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talina\Desktop\Diario Estrategia Plantillas\Otros Países\"/>
    </mc:Choice>
  </mc:AlternateContent>
  <xr:revisionPtr revIDLastSave="0" documentId="13_ncr:1_{D8BC5F9C-B0CE-4188-9A48-12802F7E8FC8}" xr6:coauthVersionLast="45" xr6:coauthVersionMax="45" xr10:uidLastSave="{00000000-0000-0000-0000-000000000000}"/>
  <bookViews>
    <workbookView xWindow="-108" yWindow="-108" windowWidth="23256" windowHeight="12576" xr2:uid="{B7654B87-7593-4F5E-B21F-3EB113B5BAFE}"/>
  </bookViews>
  <sheets>
    <sheet name="Argentina" sheetId="4" r:id="rId1"/>
    <sheet name="Brasil" sheetId="9" r:id="rId2"/>
    <sheet name="Chile" sheetId="3" r:id="rId3"/>
    <sheet name="Colombia" sheetId="5" r:id="rId4"/>
    <sheet name="Perú" sheetId="7" r:id="rId5"/>
    <sheet name="USA" sheetId="8" r:id="rId6"/>
  </sheets>
  <definedNames>
    <definedName name="_ECO_RANGE_ID006060a45ab243219f42e78085dbfe29" localSheetId="3" hidden="1">Colombia!$U$31:$U$37</definedName>
    <definedName name="_ECO_RANGE_ID00f35c26afd9423ab2eef7de3026d2f1" localSheetId="0" hidden="1">Argentina!$E$89:$E$93</definedName>
    <definedName name="_ECO_RANGE_ID011fd5f1727344969098c4acc622da7e" localSheetId="4" hidden="1">Perú!$L$35:$L$49</definedName>
    <definedName name="_ECO_RANGE_ID01e555d742544606b9182415e0f8ffd5" localSheetId="4" hidden="1">Perú!$T$35:$T$49</definedName>
    <definedName name="_ECO_RANGE_ID02679d4177094ad38bf2556ec7aed93d" localSheetId="1" hidden="1">Brasil!$Z$70:$Z$88</definedName>
    <definedName name="_ECO_RANGE_ID02aaa6ffadd444b89da1dd2239ead727" localSheetId="1" hidden="1">Brasil!$Q$70:$Q$88</definedName>
    <definedName name="_ECO_RANGE_ID0365c290e7ef43f08721c09db248cf8a" localSheetId="0" hidden="1">Argentina!$L$59:$L$84</definedName>
    <definedName name="_ECO_RANGE_ID037945e4d1e84caf8be0d57dbfb1d7f1" localSheetId="5" hidden="1">USA!$H$51</definedName>
    <definedName name="_ECO_RANGE_ID044e0f45a334445ea96dda7d0f87c53e" localSheetId="3" hidden="1">Colombia!$AA$11:$AA$21</definedName>
    <definedName name="_ECO_RANGE_ID055a842971bb486683ee9c3fd8963948" localSheetId="0" hidden="1">Argentina!$U$11:$U$54</definedName>
    <definedName name="_ECO_RANGE_ID0589374601454365a693b81f8cd49350" localSheetId="0" hidden="1">Argentina!$L$98:$L$113</definedName>
    <definedName name="_ECO_RANGE_ID05a13a393d874a1cba874c7ad7bbfa62" localSheetId="5" hidden="1">USA!$B$44:$B$46</definedName>
    <definedName name="_ECO_RANGE_ID05ee7488ae694b678dd5a0c1d52f36f5" localSheetId="2" hidden="1">Chile!$E$92:$E$93</definedName>
    <definedName name="_ECO_RANGE_ID05f8c99fe25a42d299c50d0808ba82c5" localSheetId="0" hidden="1">Argentina!$C$58:$C$84</definedName>
    <definedName name="_ECO_RANGE_ID066ac33452c345dfba1ede028795ce3f" localSheetId="4" hidden="1">Perú!$R$54:$R$67</definedName>
    <definedName name="_ECO_RANGE_ID066b347f0ce344abb7c6776b3c36d253" localSheetId="4" hidden="1">Perú!$O$35:$O$49</definedName>
    <definedName name="_ECO_RANGE_ID06da7156f2a944d588842b5fae821b86" localSheetId="0" hidden="1">Argentina!$G$11:$G$54</definedName>
    <definedName name="_ECO_RANGE_ID07b76cd03e114b379136be541bb2fdcd" localSheetId="0" hidden="1">Argentina!$D$10:$D$54</definedName>
    <definedName name="_ECO_RANGE_ID087f02829f7743c5beae5dc9623b2abd" localSheetId="4" hidden="1">Perú!$X$35:$X$49</definedName>
    <definedName name="_ECO_RANGE_ID08b8f8ba98da4128b477b8e3a165aee1" localSheetId="2" hidden="1">Chile!$V$11:$V$46</definedName>
    <definedName name="_ECO_RANGE_ID0962981ca596421e9ace0233685f78f9" localSheetId="3" hidden="1">Colombia!$E$31:$E$37</definedName>
    <definedName name="_ECO_RANGE_ID09c2af422e484accb54bef402b58b96c" localSheetId="2" hidden="1">Chile!$W$11:$W$46</definedName>
    <definedName name="_ECO_RANGE_ID09dd774946f24b8f8ffdc52cab74ec6a" localSheetId="1" hidden="1">Brasil!$D$10:$D$57</definedName>
    <definedName name="_ECO_RANGE_ID0a029bdaa0ab479e8a133ef2c9fcf264" localSheetId="0" hidden="1">Argentina!$H$11:$H$54</definedName>
    <definedName name="_ECO_RANGE_ID0bda9940a2cb4f25858447f79097920d" localSheetId="4" hidden="1">Perú!$C$10:$C$30</definedName>
    <definedName name="_ECO_RANGE_ID0d03b9316e154689ba12a81b3ab1de8e" localSheetId="1" hidden="1">Brasil!$R$70:$R$88</definedName>
    <definedName name="_ECO_RANGE_ID0f78aaac02a04c6a9c947f9485aabe42" localSheetId="4" hidden="1">Perú!$Q$72:$Q$73</definedName>
    <definedName name="_ECO_RANGE_ID0fb474766b4844b5becc055dc4b47a69" localSheetId="2" hidden="1">Chile!$Z$11:$Z$46</definedName>
    <definedName name="_ECO_RANGE_ID10ba052239d74904aca6842404f4aff5" localSheetId="3" hidden="1">Colombia!$M$11:$M$21</definedName>
    <definedName name="_ECO_RANGE_ID10c555e6fdf64ef399616b61b92acbb2" localSheetId="1" hidden="1">Brasil!$U$62:$U$65</definedName>
    <definedName name="_ECO_RANGE_ID118749f857d847c5a52246b823659a16" localSheetId="2" hidden="1">Chile!$O$60:$O$87</definedName>
    <definedName name="_ECO_RANGE_ID11a5d9dbb00d412ebb8151210a0d9621" localSheetId="2" hidden="1">Chile!$Z$60:$Z$87</definedName>
    <definedName name="_ECO_RANGE_ID11e25421e2f743b981960e622e633777" localSheetId="1" hidden="1">Brasil!$U$11:$U$57</definedName>
    <definedName name="_ECO_RANGE_ID12f752aa913149acbf71a4f0f3a57b46" localSheetId="5" hidden="1">USA!$L$22:$L$40</definedName>
    <definedName name="_ECO_RANGE_ID131bf4e8a36248a98001038b58ed0e74" localSheetId="1" hidden="1">Brasil!$J$62:$J$65</definedName>
    <definedName name="_ECO_RANGE_ID13fcfd3632c04af9a02396b0cbff62dc" localSheetId="4" hidden="1">Perú!$L$54:$L$67</definedName>
    <definedName name="_ECO_RANGE_ID15102e91643f461fbbafcc413a5948f6" localSheetId="4" hidden="1">Perú!$W$35:$W$49</definedName>
    <definedName name="_ECO_RANGE_ID1517305898964eaba0901fa8ea34fde2" localSheetId="2" hidden="1">Chile!$M$51:$M$55</definedName>
    <definedName name="_ECO_RANGE_ID15416b2c51f3497bb14446d89cea9fe9" localSheetId="1" hidden="1">Brasil!$C$69:$C$88</definedName>
    <definedName name="_ECO_RANGE_ID15531a109de94aa29fb70ffdfc3f808c" localSheetId="3" hidden="1">Colombia!$B$41</definedName>
    <definedName name="_ECO_RANGE_ID15a62c6aca394497beb07439bc645c55" localSheetId="3" hidden="1">Colombia!$H$31:$H$37</definedName>
    <definedName name="_ECO_RANGE_ID15a8f86fd7294e8aabbafc0221de3bee" localSheetId="2" hidden="1">Chile!$P$11:$P$46</definedName>
    <definedName name="_ECO_RANGE_ID15c075275a60440db3fe22646f99ee9f" localSheetId="3" hidden="1">Colombia!$M$31:$M$37</definedName>
    <definedName name="_ECO_RANGE_ID165dc65a3e2f40a5b251388d88ec94f3" localSheetId="2" hidden="1">Chile!$U$92:$U$93</definedName>
    <definedName name="_ECO_RANGE_ID17e8af4b532e4e9da3150b3c923c065b" localSheetId="2" hidden="1">Chile!$U$51:$U$55</definedName>
    <definedName name="_ECO_RANGE_ID18300253d4364cf0baa912fd1821b653" localSheetId="1" hidden="1">Brasil!$O$99:$O$113</definedName>
    <definedName name="_ECO_RANGE_ID18890524fe894ac8b1c12386255def48" localSheetId="2" hidden="1">Chile!$J$51:$J$55</definedName>
    <definedName name="_ECO_RANGE_ID19a025518a3c415a9853bf8d8fe00aa4" localSheetId="0" hidden="1">Argentina!$H$98:$H$113</definedName>
    <definedName name="_ECO_RANGE_ID1a46b30beb164fdaa072a50a1ecb7a0e" localSheetId="1" hidden="1">Brasil!$L$70:$L$88</definedName>
    <definedName name="_ECO_RANGE_ID1a5445e8d10c4bddb5359cfe385bb7c1" localSheetId="2" hidden="1">Chile!$Q$92:$Q$93</definedName>
    <definedName name="_ECO_RANGE_ID1a568064dc1645409ec5e2a433572eea" localSheetId="0" hidden="1">Argentina!$G$59:$G$84</definedName>
    <definedName name="_ECO_RANGE_ID1a6676d2f3274bb58c2b02dd1f43bb18" localSheetId="2" hidden="1">Chile!$W$60:$W$87</definedName>
    <definedName name="_ECO_RANGE_ID1af857e431294edeb045549fd4579819" localSheetId="5" hidden="1">USA!$G$11:$G$17</definedName>
    <definedName name="_ECO_RANGE_ID1b24162a87cd46ceaff357fb122e7093" localSheetId="3" hidden="1">Colombia!$F$11:$F$21</definedName>
    <definedName name="_ECO_RANGE_ID1b6adf450e28482ebee4ccd335ad8101" localSheetId="5" hidden="1">USA!$E$45:$E$46</definedName>
    <definedName name="_ECO_RANGE_ID1b8ecce8bc0e4a07867cd66fa6ce2bf9" localSheetId="0" hidden="1">Argentina!$O$89:$O$93</definedName>
    <definedName name="_ECO_RANGE_ID1bc21f27d6f8440faccc34252aad654d" localSheetId="0" hidden="1">Argentina!$J$59:$J$84</definedName>
    <definedName name="_ECO_RANGE_ID1ca1069c78ff4f478c19e99ac35eee50" localSheetId="5" hidden="1">USA!$V$22:$V$40</definedName>
    <definedName name="_ECO_RANGE_ID1d0eb3e55d2e43cd90a8110c44d947de" localSheetId="0" hidden="1">Argentina!$L$11:$L$54</definedName>
    <definedName name="_ECO_RANGE_ID1d10bd1284434e7fa66e2a21a7be5d55" localSheetId="1" hidden="1">Brasil!$T$62:$T$65</definedName>
    <definedName name="_ECO_RANGE_ID1d18a9a6d0074a33a4550f25f19db9b0" localSheetId="3" hidden="1">Colombia!$P$11:$P$21</definedName>
    <definedName name="_ECO_RANGE_ID1da46e0b0c7048c5b61270b55c836f37" localSheetId="5" hidden="1">USA!$F$11:$F$17</definedName>
    <definedName name="_ECO_RANGE_ID1debe7014b094d2fa6041b2613a0aff3" localSheetId="3" hidden="1">Colombia!$C$25:$C$26</definedName>
    <definedName name="_ECO_RANGE_ID1e9370fda81e47719b0bd886ee6b23df" localSheetId="2" hidden="1">Chile!$K$51:$K$55</definedName>
    <definedName name="_ECO_RANGE_ID1eb0d080ef0f490e9d32f640ebf21004" localSheetId="3" hidden="1">Colombia!$N$11:$N$21</definedName>
    <definedName name="_ECO_RANGE_ID1ed5674438b5468da844cc765e508394" localSheetId="1" hidden="1">Brasil!$W$99:$W$113</definedName>
    <definedName name="_ECO_RANGE_ID1f3b212c3f2d4f249f28291a9ed71436" localSheetId="4" hidden="1">Perú!$R$11:$R$30</definedName>
    <definedName name="_ECO_RANGE_ID1f4b85abc9b6499cb755a46189546811" localSheetId="4" hidden="1">Perú!$T$72:$T$73</definedName>
    <definedName name="_ECO_RANGE_ID1f81575b67154ea59dbb9d6d0448206f" localSheetId="3" hidden="1">Colombia!$V$31:$V$37</definedName>
    <definedName name="_ECO_RANGE_ID1fcbd648e11649ffb9504e5b0f9fb3fb" localSheetId="4" hidden="1">Perú!$N$54:$N$67</definedName>
    <definedName name="_ECO_RANGE_ID1ff6cfce3062415f82fcc6fcfb53bfb6" localSheetId="0" hidden="1">Argentina!$F$89:$F$93</definedName>
    <definedName name="_ECO_RANGE_ID200e665a6c284bbab9d0de93b5dad017" localSheetId="3" hidden="1">Colombia!$V$11:$V$21</definedName>
    <definedName name="_ECO_RANGE_ID202f51eeece54cd7b097ad71027e496b" localSheetId="5" hidden="1">USA!$Z$11:$Z$17</definedName>
    <definedName name="_ECO_RANGE_ID203c41ca9bf64ffcbd9e4650568cf9a2" localSheetId="1" hidden="1">Brasil!$W$62:$W$65</definedName>
    <definedName name="_ECO_RANGE_ID210339234120418ea314919d7b1e1e04" localSheetId="4" hidden="1">Perú!$O$54:$O$67</definedName>
    <definedName name="_ECO_RANGE_ID212735726a504701b3669cae711629c7" localSheetId="1" hidden="1">Brasil!$R$11:$R$57</definedName>
    <definedName name="_ECO_RANGE_ID2190ab6b1f2640f1ab787eeedfea9f41" localSheetId="0" hidden="1">Argentina!$C$97:$C$113</definedName>
    <definedName name="_ECO_RANGE_ID22ecde57baf343858d26e03ef6678a8c" localSheetId="1" hidden="1">Brasil!$H$11:$H$57</definedName>
    <definedName name="_ECO_RANGE_ID23e5d9b79a1947818d2af13a218e69a6" localSheetId="2" hidden="1">Chile!$W$92:$W$93</definedName>
    <definedName name="_ECO_RANGE_ID23f7ed8045f54e0d85d7bfa1060e0456" localSheetId="2" hidden="1">Chile!$I$60:$I$87</definedName>
    <definedName name="_ECO_RANGE_ID244d64b7d65845378433a6f0cca01455" localSheetId="5" hidden="1">USA!$S$11:$S$17</definedName>
    <definedName name="_ECO_RANGE_ID24c17cf0531b4cc19fcf17243b64e85f" localSheetId="2" hidden="1">Chile!$N$11:$N$46</definedName>
    <definedName name="_ECO_RANGE_ID251af1a8127d46d997b751afbcd2e35f" localSheetId="0" hidden="1">Argentina!$X$98:$X$113</definedName>
    <definedName name="_ECO_RANGE_ID2533a11c194247ad895d423298dca042" localSheetId="1" hidden="1">Brasil!$C$61:$C$65</definedName>
    <definedName name="_ECO_RANGE_ID256540ac9f8c4af793060d6e001387d4" localSheetId="3" hidden="1">Colombia!$O$26</definedName>
    <definedName name="_ECO_RANGE_ID25da15cdf76d4f77b6db9548d414a890" localSheetId="2" hidden="1">Chile!$Z$51:$Z$55</definedName>
    <definedName name="_ECO_RANGE_ID26668d12b6c0490ba28d3211e3067860" localSheetId="3" hidden="1">Colombia!$M$26</definedName>
    <definedName name="_ECO_RANGE_ID268501a8efae4c9aa5d0768e3962e16d" localSheetId="3" hidden="1">Colombia!$R$26</definedName>
    <definedName name="_ECO_RANGE_ID26c3d2b4af214ff082539abe3054b1df" localSheetId="0" hidden="1">Argentina!$H$59:$H$84</definedName>
    <definedName name="_ECO_RANGE_ID26f9764161b24eaabe0e7b28e4c55986" localSheetId="3" hidden="1">Colombia!$P$31:$P$37</definedName>
    <definedName name="_ECO_RANGE_ID27fd2cbde8ef46239789f0910ea9c7ad" localSheetId="5" hidden="1">USA!$AA$11:$AA$17</definedName>
    <definedName name="_ECO_RANGE_ID28291ef6b2204b1e9a3b3202ce1491d5" localSheetId="2" hidden="1">Chile!$G$11:$G$46</definedName>
    <definedName name="_ECO_RANGE_ID284b91b0834a4cdfb58431f49f105325" localSheetId="5" hidden="1">USA!$W$45:$W$46</definedName>
    <definedName name="_ECO_RANGE_ID287e462f6bf344c188d12701eeaec9cb" localSheetId="2" hidden="1">Chile!$T$51:$T$55</definedName>
    <definedName name="_ECO_RANGE_ID28a8ee6354b94239bf697cd3e3859368" localSheetId="0" hidden="1">Argentina!$N$59:$N$84</definedName>
    <definedName name="_ECO_RANGE_ID2967d993fe0c46bd8ec0d28e67f62474" localSheetId="5" hidden="1">USA!$Y$22:$Y$40</definedName>
    <definedName name="_ECO_RANGE_ID29899cf8eb09499cb161c2574e6599b5" localSheetId="1" hidden="1">Brasil!$I$62:$I$65</definedName>
    <definedName name="_ECO_RANGE_ID29aae9a190594c2d8c4ea6c66368f53b" localSheetId="4" hidden="1">Perú!$D$10:$D$30</definedName>
    <definedName name="_ECO_RANGE_ID2a3e9eb4d4d54afba20150326770c081" localSheetId="5" hidden="1">USA!$C$50:$C$51</definedName>
    <definedName name="_ECO_RANGE_ID2a95f7d666224f519abd40a71f6b393d" localSheetId="1" hidden="1">Brasil!$D$61:$D$65</definedName>
    <definedName name="_ECO_RANGE_ID2a96c3dda59b4d52bcd8ceeab97c009e" localSheetId="4" hidden="1">Perú!$U$35:$U$49</definedName>
    <definedName name="_ECO_RANGE_ID2aa37243bce447efb5db9d7a7014c4cf" localSheetId="0" hidden="1">Argentina!$Y$59:$Y$84</definedName>
    <definedName name="_ECO_RANGE_ID2ae12bb8977741e0aa6a2f0992194387" localSheetId="4" hidden="1">Perú!$Y$11:$Y$30</definedName>
    <definedName name="_ECO_RANGE_ID2af39edb46a84cc88605b0e040c725dd" localSheetId="2" hidden="1">Chile!$X$11:$X$46</definedName>
    <definedName name="_ECO_RANGE_ID2b04fe88f8f548ee85faac35cbe3b6c5" localSheetId="1" hidden="1">Brasil!$I$11:$I$57</definedName>
    <definedName name="_ECO_RANGE_ID2b7615645eb940a88d9084f04828002c" localSheetId="5" hidden="1">USA!$N$45:$N$46</definedName>
    <definedName name="_ECO_RANGE_ID2c30defe6b0a4990802924cda96d54ab" localSheetId="2" hidden="1">Chile!$G$60:$G$87</definedName>
    <definedName name="_ECO_RANGE_ID2cc7c0e28b47456d97e6b02d6897abcb" localSheetId="2" hidden="1">Chile!$D$50:$D$55</definedName>
    <definedName name="_ECO_RANGE_ID2d420cb990404ae1af722788e37a823c" localSheetId="3" hidden="1">Colombia!$E$26</definedName>
    <definedName name="_ECO_RANGE_ID2d7be6ba5601409fb9e2e1541024c3d5" localSheetId="4" hidden="1">Perú!$Q$11:$Q$30</definedName>
    <definedName name="_ECO_RANGE_ID2d86696400d24e2e9100409acad9cc89" localSheetId="1" hidden="1">Brasil!$I$70:$I$88</definedName>
    <definedName name="_ECO_RANGE_ID2d93852a2bcc487d86fce707bc2635c8" localSheetId="2" hidden="1">Chile!$E$60:$E$87</definedName>
    <definedName name="_ECO_RANGE_ID2df57f1deaea442fb2798adf8cfd5bf0" localSheetId="2" hidden="1">Chile!$C$91:$C$93</definedName>
    <definedName name="_ECO_RANGE_ID2e7dfccd2dd34bbb84a807ff78ae74f2" localSheetId="4" hidden="1">Perú!$V$54:$V$67</definedName>
    <definedName name="_ECO_RANGE_ID2e8cf1450e744777811e266e8bcc4b18" localSheetId="0" hidden="1">Argentina!$X$11:$X$54</definedName>
    <definedName name="_ECO_RANGE_ID2f4fc121e04642b798b6adc080af0488" localSheetId="4" hidden="1">Perú!$X$11:$X$30</definedName>
    <definedName name="_ECO_RANGE_ID302e2a6d35d14759be2f1761fb3a08e4" localSheetId="1" hidden="1">Brasil!$Q$99:$Q$113</definedName>
    <definedName name="_ECO_RANGE_ID302f4b2a930840f585c0243e96eed3f3" localSheetId="1" hidden="1">Brasil!$F$62:$F$65</definedName>
    <definedName name="_ECO_RANGE_ID30b8a59c871446be97daf6c1fe15f429" localSheetId="1" hidden="1">Brasil!$S$70:$S$88</definedName>
    <definedName name="_ECO_RANGE_ID30ff48f328c7443abae041a9c0e1edfa" localSheetId="5" hidden="1">USA!$N$51</definedName>
    <definedName name="_ECO_RANGE_ID311b13ba80304feab9c1e4bf29782f76" localSheetId="2" hidden="1">Chile!$Y$51:$Y$55</definedName>
    <definedName name="_ECO_RANGE_ID31540ab04b3e4e0baa0c3f64d6f7df0c" localSheetId="1" hidden="1">Brasil!$K$70:$K$88</definedName>
    <definedName name="_ECO_RANGE_ID3328604ec9a948b283826e10e82438b8" localSheetId="3" hidden="1">Colombia!$Q$26</definedName>
    <definedName name="_ECO_RANGE_ID332c62fe74084339b9a37ea5898ad394" localSheetId="4" hidden="1">Perú!$K$72:$K$73</definedName>
    <definedName name="_ECO_RANGE_ID338a102a05204c338975499e9fd41cc4" localSheetId="0" hidden="1">Argentina!$Z$11:$Z$54</definedName>
    <definedName name="_ECO_RANGE_ID3395a3d3044c4289ab3c25488c0f8284" localSheetId="4" hidden="1">Perú!$Q$35:$Q$49</definedName>
    <definedName name="_ECO_RANGE_ID3398b38523dd40539be0566521b8995c" localSheetId="0" hidden="1">Argentina!$M$89:$M$93</definedName>
    <definedName name="_ECO_RANGE_ID33af0ae190e843a38be5c9018c4ba327" localSheetId="2" hidden="1">Chile!$I$11:$I$46</definedName>
    <definedName name="_ECO_RANGE_ID34096252cff94607a494c174c1c6d268" localSheetId="1" hidden="1">Brasil!$Y$70:$Y$88</definedName>
    <definedName name="_ECO_RANGE_ID34c6e6fc5e6646829f06a64c647487cc" localSheetId="5" hidden="1">USA!$K$22:$K$40</definedName>
    <definedName name="_ECO_RANGE_ID350add10ba5740d3b4e4fd7f11788409" localSheetId="1" hidden="1">Brasil!$G$62:$G$65</definedName>
    <definedName name="_ECO_RANGE_ID356f36cb72084e33891ef2c466c7ca9c" localSheetId="5" hidden="1">USA!$H$22:$H$40</definedName>
    <definedName name="_ECO_RANGE_ID359f56c7010c4647a66fad9c36e85cd2" localSheetId="2" hidden="1">Chile!$F$92:$F$93</definedName>
    <definedName name="_ECO_RANGE_ID35efe8f4dea64185b8f6a636f1e63ab0" localSheetId="3" hidden="1">Colombia!$G$31:$G$37</definedName>
    <definedName name="_ECO_RANGE_ID360fca33dbcc485b9c2964d189f38fb0" localSheetId="2" hidden="1">Chile!$M$11:$M$46</definedName>
    <definedName name="_ECO_RANGE_ID362dda0f3eb3452c8127744f3a43ad4b" localSheetId="1" hidden="1">Brasil!$S$62:$S$65</definedName>
    <definedName name="_ECO_RANGE_ID36490d33aebe43c28d266d3890cb5025" localSheetId="0" hidden="1">Argentina!$Q$11:$Q$54</definedName>
    <definedName name="_ECO_RANGE_ID36615abc7d9841379c87b28ce49d96af" localSheetId="5" hidden="1">USA!$W$22:$W$40</definedName>
    <definedName name="_ECO_RANGE_ID367e054478a04704b4d1edd5df8027d9" localSheetId="5" hidden="1">USA!$D$44:$D$46</definedName>
    <definedName name="_ECO_RANGE_ID3719aca859644ee0b1fd2d680f0aedad" localSheetId="0" hidden="1">Argentina!$V$89:$V$93</definedName>
    <definedName name="_ECO_RANGE_ID376f5eeba7ff4479bce309ed68ee246e" localSheetId="0" hidden="1">Argentina!$F$98:$F$113</definedName>
    <definedName name="_ECO_RANGE_ID37a65ae71f2142c3ba727397d1856a43" localSheetId="1" hidden="1">Brasil!$Q$62:$Q$65</definedName>
    <definedName name="_ECO_RANGE_ID37fb318fc05647e98df94e78a8ce47c9" localSheetId="4" hidden="1">Perú!$F$72:$F$73</definedName>
    <definedName name="_ECO_RANGE_ID387a8b3335ec4586a798145ad2cb5d1d" localSheetId="4" hidden="1">Perú!$Z$35:$Z$49</definedName>
    <definedName name="_ECO_RANGE_ID38c5b9c8785b43f4ac78007cbf53cb64" localSheetId="0" hidden="1">Argentina!$M$11:$M$54</definedName>
    <definedName name="_ECO_RANGE_ID395ed7a695844e04acefaaf2c53b04fb" localSheetId="1" hidden="1">Brasil!$F$70:$F$88</definedName>
    <definedName name="_ECO_RANGE_ID3976ef6b28c845888eb8c6fa0eace9ee" localSheetId="1" hidden="1">Brasil!$S$99:$S$113</definedName>
    <definedName name="_ECO_RANGE_ID398a125248bb4887b2198d5ad2e8b459" localSheetId="2" hidden="1">Chile!$X$92:$X$93</definedName>
    <definedName name="_ECO_RANGE_ID399c89e22c73452e8cdba8d2bd4fdb79" localSheetId="2" hidden="1">Chile!$J$60:$J$87</definedName>
    <definedName name="_ECO_RANGE_ID39f57646f36140a2beb84f735d3a1741" localSheetId="5" hidden="1">USA!$H$11:$H$17</definedName>
    <definedName name="_ECO_RANGE_ID3a74b7a2f10a4e72a2d0b6d51008dcbb" localSheetId="2" hidden="1">Chile!$M$92:$M$93</definedName>
    <definedName name="_ECO_RANGE_ID3aea4f3ea5a84104b807161963438bbd" localSheetId="2" hidden="1">Chile!$L$11:$L$46</definedName>
    <definedName name="_ECO_RANGE_ID3b18881c8d9a406b9ce03867eb350f76" localSheetId="2" hidden="1">Chile!$P$92:$P$93</definedName>
    <definedName name="_ECO_RANGE_ID3b32e25f15c04ba7a0c9bcfc00435e36" localSheetId="5" hidden="1">USA!$H$45:$H$46</definedName>
    <definedName name="_ECO_RANGE_ID3be77aebc3aa4cbea9c5b06592efbe95" localSheetId="0" hidden="1">Argentina!$V$59:$V$84</definedName>
    <definedName name="_ECO_RANGE_ID3c25a74525294cd2a885c8e8470e4f60" localSheetId="4" hidden="1">Perú!$C$34:$C$49</definedName>
    <definedName name="_ECO_RANGE_ID3d27fac9356b48abab9df5711a3722a5" localSheetId="0" hidden="1">Argentina!$S$89:$S$93</definedName>
    <definedName name="_ECO_RANGE_ID3d64cb54cf4e482096bc4ee13ff7ade8" localSheetId="3" hidden="1">Colombia!$S$11:$S$21</definedName>
    <definedName name="_ECO_RANGE_ID3e8a15a2f93542d18808e3bfc89f4d1a" localSheetId="0" hidden="1">Argentina!$C$10:$C$54</definedName>
    <definedName name="_ECO_RANGE_ID3ecd12da5afd404384588eadb3c93b12" localSheetId="3" hidden="1">Colombia!$J$31:$J$37</definedName>
    <definedName name="_ECO_RANGE_ID3ed3f2a3309a404a82b6a69412896aa8" localSheetId="1" hidden="1">Brasil!$V$70:$V$88</definedName>
    <definedName name="_ECO_RANGE_ID3ff1ee1b52c3453ab8bebd942b5a6663" localSheetId="4" hidden="1">Perú!$S$54:$S$67</definedName>
    <definedName name="_ECO_RANGE_ID40ad4cc338864b0395ce360f44f9ca8e" localSheetId="2" hidden="1">Chile!$T$60:$T$87</definedName>
    <definedName name="_ECO_RANGE_ID40cd20fa6d90431082708779715c0b01" localSheetId="4" hidden="1">Perú!$D$53:$D$67</definedName>
    <definedName name="_ECO_RANGE_ID4102c85b9fc54a49b675df0119190f41" localSheetId="5" hidden="1">USA!$U$11:$U$17</definedName>
    <definedName name="_ECO_RANGE_ID413ea81e7df4494aa9e6267ee38f2631" localSheetId="2" hidden="1">Chile!$P$51:$P$55</definedName>
    <definedName name="_ECO_RANGE_ID41636946d74944dfa1194393d44fce6e" localSheetId="2" hidden="1">Chile!$O$11:$O$46</definedName>
    <definedName name="_ECO_RANGE_ID422745984e8e40a89b56449ad09a4246" localSheetId="5" hidden="1">USA!$M$51</definedName>
    <definedName name="_ECO_RANGE_ID430505b131904462b45b88c643d83700" localSheetId="0" hidden="1">Argentina!$E$98:$E$113</definedName>
    <definedName name="_ECO_RANGE_ID4305d68a95624ed088785ec08eb3ad0e" localSheetId="1" hidden="1">Brasil!$J$99:$J$113</definedName>
    <definedName name="_ECO_RANGE_ID43d69a6413d8436fb1728141e19ff80a" localSheetId="3" hidden="1">Colombia!$Z$31:$Z$37</definedName>
    <definedName name="_ECO_RANGE_ID443f897cb3754bb8a2e8265be9a52e5d" localSheetId="3" hidden="1">Colombia!$R$31:$R$37</definedName>
    <definedName name="_ECO_RANGE_ID4467de6ead024d059ee546a108f570e8" localSheetId="0" hidden="1">Argentina!$J$98:$J$113</definedName>
    <definedName name="_ECO_RANGE_ID44e94b3d65014005a5a8609e5da5695c" localSheetId="5" hidden="1">USA!$K$45:$K$46</definedName>
    <definedName name="_ECO_RANGE_ID457a2e47fbd249f68437b24188465d63" localSheetId="1" hidden="1">Brasil!$G$70:$G$88</definedName>
    <definedName name="_ECO_RANGE_ID4748986e82a14b85a7087898231528f6" localSheetId="1" hidden="1">Brasil!$O$70:$O$88</definedName>
    <definedName name="_ECO_RANGE_ID47a43805f28f4ba6a713fda496a93581" localSheetId="5" hidden="1">USA!$R$51</definedName>
    <definedName name="_ECO_RANGE_ID48502ff474e84083bfac007f7e3846f9" localSheetId="5" hidden="1">USA!$O$22:$O$40</definedName>
    <definedName name="_ECO_RANGE_ID48622a29afaa4ff98a85b0dc39802213" localSheetId="5" hidden="1">USA!$J$22:$J$40</definedName>
    <definedName name="_ECO_RANGE_ID48a6b99cd7c845a8a661890b285deab0" localSheetId="0" hidden="1">Argentina!$S$59:$S$84</definedName>
    <definedName name="_ECO_RANGE_ID48b2f60c23e44da2b738d8a17b491594" localSheetId="1" hidden="1">Brasil!$AA$11:$AA$39</definedName>
    <definedName name="_ECO_RANGE_ID494406f3bc1748198d77c80f93066313" localSheetId="5" hidden="1">USA!$R$45:$R$46</definedName>
    <definedName name="_ECO_RANGE_ID495355fab87644f9b7ed3be2cf561fd2" localSheetId="4" hidden="1">Perú!$G$72:$G$73</definedName>
    <definedName name="_ECO_RANGE_ID49b308ea664c42aca4cdcaf820481451" localSheetId="1" hidden="1">Brasil!$H$70:$H$88</definedName>
    <definedName name="_ECO_RANGE_ID49d0bfae5bc248f6a95e7336c2aeac8e" localSheetId="5" hidden="1">USA!$T$11:$T$17</definedName>
    <definedName name="_ECO_RANGE_ID4a2dd854a21748f8a2a62211eed7d87d" localSheetId="0" hidden="1">Argentina!$V$98:$V$113</definedName>
    <definedName name="_ECO_RANGE_ID4a5d6bc6cd884ff2a60f3aa4f6e8514d" localSheetId="2" hidden="1">Chile!$U$60:$U$87</definedName>
    <definedName name="_ECO_RANGE_ID4a8126c879744ccf98076ed3f5eca612" localSheetId="1" hidden="1">Brasil!$K$11:$K$57</definedName>
    <definedName name="_ECO_RANGE_ID4a8da4659b9d498db84ae6b2d5e83881" localSheetId="3" hidden="1">Colombia!$C$10:$C$21</definedName>
    <definedName name="_ECO_RANGE_ID4a94ada56e5140778cc0e941f63d1f4c" localSheetId="5" hidden="1">USA!$E$22:$E$40</definedName>
    <definedName name="_ECO_RANGE_ID4af0cd7848444f8c85f86bac5ce63558" localSheetId="5" hidden="1">USA!$J$51</definedName>
    <definedName name="_ECO_RANGE_ID4bb202b156644c9384e075dd5df7cf04" localSheetId="5" hidden="1">USA!$T$51</definedName>
    <definedName name="_ECO_RANGE_ID4c2583b210534bb98b2cfd13796b21d9" localSheetId="2" hidden="1">Chile!$V$51:$V$55</definedName>
    <definedName name="_ECO_RANGE_ID4d3b8bdcd8e242049d3ba1f0b08c04b3" localSheetId="1" hidden="1">Brasil!$B$98:$B$113</definedName>
    <definedName name="_ECO_RANGE_ID4db617df46b5428b98ed6f770f0d065d" localSheetId="2" hidden="1">Chile!$B$50:$B$55</definedName>
    <definedName name="_ECO_RANGE_ID4ee62114051b4c9a8bc978efa12c34a6" localSheetId="0" hidden="1">Argentina!$W$11:$W$54</definedName>
    <definedName name="_ECO_RANGE_ID4fb80bb2115c4c8093a17936f5d4cb6b" localSheetId="4" hidden="1">Perú!$G$35:$G$49</definedName>
    <definedName name="_ECO_RANGE_ID501bb694a52a4ae0a8940b250f70a545" localSheetId="3" hidden="1">Colombia!$G$26</definedName>
    <definedName name="_ECO_RANGE_ID50d68a7320e0485aabfd810f2846a9a1" localSheetId="0" hidden="1">Argentina!$Z$59:$Z$84</definedName>
    <definedName name="_ECO_RANGE_ID50d9a58cc5384f8cb1174b9490f9655c" localSheetId="1" hidden="1">Brasil!$M$70:$M$88</definedName>
    <definedName name="_ECO_RANGE_ID516f5f3c0fcc4df0a2ff6b5deac64820" localSheetId="0" hidden="1">Argentina!$X$59:$X$84</definedName>
    <definedName name="_ECO_RANGE_ID51f87413f1a340e798b1bf51355f00e1" localSheetId="4" hidden="1">Perú!$O$11:$O$30</definedName>
    <definedName name="_ECO_RANGE_ID52565a8441474e10b5ffbecd22168d9b" localSheetId="3" hidden="1">Colombia!$U$26</definedName>
    <definedName name="_ECO_RANGE_ID527c113e08134965bcaaaaf8adec213b" localSheetId="2" hidden="1">Chile!$S$11:$S$46</definedName>
    <definedName name="_ECO_RANGE_ID528fb0a7ad6649fb8e1e9abba1690178" localSheetId="4" hidden="1">Perú!$O$72:$O$73</definedName>
    <definedName name="_ECO_RANGE_ID5302247c193e4631b0ad4dc8815973e4" localSheetId="2" hidden="1">Chile!$X$51:$X$55</definedName>
    <definedName name="_ECO_RANGE_ID536d548aa7ca4a4a8f6803908d4de222" localSheetId="0" hidden="1">Argentina!$H$89:$H$93</definedName>
    <definedName name="_ECO_RANGE_ID53d560a6874d461596357a4c01ab270d" localSheetId="1" hidden="1">Brasil!$X$70:$X$88</definedName>
    <definedName name="_ECO_RANGE_ID55867cdb0122483cade54291bbab7b4b" localSheetId="4" hidden="1">Perú!$W$11:$W$30</definedName>
    <definedName name="_ECO_RANGE_ID563749d45a264782aa4e21facc07a2a7" localSheetId="5" hidden="1">USA!$G$22:$G$40</definedName>
    <definedName name="_ECO_RANGE_ID568906315789430cabe4305e50f7c8c3" localSheetId="5" hidden="1">USA!$Y$45:$Y$46</definedName>
    <definedName name="_ECO_RANGE_ID584c10d709124a2bbd95bd493a8c7f57" localSheetId="3" hidden="1">Colombia!$Z$26</definedName>
    <definedName name="_ECO_RANGE_ID5915a1fecd70407ca4d596ccedb7a329" localSheetId="0" hidden="1">Argentina!$P$98:$P$113</definedName>
    <definedName name="_ECO_RANGE_ID5927150eb0554c19b0ead8f213eea5b8" localSheetId="5" hidden="1">USA!$S$22:$S$40</definedName>
    <definedName name="_ECO_RANGE_ID5a99f144aa104cb49e5dfb585c37af0d" localSheetId="0" hidden="1">Argentina!$I$98:$I$113</definedName>
    <definedName name="_ECO_RANGE_ID5abc3ff7c0cd497aae67c2e1d29625eb" localSheetId="4" hidden="1">Perú!$E$72:$E$73</definedName>
    <definedName name="_ECO_RANGE_ID5b0e2464fcfa43a4aa2dcc0a4840cfa4" localSheetId="5" hidden="1">USA!$X$51</definedName>
    <definedName name="_ECO_RANGE_ID5b2d2021786d4766aa6ac2306349601a" localSheetId="5" hidden="1">USA!$Q$45:$Q$46</definedName>
    <definedName name="_ECO_RANGE_ID5b4ebdf1e864492eb53f488fe92d64da" localSheetId="4" hidden="1">Perú!$B$53:$B$67</definedName>
    <definedName name="_ECO_RANGE_ID5b526ee7ad084b6c8d5fa3bff130713d" localSheetId="5" hidden="1">USA!$O$51</definedName>
    <definedName name="_ECO_RANGE_ID5b797da050524863b45e62df59e18c14" localSheetId="5" hidden="1">USA!$U$45:$U$46</definedName>
    <definedName name="_ECO_RANGE_ID5c3f9023fe0c46689c6126ac6801083a" localSheetId="3" hidden="1">Colombia!$V$26</definedName>
    <definedName name="_ECO_RANGE_ID5c66a108f7544c7783ff1a357a31e9c0" localSheetId="4" hidden="1">Perú!$J$11:$J$30</definedName>
    <definedName name="_ECO_RANGE_ID5d39fda77bdb45db9680585699151249" localSheetId="5" hidden="1">USA!$U$51</definedName>
    <definedName name="_ECO_RANGE_ID5da63c563f6643269181cdd199a1772c" localSheetId="2" hidden="1">Chile!$I$92:$I$93</definedName>
    <definedName name="_ECO_RANGE_ID5e2d181fc6364b3e9fb4861b7d7392f0" localSheetId="1" hidden="1">Brasil!$Y$62:$Y$65</definedName>
    <definedName name="_ECO_RANGE_ID5e854e6ba8cc46ef990e10fec0ea7cc3" localSheetId="4" hidden="1">Perú!$F$35:$F$49</definedName>
    <definedName name="_ECO_RANGE_ID5ec71e16eb664a4cadb26fa7d88fdea6" localSheetId="5" hidden="1">USA!$C$21:$C$40</definedName>
    <definedName name="_ECO_RANGE_ID5ee07f2f01914a7ba1883c0fcb9263af" localSheetId="4" hidden="1">Perú!$I$11:$I$30</definedName>
    <definedName name="_ECO_RANGE_ID6007df7f17a549c09cd068b86b5d4713" localSheetId="0" hidden="1">Argentina!$L$89:$L$93</definedName>
    <definedName name="_ECO_RANGE_ID6024c3a03a2040438778bb42bab571e9" localSheetId="3" hidden="1">Colombia!$B$30:$B$37</definedName>
    <definedName name="_ECO_RANGE_ID60341eb954644dcfb65f8b31c43ba24b" localSheetId="4" hidden="1">Perú!$R$35:$R$49</definedName>
    <definedName name="_ECO_RANGE_ID60982ac44b5344ccac730d25d31f89c0" localSheetId="5" hidden="1">USA!$Q$11:$Q$17</definedName>
    <definedName name="_ECO_RANGE_ID610f815f29494447865cf09d2c8b9f27" localSheetId="0" hidden="1">Argentina!$C$88:$C$93</definedName>
    <definedName name="_ECO_RANGE_ID616623a2430243debd1ee770025c5291" localSheetId="0" hidden="1">Argentina!$N$11:$N$54</definedName>
    <definedName name="_ECO_RANGE_ID61f82733154e4a639791a8bff62c8765" localSheetId="4" hidden="1">Perú!$S$35:$S$49</definedName>
    <definedName name="_ECO_RANGE_ID620d2ae4f6454db19643df902782ef2b" localSheetId="4" hidden="1">Perú!$J$72:$J$73</definedName>
    <definedName name="_ECO_RANGE_ID62838f0c2ced4abbbc23bd5cff56eb7c" localSheetId="3" hidden="1">Colombia!$F$31:$F$37</definedName>
    <definedName name="_ECO_RANGE_ID638238d9593a4b3da85aee4810f038b5" localSheetId="0" hidden="1">Argentina!$P$89:$P$93</definedName>
    <definedName name="_ECO_RANGE_ID6423e07475984a719cc4395090211635" localSheetId="0" hidden="1">Argentina!$Q$59:$Q$84</definedName>
    <definedName name="_ECO_RANGE_ID643497f4764f457b828bc1ddca6bb28e" localSheetId="0" hidden="1">Argentina!$U$59:$U$84</definedName>
    <definedName name="_ECO_RANGE_ID6453cd2959384ad6ac06a63d0cc59062" localSheetId="2" hidden="1">Chile!$U$11:$U$46</definedName>
    <definedName name="_ECO_RANGE_ID64eb90abbe3945c6ae06806a99cee4f1" localSheetId="4" hidden="1">Perú!$Y$35:$Y$49</definedName>
    <definedName name="_ECO_RANGE_ID66345c4b13b54bbeade7b9031382379f" localSheetId="5" hidden="1">USA!$O$11:$O$17</definedName>
    <definedName name="_ECO_RANGE_ID66a8d8d6ba774568b5e37e7234aed2e2" localSheetId="2" hidden="1">Chile!$I$51:$I$55</definedName>
    <definedName name="_ECO_RANGE_ID674a29e4b33e4493955b410f47b8717f" localSheetId="5" hidden="1">USA!$M$11:$M$17</definedName>
    <definedName name="_ECO_RANGE_ID67847c7b55e24d01899f84caff0a5eb4" localSheetId="3" hidden="1">Colombia!$B$25:$B$26</definedName>
    <definedName name="_ECO_RANGE_ID67a07daec68944d0ab1369039faa01e4" localSheetId="3" hidden="1">Colombia!$H$26</definedName>
    <definedName name="_ECO_RANGE_ID69143b8f7234413f9946c24c5c40fc4c" localSheetId="1" hidden="1">Brasil!$E$99:$E$113</definedName>
    <definedName name="_ECO_RANGE_ID69bfe4a78b4b42f398af639ec44b267b" localSheetId="3" hidden="1">Colombia!$W$11:$W$21</definedName>
    <definedName name="_ECO_RANGE_ID69cda0b3a86b4a4798e2d8890111ab72" localSheetId="2" hidden="1">Chile!$O$51:$O$55</definedName>
    <definedName name="_ECO_RANGE_ID6b43239e13f6453fba91e4b4697ce3e3" localSheetId="2" hidden="1">Chile!$L$92:$L$93</definedName>
    <definedName name="_ECO_RANGE_ID6d23617839854156919b92abfbeccd08" localSheetId="5" hidden="1">USA!$L$51</definedName>
    <definedName name="_ECO_RANGE_ID6e107ba8e9db4c4195d73661cad29ab7" localSheetId="5" hidden="1">USA!$B$50:$B$51</definedName>
    <definedName name="_ECO_RANGE_ID6e530e85c200484d9a70e0e6a534366d" localSheetId="0" hidden="1">Argentina!$P$11:$P$54</definedName>
    <definedName name="_ECO_RANGE_ID6e7b513c5fcd4142aea2167dbbf7ec0c" localSheetId="3" hidden="1">Colombia!$I$11:$I$21</definedName>
    <definedName name="_ECO_RANGE_ID6ecae300acda4edfbae4934bcbb84d82" localSheetId="5" hidden="1">USA!$F$22:$F$40</definedName>
    <definedName name="_ECO_RANGE_ID6ee168a35de9409b956e4a58586003ac" localSheetId="3" hidden="1">Colombia!$F$26</definedName>
    <definedName name="_ECO_RANGE_ID6fa398aade014425a31a9e9b8b6e24f7" localSheetId="4" hidden="1">Perú!$AA$11:$AA$30</definedName>
    <definedName name="_ECO_RANGE_ID70cde33956d144c884869fa272a020f4" localSheetId="0" hidden="1">Argentina!$I$11:$I$54</definedName>
    <definedName name="_ECO_RANGE_ID717af887faea4f71baa131f15c4f7bc1" localSheetId="2" hidden="1">Chile!$R$60:$R$87</definedName>
    <definedName name="_ECO_RANGE_ID718113b279854d1f90b9cc8b0e44e50d" localSheetId="1" hidden="1">Brasil!$L$99:$L$113</definedName>
    <definedName name="_ECO_RANGE_ID71ded455692c49be8a37f93da5715d36" localSheetId="2" hidden="1">Chile!$R$92:$R$93</definedName>
    <definedName name="_ECO_RANGE_ID71ebf321ac6b4d42a453b9166ba4d51d" localSheetId="2" hidden="1">Chile!$H$92:$H$93</definedName>
    <definedName name="_ECO_RANGE_ID732331b498f34f429d481282501ab601" localSheetId="0" hidden="1">Argentina!$E$11:$E$54</definedName>
    <definedName name="_ECO_RANGE_ID74a31899560048078f76195d93dced09" localSheetId="1" hidden="1">Brasil!$W$11:$W$57</definedName>
    <definedName name="_ECO_RANGE_ID74be8d4a0c8b4494aa115496ca3d8e52" localSheetId="0" hidden="1">Argentina!$J$11:$J$54</definedName>
    <definedName name="_ECO_RANGE_ID74d0cf894390410aaecb66639f0ebc27" localSheetId="2" hidden="1">Chile!$K$92:$K$93</definedName>
    <definedName name="_ECO_RANGE_ID752ee2bf1dc94fc49979d09057bb60d0" localSheetId="0" hidden="1">Argentina!$D$88:$D$93</definedName>
    <definedName name="_ECO_RANGE_ID75a705339f7f41159fc574d4f7f9accd" localSheetId="1" hidden="1">Brasil!$C$10:$C$57</definedName>
    <definedName name="_ECO_RANGE_ID76da9b7624f349e193d0bf407607a51f" localSheetId="1" hidden="1">Brasil!$D$69:$D$88</definedName>
    <definedName name="_ECO_RANGE_ID784e727060414cbeb9ff739c3b485b42" localSheetId="4" hidden="1">Perú!$H$72:$H$73</definedName>
    <definedName name="_ECO_RANGE_ID787d528fa23a49b0ab27ea90155b6ac8" localSheetId="3" hidden="1">Colombia!$R$11:$R$21</definedName>
    <definedName name="_ECO_RANGE_ID79cdf16dad104115a213c8c4db1be24f" localSheetId="4" hidden="1">Perú!$K$11:$K$30</definedName>
    <definedName name="_ECO_RANGE_ID7a8c204b23b84f78ac28f105d5f72542" localSheetId="0" hidden="1">Argentina!$B$10:$B$54</definedName>
    <definedName name="_ECO_RANGE_ID7aadfd35f673486fa14f861b7d8ba65a" localSheetId="5" hidden="1">USA!$B$10:$B$17</definedName>
    <definedName name="_ECO_RANGE_ID7aba3bcef9a0461682f2ca68509a23ba" localSheetId="5" hidden="1">USA!$M$45:$M$46</definedName>
    <definedName name="_ECO_RANGE_ID7acd20cecd3c471aab815362d4287667" localSheetId="1" hidden="1">Brasil!$T$99:$T$113</definedName>
    <definedName name="_ECO_RANGE_ID7af7b0e7438b469fb16e040ebe445acb" localSheetId="3" hidden="1">Colombia!$T$26</definedName>
    <definedName name="_ECO_RANGE_ID7b6eecae4f8f428d91bcc447e34e23db" localSheetId="0" hidden="1">Argentina!$I$59:$I$84</definedName>
    <definedName name="_ECO_RANGE_ID7c0913f60c1840878964587a0a95ffae" localSheetId="2" hidden="1">Chile!$K$11:$K$46</definedName>
    <definedName name="_ECO_RANGE_ID7c14556e27c94daeb5f86a334360bea6" localSheetId="4" hidden="1">Perú!$P$54:$P$67</definedName>
    <definedName name="_ECO_RANGE_ID7c25a20b0e7f463aafe2b872d09da612" localSheetId="1" hidden="1">Brasil!$U$99:$U$113</definedName>
    <definedName name="_ECO_RANGE_ID7cb8496a6e1e4cb4b2ecf7ffb13ca32d" localSheetId="0" hidden="1">Argentina!$B$97:$B$113</definedName>
    <definedName name="_ECO_RANGE_ID7cf10898da7a4a7aa659ce5050fa4ef1" localSheetId="5" hidden="1">USA!$P$45:$P$46</definedName>
    <definedName name="_ECO_RANGE_ID7d62f9e534614a6bae8c055b8e68ecb0" localSheetId="3" hidden="1">Colombia!$K$31:$K$37</definedName>
    <definedName name="_ECO_RANGE_ID7e223c6b85644075b129e4fc2aff7056" localSheetId="5" hidden="1">USA!$M$22:$M$40</definedName>
    <definedName name="_ECO_RANGE_ID7ee2ace81ee549219c8151a7238778dd" localSheetId="1" hidden="1">Brasil!$G$11:$G$57</definedName>
    <definedName name="_ECO_RANGE_ID8003f621a0624d5886918b658a3a0b92" localSheetId="0" hidden="1">Argentina!$S$98:$S$113</definedName>
    <definedName name="_ECO_RANGE_ID80043a0c021c4f6e93babff59d3d7459" localSheetId="2" hidden="1">Chile!$Z$92:$Z$93</definedName>
    <definedName name="_ECO_RANGE_ID800d42b9af4e4a648560866ee22efe76" localSheetId="5" hidden="1">USA!$Y$51</definedName>
    <definedName name="_ECO_RANGE_ID80e7b66e294547cc97a969017c0e1893" localSheetId="5" hidden="1">USA!$G$45:$G$46</definedName>
    <definedName name="_ECO_RANGE_ID80f4337eaf8f49d49e1b3fa0a1ef394b" localSheetId="0" hidden="1">Argentina!$R$98:$R$113</definedName>
    <definedName name="_ECO_RANGE_ID813709ced2264a84a07add81fe9efc08" localSheetId="1" hidden="1">Brasil!$N$99:$N$113</definedName>
    <definedName name="_ECO_RANGE_ID817f95a697d94439bdbaf6f078319182" localSheetId="0" hidden="1">Argentina!$K$59:$K$84</definedName>
    <definedName name="_ECO_RANGE_ID8192d5989b3c4d26bc94ccee38d7a1bf" localSheetId="0" hidden="1">Argentina!$Y$89:$Y$93</definedName>
    <definedName name="_ECO_RANGE_ID8210cea5635b443d914da482a69b4dd2" localSheetId="2" hidden="1">Chile!$K$60:$K$87</definedName>
    <definedName name="_ECO_RANGE_ID8256e810da104ed186894884b52ae71c" localSheetId="0" hidden="1">Argentina!$Q$89:$Q$93</definedName>
    <definedName name="_ECO_RANGE_ID825b29fa7f544c95826184e030384f5d" localSheetId="4" hidden="1">Perú!$P$11:$P$30</definedName>
    <definedName name="_ECO_RANGE_ID82882dd6002c43f3a96a5ad844c19a67" localSheetId="2" hidden="1">Chile!$D$10:$D$46</definedName>
    <definedName name="_ECO_RANGE_ID82d4ecd1fe8d43089ced94945e0b3c7a" localSheetId="2" hidden="1">Chile!$R$11:$R$46</definedName>
    <definedName name="_ECO_RANGE_ID82f002a135a440c5b094656693d05ebb" localSheetId="4" hidden="1">Perú!$D$34:$D$49</definedName>
    <definedName name="_ECO_RANGE_ID833c686d5e97415b9ee253defe9935e0" localSheetId="1" hidden="1">Brasil!$P$99:$P$113</definedName>
    <definedName name="_ECO_RANGE_ID83b03974e9ed4ff18d9215ca04df83c9" localSheetId="2" hidden="1">Chile!$Q$11:$Q$46</definedName>
    <definedName name="_ECO_RANGE_ID83f075a66eb8486a878d979e4aa3fbc8" localSheetId="4" hidden="1">Perú!$Y$72:$Y$73</definedName>
    <definedName name="_ECO_RANGE_ID8401dba483944f9b81b8360824c2258e" localSheetId="4" hidden="1">Perú!$M$11:$M$30</definedName>
    <definedName name="_ECO_RANGE_ID8422a60c33f74e56837b1b3f74ac9bf0" localSheetId="5" hidden="1">USA!$C$10:$C$17</definedName>
    <definedName name="_ECO_RANGE_ID8514fb4162d340c599cfcb36465da891" localSheetId="4" hidden="1">Perú!$K$35:$K$49</definedName>
    <definedName name="_ECO_RANGE_ID853cd72d7406444b9a2957d61411444d" localSheetId="1" hidden="1">Brasil!$X$62:$X$65</definedName>
    <definedName name="_ECO_RANGE_ID8562c16dd05843779c5488f21c89f51f" localSheetId="1" hidden="1">Brasil!$Z$99:$Z$113</definedName>
    <definedName name="_ECO_RANGE_ID865941215f79414695e50de458144d98" localSheetId="4" hidden="1">Perú!$M$35:$M$49</definedName>
    <definedName name="_ECO_RANGE_ID88995616b42744359b6c84b265849a9f" localSheetId="0" hidden="1">Argentina!$V$11:$V$54</definedName>
    <definedName name="_ECO_RANGE_ID88e4ef18814b4b529bac5ad83328b8ee" localSheetId="2" hidden="1">Chile!$J$92:$J$93</definedName>
    <definedName name="_ECO_RANGE_ID8914e4bafa3c43d79a39bb3ca60c0a70" localSheetId="4" hidden="1">Perú!$I$72:$I$73</definedName>
    <definedName name="_ECO_RANGE_ID8925a03465ee44039f6f199ed44fa4a9" localSheetId="4" hidden="1">Perú!$T$11:$T$30</definedName>
    <definedName name="_ECO_RANGE_ID8a232ce70fc5402f97dcf317c855b113" localSheetId="2" hidden="1">Chile!$H$51:$H$55</definedName>
    <definedName name="_ECO_RANGE_ID8a35ce4f48394ddf8da53552c633255e" localSheetId="1" hidden="1">Brasil!$Y$99:$Y$113</definedName>
    <definedName name="_ECO_RANGE_ID8a7d6cb9fc4f41cab6a5411a63493184" localSheetId="0" hidden="1">Argentina!$F$11:$F$54</definedName>
    <definedName name="_ECO_RANGE_ID8abf4569170848618bf93e556b13fca3" localSheetId="5" hidden="1">USA!$E$11:$E$17</definedName>
    <definedName name="_ECO_RANGE_ID8b08e46f8ed64b85a2d52d9eaec1185c" localSheetId="5" hidden="1">USA!$U$22:$U$40</definedName>
    <definedName name="_ECO_RANGE_ID8b1c658f1b834f27890d268af9d9317e" localSheetId="4" hidden="1">Perú!$B$34:$B$49</definedName>
    <definedName name="_ECO_RANGE_ID8b45108063dd440d8456d71adc7a713d" localSheetId="4" hidden="1">Perú!$E$54:$E$67</definedName>
    <definedName name="_ECO_RANGE_ID8b98f4bdb56f41d49e055d07ff548c09" localSheetId="5" hidden="1">USA!$S$51</definedName>
    <definedName name="_ECO_RANGE_ID8c1721f687eb4f82ad452c0fd4cf73ee" localSheetId="2" hidden="1">Chile!$F$60:$F$87</definedName>
    <definedName name="_ECO_RANGE_ID8d3fc0d62f6d484c9b2ea3263821bdee" localSheetId="2" hidden="1">Chile!$Y$11:$Y$46</definedName>
    <definedName name="_ECO_RANGE_ID8e132d651ae9476a9562615cf37cf9ef" localSheetId="2" hidden="1">Chile!$E$11:$E$46</definedName>
    <definedName name="_ECO_RANGE_ID8e2656e9e5e84cd5a1a479a96df16271" localSheetId="1" hidden="1">Brasil!$Y$11:$Y$57</definedName>
    <definedName name="_ECO_RANGE_ID8e51a04092584f3abca22260b4c7ed0f" localSheetId="1" hidden="1">Brasil!$M$62:$M$65</definedName>
    <definedName name="_ECO_RANGE_ID8ea20e94006840049781ccabfe5928d9" localSheetId="1" hidden="1">Brasil!$X$11:$X$57</definedName>
    <definedName name="_ECO_RANGE_ID8f784aa88025403fa4ddbec6444b54b2" localSheetId="4" hidden="1">Perú!$G$11:$G$30</definedName>
    <definedName name="_ECO_RANGE_ID90628c699b6d4efcb4ee6cc4ce48bae5" localSheetId="2" hidden="1">Chile!$H$11:$H$46</definedName>
    <definedName name="_ECO_RANGE_ID90d46826a584426eb71a63610673b8fb" localSheetId="4" hidden="1">Perú!$Z$54:$Z$67</definedName>
    <definedName name="_ECO_RANGE_ID90eb9a5649c04fb3a0826ba753cac604" localSheetId="0" hidden="1">Argentina!$N$89:$N$93</definedName>
    <definedName name="_ECO_RANGE_ID91a8690d53a849a5b5c6c40d15165ab4" localSheetId="4" hidden="1">Perú!$S$72:$S$73</definedName>
    <definedName name="_ECO_RANGE_ID928ca60eae69473797631d7b57faae79" localSheetId="5" hidden="1">USA!$C$44:$C$46</definedName>
    <definedName name="_ECO_RANGE_ID92aab0d1e4394646883b0d18fbd232c5" localSheetId="3" hidden="1">Colombia!$J$11:$J$21</definedName>
    <definedName name="_ECO_RANGE_ID92ab0bed019b407783264c9580462444" localSheetId="0" hidden="1">Argentina!$G$98:$G$113</definedName>
    <definedName name="_ECO_RANGE_ID93d2af051d6d4d30a58aba23a339c21d" localSheetId="1" hidden="1">Brasil!$J$70:$J$88</definedName>
    <definedName name="_ECO_RANGE_ID9475777d1fe64247b1ba0cc3f3229144" localSheetId="3" hidden="1">Colombia!$J$26</definedName>
    <definedName name="_ECO_RANGE_ID948161298209445fb5f1a67ac9dc5e54" localSheetId="4" hidden="1">Perú!$G$54:$G$67</definedName>
    <definedName name="_ECO_RANGE_ID94bc251d5a23419cb272a4fa45ef9fc2" localSheetId="4" hidden="1">Perú!$U$72:$U$73</definedName>
    <definedName name="_ECO_RANGE_ID958978228b8841d1ac3fac3a6c7861d8" localSheetId="0" hidden="1">Argentina!$B$88:$B$93</definedName>
    <definedName name="_ECO_RANGE_ID95b25a6de5f24f46ab847ce9885d6202" localSheetId="5" hidden="1">USA!$X$22:$X$40</definedName>
    <definedName name="_ECO_RANGE_ID95c76741a38542a08270bebecd108d60" localSheetId="3" hidden="1">Colombia!$K$11:$K$21</definedName>
    <definedName name="_ECO_RANGE_ID95edfcb4f5ff41aba52e281081f052c3" localSheetId="0" hidden="1">Argentina!$N$98:$N$113</definedName>
    <definedName name="_ECO_RANGE_ID9604dd56e2824b73b1847678b9ada045" localSheetId="4" hidden="1">Perú!$V$11:$V$30</definedName>
    <definedName name="_ECO_RANGE_ID96911be32ca2417a83110a31e5e4e03f" localSheetId="1" hidden="1">Brasil!$Z$11:$Z$57</definedName>
    <definedName name="_ECO_RANGE_ID984cceb1b8f3470f88e4f6d392b2e276" localSheetId="5" hidden="1">USA!$L$45:$L$46</definedName>
    <definedName name="_ECO_RANGE_ID98dcc8d6ef914c04abf8275dda598b69" localSheetId="0" hidden="1">Argentina!$AA$11:$AA$39</definedName>
    <definedName name="_ECO_RANGE_ID98ede82f880442f585cca9ba07180294" localSheetId="5" hidden="1">USA!$J$45:$J$46</definedName>
    <definedName name="_ECO_RANGE_ID9916f1d443f548efb319c4204591fbf0" localSheetId="5" hidden="1">USA!$R$22:$R$40</definedName>
    <definedName name="_ECO_RANGE_ID99560175ed2d4d71a9c6ace90173f8d9" localSheetId="3" hidden="1">Colombia!$D$10:$D$21</definedName>
    <definedName name="_ECO_RANGE_ID9b0af34dfe8d464cbde38d05e3da7ac8" localSheetId="3" hidden="1">Colombia!$B$10:$B$21</definedName>
    <definedName name="_ECO_RANGE_ID9bd5813ab57f4fd394a491dd527ef561" localSheetId="2" hidden="1">Chile!$O$92:$O$93</definedName>
    <definedName name="_ECO_RANGE_ID9cc5f6031a08470e98425b32c9223ce7" localSheetId="3" hidden="1">Colombia!$T$11:$T$21</definedName>
    <definedName name="_ECO_RANGE_ID9d376537e5f346b0b6aa48dc1acfd0fb" localSheetId="0" hidden="1">Argentina!$R$89:$R$93</definedName>
    <definedName name="_ECO_RANGE_ID9d3fc03ef34246ae904584d668258a00" localSheetId="2" hidden="1">Chile!$B$91:$B$93</definedName>
    <definedName name="_ECO_RANGE_ID9d6f41e056fb4d8793f183275bf79664" localSheetId="2" hidden="1">Chile!$B$59:$B$87</definedName>
    <definedName name="_ECO_RANGE_ID9d7965fda7654b5da4002656f1de88b0" localSheetId="2" hidden="1">Chile!$Y$92:$Y$93</definedName>
    <definedName name="_ECO_RANGE_ID9dc681062cf44d3180f3cf17a4e2ffa0" localSheetId="2" hidden="1">Chile!$L$51:$L$55</definedName>
    <definedName name="_ECO_RANGE_ID9e820e7cacb145bf890486c9c48f8035" localSheetId="3" hidden="1">Colombia!$S$26</definedName>
    <definedName name="_ECO_RANGE_ID9f07af39c1894ebc97ec7fd33c7f7271" localSheetId="2" hidden="1">Chile!$B$10:$B$46</definedName>
    <definedName name="_ECO_RANGE_ID9f4e8b00070147d88e2fe44738399702" localSheetId="0" hidden="1">Argentina!$R$59:$R$84</definedName>
    <definedName name="_ECO_RANGE_ID9f8a0b1daafe40918ce492a2bfb05076" localSheetId="5" hidden="1">USA!$I$22:$I$40</definedName>
    <definedName name="_ECO_RANGE_IDa028a6116c0a45d68a8ef6d31b5f7e21" localSheetId="3" hidden="1">Colombia!$P$26</definedName>
    <definedName name="_ECO_RANGE_IDa14ee6078d064d188be22f2ba5a6874b" localSheetId="0" hidden="1">Argentina!$K$89:$K$93</definedName>
    <definedName name="_ECO_RANGE_IDa1ac3f2741124da59f330bbe555d31ba" localSheetId="4" hidden="1">Perú!$I$54:$I$67</definedName>
    <definedName name="_ECO_RANGE_IDa1f61a9e74a34d4bbe2a37c70e50b1a0" localSheetId="5" hidden="1">USA!$I$45:$I$46</definedName>
    <definedName name="_ECO_RANGE_IDa25a910071d949ca8163a338c97554bd" localSheetId="4" hidden="1">Perú!$J$35:$J$49</definedName>
    <definedName name="_ECO_RANGE_IDa355d74bd0794c49830c1173fda31309" localSheetId="2" hidden="1">Chile!$S$60:$S$87</definedName>
    <definedName name="_ECO_RANGE_IDa3b18e9aad7346f59b1ab9cd9e60608a" localSheetId="5" hidden="1">USA!$T$45:$T$46</definedName>
    <definedName name="_ECO_RANGE_IDa46b40566c3e4c88877db3611a8a55af" localSheetId="3" hidden="1">Colombia!$Y$26</definedName>
    <definedName name="_ECO_RANGE_IDa5109dddd9344494881d5f229bbbb304" localSheetId="5" hidden="1">USA!$F$45:$F$46</definedName>
    <definedName name="_ECO_RANGE_IDa52ef53796ce433c96f71847e7762938" localSheetId="1" hidden="1">Brasil!$P$11:$P$57</definedName>
    <definedName name="_ECO_RANGE_IDa555fec545bd4448a02b72f0e9de1347" localSheetId="0" hidden="1">Argentina!$G$89:$G$93</definedName>
    <definedName name="_ECO_RANGE_IDa5da75cec56849a0b7b34671ab31653d" localSheetId="4" hidden="1">Perú!$L$11:$L$30</definedName>
    <definedName name="_ECO_RANGE_IDa69f21f94bdf451b9ae6ef6078a7ed76" localSheetId="4" hidden="1">Perú!$V$72:$V$73</definedName>
    <definedName name="_ECO_RANGE_IDa72dcdfac00a4814b96d35902b433b42" localSheetId="1" hidden="1">Brasil!$J$11:$J$57</definedName>
    <definedName name="_ECO_RANGE_IDa7c6e816845741dfbb93e88021b9d887" localSheetId="2" hidden="1">Chile!$W$51:$W$55</definedName>
    <definedName name="_ECO_RANGE_IDa83f95ad995d4479b162879e40c28917" localSheetId="5" hidden="1">USA!$D$21:$D$40</definedName>
    <definedName name="_ECO_RANGE_IDa8f74445b93d4967b2be288a19897c19" localSheetId="0" hidden="1">Argentina!$M$59:$M$84</definedName>
    <definedName name="_ECO_RANGE_IDa967e261996a43a08dbe3b330ef73f3e" localSheetId="1" hidden="1">Brasil!$E$70:$E$88</definedName>
    <definedName name="_ECO_RANGE_IDa980ad67ae9f4c64aa0193a73a69b745" localSheetId="5" hidden="1">USA!$X$11:$X$17</definedName>
    <definedName name="_ECO_RANGE_IDa997a981d7e14f11bbb4ef265cb31884" localSheetId="0" hidden="1">Argentina!$Y$11:$Y$54</definedName>
    <definedName name="_ECO_RANGE_IDa9c6ccee77eb4e0097f692e7b9a03fcc" localSheetId="0" hidden="1">Argentina!$O$11:$O$54</definedName>
    <definedName name="_ECO_RANGE_IDaa38df57e4c0446bb4434de006d0f316" localSheetId="1" hidden="1">Brasil!$K$99:$K$113</definedName>
    <definedName name="_ECO_RANGE_IDab3f857ae1a741a9a6b2b44b588d1e28" localSheetId="4" hidden="1">Perú!$Z$72:$Z$73</definedName>
    <definedName name="_ECO_RANGE_IDab63c33fbd2946a0aca8f21edbad23fd" localSheetId="4" hidden="1">Perú!$W$54:$W$67</definedName>
    <definedName name="_ECO_RANGE_IDab9b1a665f064391a29d967d9ff959c7" localSheetId="2" hidden="1">Chile!$Q$51:$Q$55</definedName>
    <definedName name="_ECO_RANGE_IDac75089b7f674a7589e5b8968886b146" localSheetId="5" hidden="1">USA!$Z$51</definedName>
    <definedName name="_ECO_RANGE_IDacb92d7bfb714d1cb7377627e55b1547" localSheetId="1" hidden="1">Brasil!$W$70:$W$88</definedName>
    <definedName name="_ECO_RANGE_IDacc6943373824ff49c5d2eaab3ef151c" localSheetId="3" hidden="1">Colombia!$W$31:$W$37</definedName>
    <definedName name="_ECO_RANGE_IDad355ceafc55453da038a10c05cec892" localSheetId="4" hidden="1">Perú!$N$35:$N$49</definedName>
    <definedName name="_ECO_RANGE_IDadc8d3546da445b28a323cbba3ad2c02" localSheetId="2" hidden="1">Chile!$H$60:$H$87</definedName>
    <definedName name="_ECO_RANGE_IDadd721ab61d14168be2f0fe26f84d6f5" localSheetId="4" hidden="1">Perú!$I$35:$I$49</definedName>
    <definedName name="_ECO_RANGE_IDae9e7ab8aca5421f852d98a972314263" localSheetId="0" hidden="1">Argentina!$S$11:$S$54</definedName>
    <definedName name="_ECO_RANGE_IDaf26ac1a0a044a929fc555ef7fc7897c" localSheetId="3" hidden="1">Colombia!$K$26</definedName>
    <definedName name="_ECO_RANGE_IDaf68d06edb2b4e8484213656c16f95b8" localSheetId="1" hidden="1">Brasil!$C$98:$C$113</definedName>
    <definedName name="_ECO_RANGE_IDaf9e05aa3dcc470cb134e22c475b4520" localSheetId="5" hidden="1">USA!$V$45:$V$46</definedName>
    <definedName name="_ECO_RANGE_IDb01950299c094838a66a6eb2a2c5b00c" localSheetId="3" hidden="1">Colombia!$X$31:$X$37</definedName>
    <definedName name="_ECO_RANGE_IDb040328900fc47f1bc27c1f92648cb45" localSheetId="4" hidden="1">Perú!$M$54:$M$67</definedName>
    <definedName name="_ECO_RANGE_IDb08b055341ce4cf381e814cd04d2a574" localSheetId="4" hidden="1">Perú!$N$11:$N$30</definedName>
    <definedName name="_ECO_RANGE_IDb28f32280de9431dac6c3be5c12cc8a4" localSheetId="4" hidden="1">Perú!$H$11:$H$30</definedName>
    <definedName name="_ECO_RANGE_IDb3001f2da4b4429db874e9ffbaff6c93" localSheetId="3" hidden="1">Colombia!$N$31:$N$37</definedName>
    <definedName name="_ECO_RANGE_IDb341604201564ce394b1ae0a3e6940c8" localSheetId="2" hidden="1">Chile!$M$60:$M$87</definedName>
    <definedName name="_ECO_RANGE_IDb403eb6b1cd2425abcfdc80ea693e7db" localSheetId="4" hidden="1">Perú!$V$35:$V$49</definedName>
    <definedName name="_ECO_RANGE_IDb44b8761557340389cfc180c747387ae" localSheetId="3" hidden="1">Colombia!$H$11:$H$21</definedName>
    <definedName name="_ECO_RANGE_IDb4ce6ba735ac47eab10bc396f9fe1162" localSheetId="3" hidden="1">Colombia!$W$26</definedName>
    <definedName name="_ECO_RANGE_IDb5454b2f5e3e4a54b6ee318379f10e9e" localSheetId="5" hidden="1">USA!$W$11:$W$17</definedName>
    <definedName name="_ECO_RANGE_IDb59444a5a9734d2098235f4b45aead77" localSheetId="2" hidden="1">Chile!$S$92:$S$93</definedName>
    <definedName name="_ECO_RANGE_IDb5a69c28d8af429cb970c671b6777a43" localSheetId="5" hidden="1">USA!$R$11:$R$17</definedName>
    <definedName name="_ECO_RANGE_IDb5ed3d88e2874116bbd9e39a911083f3" localSheetId="1" hidden="1">Brasil!$O$62:$O$65</definedName>
    <definedName name="_ECO_RANGE_IDb6df67049036421a84bde500b5e74d3a" localSheetId="0" hidden="1">Argentina!$W$98:$W$113</definedName>
    <definedName name="_ECO_RANGE_IDb71056bef07247829a41143cb0dca374" localSheetId="4" hidden="1">Perú!$S$11:$S$30</definedName>
    <definedName name="_ECO_RANGE_IDb7477e80cead4fe7a9f5d340becb3a41" localSheetId="3" hidden="1">Colombia!$D$25:$D$26</definedName>
    <definedName name="_ECO_RANGE_IDbaef78de1faa4a50bb77fd381535bef7" localSheetId="0" hidden="1">Argentina!$M$98:$M$113</definedName>
    <definedName name="_ECO_RANGE_IDbcd703f5bad84aacbbc74cd6de4bf709" localSheetId="0" hidden="1">Argentina!$I$89:$I$93</definedName>
    <definedName name="_ECO_RANGE_IDbd63b6c640b742fab7c4fa239f0e65f4" localSheetId="4" hidden="1">Perú!$C$71:$C$73</definedName>
    <definedName name="_ECO_RANGE_IDbdc41261d3804396810978d6e1ebc9c9" localSheetId="2" hidden="1">Chile!$P$60:$P$87</definedName>
    <definedName name="_ECO_RANGE_IDbdc452670584439fbc2d85a2ccb654c3" localSheetId="4" hidden="1">Perú!$U$11:$U$30</definedName>
    <definedName name="_ECO_RANGE_IDbde04727a7534d2bb24c47899e54829c" localSheetId="1" hidden="1">Brasil!$T$11:$T$57</definedName>
    <definedName name="_ECO_RANGE_IDbe947f38688d4119953cf4443efa0360" localSheetId="1" hidden="1">Brasil!$H$99:$H$113</definedName>
    <definedName name="_ECO_RANGE_IDbf1e59f6a636436ca7ab95460ec060dd" localSheetId="0" hidden="1">Argentina!$W$59:$W$84</definedName>
    <definedName name="_ECO_RANGE_IDbf58927641e54f5392626ff5d1fa3a58" localSheetId="1" hidden="1">Brasil!$E$62:$E$65</definedName>
    <definedName name="_ECO_RANGE_IDbf9be292a755425cbdac1b8d21c2842e" localSheetId="0" hidden="1">Argentina!$P$59:$P$84</definedName>
    <definedName name="_ECO_RANGE_IDc025ade751dc4fffadf5c6b111a7890e" localSheetId="5" hidden="1">USA!$P$22:$P$40</definedName>
    <definedName name="_ECO_RANGE_IDc16e8602d64f45248de81436d69d393e" localSheetId="1" hidden="1">Brasil!$P$70:$P$88</definedName>
    <definedName name="_ECO_RANGE_IDc189f0a34a5f454c9e8afa83dd674018" localSheetId="1" hidden="1">Brasil!$N$62:$N$65</definedName>
    <definedName name="_ECO_RANGE_IDc314bf10749a459ebda487f3fe8984f8" localSheetId="1" hidden="1">Brasil!$E$11:$E$57</definedName>
    <definedName name="_ECO_RANGE_IDc35492b94e0e4f7c8dda93b419a78901" localSheetId="4" hidden="1">Perú!$X$72:$X$73</definedName>
    <definedName name="_ECO_RANGE_IDc3afea0f164b4b3c82a93cd66d6510bd" localSheetId="3" hidden="1">Colombia!$D$30:$D$37</definedName>
    <definedName name="_ECO_RANGE_IDc42d82b52f5c4e69be555f7e37184b80" localSheetId="5" hidden="1">USA!$E$51</definedName>
    <definedName name="_ECO_RANGE_IDc47da51e83ca4dcb95f089601fa43779" localSheetId="3" hidden="1">Colombia!$O$31:$O$37</definedName>
    <definedName name="_ECO_RANGE_IDc52f6c5e6ea04454b9de4db861202d0a" localSheetId="2" hidden="1">Chile!$E$51:$E$55</definedName>
    <definedName name="_ECO_RANGE_IDc5c30a408a52411a8faa22036bb78292" localSheetId="3" hidden="1">Colombia!$Z$11:$Z$21</definedName>
    <definedName name="_ECO_RANGE_IDc617f69a3e52453cbaa58ff4f7957f1b" localSheetId="4" hidden="1">Perú!$E$11:$E$30</definedName>
    <definedName name="_ECO_RANGE_IDc6d2e13c049844febf7c36a3fb605d73" localSheetId="3" hidden="1">Colombia!$Q$11:$Q$21</definedName>
    <definedName name="_ECO_RANGE_IDc78912c9af204b78a8e00b6472a5a52e" localSheetId="4" hidden="1">Perú!$R$72:$R$73</definedName>
    <definedName name="_ECO_RANGE_IDc7eaa64888b44d3fbe50963c0382e38d" localSheetId="1" hidden="1">Brasil!$I$99:$I$113</definedName>
    <definedName name="_ECO_RANGE_IDc8058a74ca134e6496757eb6fff47118" localSheetId="3" hidden="1">Colombia!$G$11:$G$21</definedName>
    <definedName name="_ECO_RANGE_IDc8685d6dc36144da8b5ccc0d85fb25e6" localSheetId="4" hidden="1">Perú!$F$11:$F$30</definedName>
    <definedName name="_ECO_RANGE_IDc8cb9387a2a946b28a87b6e7a3feefb8" localSheetId="0" hidden="1">Argentina!$U$98:$U$113</definedName>
    <definedName name="_ECO_RANGE_IDc92b30c1d25344f08a2dbd359e6b986e" localSheetId="4" hidden="1">Perú!$X$54:$X$67</definedName>
    <definedName name="_ECO_RANGE_IDcacf77440c0c4be7b24073e561e763b7" localSheetId="0" hidden="1">Argentina!$Y$98:$Y$113</definedName>
    <definedName name="_ECO_RANGE_IDcae6d6ef4f394b2181e0b3880a5ea4a1" localSheetId="2" hidden="1">Chile!$R$51:$R$55</definedName>
    <definedName name="_ECO_RANGE_IDcb0c17dbe8f5435ba97a1176332acf76" localSheetId="4" hidden="1">Perú!$P$72:$P$73</definedName>
    <definedName name="_ECO_RANGE_IDcb244d313f6e4392a9d304cbd5dac09e" localSheetId="1" hidden="1">Brasil!$M$11:$M$57</definedName>
    <definedName name="_ECO_RANGE_IDcba94203e6554df895c39650c6ddf186" localSheetId="1" hidden="1">Brasil!$Q$11:$Q$57</definedName>
    <definedName name="_ECO_RANGE_IDcbc0093598254606bf9137aeb6fd3649" localSheetId="2" hidden="1">Chile!$C$59:$C$87</definedName>
    <definedName name="_ECO_RANGE_IDcc01282e9ffe4efc947d738bf3d63116" localSheetId="5" hidden="1">USA!$Y$11:$Y$17</definedName>
    <definedName name="_ECO_RANGE_IDcc13e132e6944551968346dcbe809221" localSheetId="0" hidden="1">Argentina!$T$98:$T$113</definedName>
    <definedName name="_ECO_RANGE_IDccd8da9996344e8e8aa5844a03f0acca" localSheetId="5" hidden="1">USA!$Z$22:$Z$40</definedName>
    <definedName name="_ECO_RANGE_IDcd7d6ae39bb84cf8ab23a3386757a7af" localSheetId="2" hidden="1">Chile!$X$60:$X$87</definedName>
    <definedName name="_ECO_RANGE_IDcdc3734f8bb84b0297870ffec4ae9815" localSheetId="4" hidden="1">Perú!$D$71:$D$73</definedName>
    <definedName name="_ECO_RANGE_IDce71ff4a05a84f5f9ce425bc036c314d" localSheetId="0" hidden="1">Argentina!$T$89:$T$93</definedName>
    <definedName name="_ECO_RANGE_IDce75c906ce564698827b1838f83d1fd4" localSheetId="4" hidden="1">Perú!$H$35:$H$49</definedName>
    <definedName name="_ECO_RANGE_IDcedbc4dd00d2408f9f91068578b42bbb" localSheetId="0" hidden="1">Argentina!$J$89:$J$93</definedName>
    <definedName name="_ECO_RANGE_IDcf2478c982c14bab84ad4243fc7083a8" localSheetId="1" hidden="1">Brasil!$N$70:$N$88</definedName>
    <definedName name="_ECO_RANGE_IDcf97998e9a7b48b5854d10b61b9c975f" localSheetId="4" hidden="1">Perú!$Q$54:$Q$67</definedName>
    <definedName name="_ECO_RANGE_IDd02f5d2e922442d5b80fb652adb98386" localSheetId="0" hidden="1">Argentina!$K$98:$K$113</definedName>
    <definedName name="_ECO_RANGE_IDd0ed838943b248ae8d4dc3edab725921" localSheetId="1" hidden="1">Brasil!$H$62:$H$65</definedName>
    <definedName name="_ECO_RANGE_IDd1089fb7205d4add873b6f403839b39b" localSheetId="5" hidden="1">USA!$K$51</definedName>
    <definedName name="_ECO_RANGE_IDd2e352b3bdb347c087e264b61b54446d" localSheetId="1" hidden="1">Brasil!$F$11:$F$57</definedName>
    <definedName name="_ECO_RANGE_IDd35928033e49489cb8c522cc5d4babca" localSheetId="4" hidden="1">Perú!$K$54:$K$67</definedName>
    <definedName name="_ECO_RANGE_IDd48294c39bf943f99c74060d93c1c824" localSheetId="2" hidden="1">Chile!$Y$60:$Y$87</definedName>
    <definedName name="_ECO_RANGE_IDd530736718094ebcbd3586070d5ed109" localSheetId="0" hidden="1">Argentina!$X$89:$X$93</definedName>
    <definedName name="_ECO_RANGE_IDd55417db48014b588b885d2e47e282c9" localSheetId="2" hidden="1">Chile!$N$92:$N$93</definedName>
    <definedName name="_ECO_RANGE_IDd5f3daf90e6f43f692b4dd7a98c7e840" localSheetId="2" hidden="1">Chile!$C$50:$C$55</definedName>
    <definedName name="_ECO_RANGE_IDd65111577783432b9f123e9f57dc6f7b" localSheetId="1" hidden="1">Brasil!$V$62:$V$65</definedName>
    <definedName name="_ECO_RANGE_IDd74bb67a198a462ca64f4c25e895e349" localSheetId="3" hidden="1">Colombia!$Y$31:$Y$37</definedName>
    <definedName name="_ECO_RANGE_IDd7716779562b4f239ff8226506c41241" localSheetId="3" hidden="1">Colombia!$L$31:$L$37</definedName>
    <definedName name="_ECO_RANGE_IDd7d376f7ce5d4e05a57fd5c451529e53" localSheetId="4" hidden="1">Perú!$L$72:$L$73</definedName>
    <definedName name="_ECO_RANGE_IDd7f21e21a1134710a4f16135f65abb16" localSheetId="5" hidden="1">USA!$D$10:$D$17</definedName>
    <definedName name="_ECO_RANGE_IDd80cf9df43fa42c081d805f2f97027b3" localSheetId="5" hidden="1">USA!$V$11:$V$17</definedName>
    <definedName name="_ECO_RANGE_IDd818416e6bbc4e7cbb6c5182633c009a" localSheetId="4" hidden="1">Perú!$E$35:$E$49</definedName>
    <definedName name="_ECO_RANGE_IDd854e57fa59348b4bb3846a2ed134367" localSheetId="5" hidden="1">USA!$P$51</definedName>
    <definedName name="_ECO_RANGE_IDd8e66174d73843b983ee6404e28cb70b" localSheetId="1" hidden="1">Brasil!$X$99:$X$113</definedName>
    <definedName name="_ECO_RANGE_IDd8eb3feb94d34ec5805bd5e93167f9cb" localSheetId="2" hidden="1">Chile!$N$60:$N$87</definedName>
    <definedName name="_ECO_RANGE_IDd967a9e7cda444b5bf8dff9987382038" localSheetId="1" hidden="1">Brasil!$U$70:$U$88</definedName>
    <definedName name="_ECO_RANGE_IDda69228d046341259296d20ea9e36cc0" localSheetId="5" hidden="1">USA!$P$11:$P$17</definedName>
    <definedName name="_ECO_RANGE_IDdad25dccc546488daa1e6aa74d1dfa43" localSheetId="1" hidden="1">Brasil!$M$99:$M$113</definedName>
    <definedName name="_ECO_RANGE_IDdbf007af2e0a4f1c87535a0e1ea8d0ec" localSheetId="5" hidden="1">USA!$O$45:$O$46</definedName>
    <definedName name="_ECO_RANGE_IDdc6e79f355d544cc9a0a87203c756d37" localSheetId="2" hidden="1">Chile!$G$51:$G$55</definedName>
    <definedName name="_ECO_RANGE_IDdd76566f77354d268682b660308413f2" localSheetId="0" hidden="1">Argentina!$K$11:$K$54</definedName>
    <definedName name="_ECO_RANGE_IDddba02a27bc44dad8af48fa9ada9e745" localSheetId="5" hidden="1">USA!$T$22:$T$40</definedName>
    <definedName name="_ECO_RANGE_IDde1594d34d3046c2b480a5a1e2285aac" localSheetId="2" hidden="1">Chile!$D$59:$D$87</definedName>
    <definedName name="_ECO_RANGE_IDde29635e487343d0b49b39a6fe0f9313" localSheetId="3" hidden="1">Colombia!$E$11:$E$21</definedName>
    <definedName name="_ECO_RANGE_IDde515388cf0e41178224c1856cb4faff" localSheetId="0" hidden="1">Argentina!$T$11:$T$54</definedName>
    <definedName name="_ECO_RANGE_IDde5987267cfa4d0e992c11f44dd16226" localSheetId="0" hidden="1">Argentina!$W$89:$W$93</definedName>
    <definedName name="_ECO_RANGE_IDdeac975e692b4ac99384e70c9f1d7902" localSheetId="0" hidden="1">Argentina!$Z$89:$Z$93</definedName>
    <definedName name="_ECO_RANGE_IDdec3943379304c9cb40d66c199ba295f" localSheetId="1" hidden="1">Brasil!$L$62:$L$65</definedName>
    <definedName name="_ECO_RANGE_IDdf6536c4dacf4c83a26d07c02bd9e450" localSheetId="3" hidden="1">Colombia!$X$26</definedName>
    <definedName name="_ECO_RANGE_IDdfcd84e05af440ffbf4a96615fc53f64" localSheetId="0" hidden="1">Argentina!$R$11:$R$54</definedName>
    <definedName name="_ECO_RANGE_IDe02b3d16672643db888dc031516d481e" localSheetId="3" hidden="1">Colombia!$T$31:$T$37</definedName>
    <definedName name="_ECO_RANGE_IDe058c920ae66410a9a986e710916b5e2" localSheetId="3" hidden="1">Colombia!$L$26</definedName>
    <definedName name="_ECO_RANGE_IDe06bf52a52f540db96291624f05deabd" localSheetId="5" hidden="1">USA!$I$51</definedName>
    <definedName name="_ECO_RANGE_IDe06d444a11c2470ba0ca31931f6df067" localSheetId="3" hidden="1">Colombia!$C$30:$C$37</definedName>
    <definedName name="_ECO_RANGE_IDe0dece5366a0402ca0aa78f489f7bbac" localSheetId="3" hidden="1">Colombia!$Q$31:$Q$37</definedName>
    <definedName name="_ECO_RANGE_IDe1040ccf8ec042bab7e8a413e864b863" localSheetId="2" hidden="1">Chile!$V$60:$V$87</definedName>
    <definedName name="_ECO_RANGE_IDe11b223bd0bc4a7990e51daf36662d23" localSheetId="5" hidden="1">USA!$S$45:$S$46</definedName>
    <definedName name="_ECO_RANGE_IDe14739a3fa1c43dba2888deb98781062" localSheetId="4" hidden="1">Perú!$J$54:$J$67</definedName>
    <definedName name="_ECO_RANGE_IDe16d95d96e2344f794dfb36a90c142af" localSheetId="1" hidden="1">Brasil!$N$11:$N$57</definedName>
    <definedName name="_ECO_RANGE_IDe20647faec2b4d228d9458c6cd132990" localSheetId="4" hidden="1">Perú!$Y$54:$Y$67</definedName>
    <definedName name="_ECO_RANGE_IDe277a1ce57484048a1e83ae57c534f86" localSheetId="3" hidden="1">Colombia!$I$26</definedName>
    <definedName name="_ECO_RANGE_IDe2cede1f087841a7af2e3d746d98bf27" localSheetId="2" hidden="1">Chile!$C$10:$C$46</definedName>
    <definedName name="_ECO_RANGE_IDe302693c6f09494e9e121c83c2b6c45c" localSheetId="2" hidden="1">Chile!$T$11:$T$46</definedName>
    <definedName name="_ECO_RANGE_IDe341c001ff3d4f94a78c7ee7be9397bc" localSheetId="4" hidden="1">Perú!$M$72:$M$73</definedName>
    <definedName name="_ECO_RANGE_IDe372cd238e174f6fb0064bb6d102ece0" localSheetId="1" hidden="1">Brasil!$L$11:$L$57</definedName>
    <definedName name="_ECO_RANGE_IDe3bb5568ab534a548c08e41d6c0567a0" localSheetId="1" hidden="1">Brasil!$O$11:$O$57</definedName>
    <definedName name="_ECO_RANGE_IDe42d6f0d3a1c453099e7967bd25b744d" localSheetId="3" hidden="1">Colombia!$Y$11:$Y$21</definedName>
    <definedName name="_ECO_RANGE_IDe4c878c1064346c78346b3901460d505" localSheetId="2" hidden="1">Chile!$J$11:$J$46</definedName>
    <definedName name="_ECO_RANGE_IDe4ea4a3ca419492289d6198199c57b11" localSheetId="1" hidden="1">Brasil!$G$99:$G$113</definedName>
    <definedName name="_ECO_RANGE_IDe52c4dadf5584ae6a6178d06fd815b5f" localSheetId="1" hidden="1">Brasil!$K$62:$K$65</definedName>
    <definedName name="_ECO_RANGE_IDe5427f5be9f14b7fac49af96dee7e4be" localSheetId="2" hidden="1">Chile!$V$92:$V$93</definedName>
    <definedName name="_ECO_RANGE_IDe5a938a8d2fc4b57b86ce1b389eea373" localSheetId="0" hidden="1">Argentina!$O$98:$O$113</definedName>
    <definedName name="_ECO_RANGE_IDe6ca3d156bd34c15b2f1ff1a59666f81" localSheetId="2" hidden="1">Chile!$G$92:$G$93</definedName>
    <definedName name="_ECO_RANGE_IDe795b2f18b46441bb673e6632f9fa3d2" localSheetId="5" hidden="1">USA!$Q$22:$Q$40</definedName>
    <definedName name="_ECO_RANGE_IDe924e1344b0f4c6792c5a50818fb3031" localSheetId="4" hidden="1">Perú!$B$71:$B$73</definedName>
    <definedName name="_ECO_RANGE_IDe950cbbdd106454bafc7e80f7a2b6c43" localSheetId="0" hidden="1">Argentina!$Z$98:$Z$113</definedName>
    <definedName name="_ECO_RANGE_IDe96d596c6af3492d8e198758f84243af" localSheetId="1" hidden="1">Brasil!$S$11:$S$57</definedName>
    <definedName name="_ECO_RANGE_IDe98dc0c2510442f8a4115f1a80fc060d" localSheetId="5" hidden="1">USA!$G$51</definedName>
    <definedName name="_ECO_RANGE_IDe9e33a50c7e14c7281fc1c425e2cfea0" localSheetId="5" hidden="1">USA!$F$51</definedName>
    <definedName name="_ECO_RANGE_IDea31203481bd48df80a82c94a84f77dd" localSheetId="3" hidden="1">Colombia!$L$11:$L$21</definedName>
    <definedName name="_ECO_RANGE_IDea641ccdf4264b769412cd672da6628c" localSheetId="5" hidden="1">USA!$Z$45:$Z$46</definedName>
    <definedName name="_ECO_RANGE_IDea8ca8bb20424858b3c0036e30b3bb8c" localSheetId="0" hidden="1">Argentina!$T$59:$T$84</definedName>
    <definedName name="_ECO_RANGE_IDeb21a9a50efb4200a45c9899e1962d38" localSheetId="0" hidden="1">Argentina!$E$59:$E$84</definedName>
    <definedName name="_ECO_RANGE_IDeb5f83ab7c864dfc8bd28820ad8a6e16" localSheetId="4" hidden="1">Perú!$W$72:$W$73</definedName>
    <definedName name="_ECO_RANGE_IDeb9404a33adf4e979127a73db1cd7bf3" localSheetId="5" hidden="1">USA!$D$50:$D$51</definedName>
    <definedName name="_ECO_RANGE_IDeba054fb6f4448bb93402a134dbf75f7" localSheetId="2" hidden="1">Chile!$F$11:$F$46</definedName>
    <definedName name="_ECO_RANGE_IDebada130db804e7fa7e2e1bebfce0d19" localSheetId="4" hidden="1">Perú!$C$53:$C$67</definedName>
    <definedName name="_ECO_RANGE_IDebbda1cbbd46433ab21a6ea365bc2a06" localSheetId="1" hidden="1">Brasil!$Z$62:$Z$65</definedName>
    <definedName name="_ECO_RANGE_IDeca491073c1d49c8927071e9061ddce0" localSheetId="0" hidden="1">Argentina!$B$58:$B$84</definedName>
    <definedName name="_ECO_RANGE_IDee52143bcb0f482092c11179ff3f26a7" localSheetId="3" hidden="1">Colombia!$O$11:$O$21</definedName>
    <definedName name="_ECO_RANGE_IDef2ffc07a6ac4d7ea5f5c81fa94dee00" localSheetId="1" hidden="1">Brasil!$B$10:$B$88</definedName>
    <definedName name="_ECO_RANGE_IDef6b8a3305164650a397881d07d80d9a" localSheetId="0" hidden="1">Argentina!$D$97:$D$113</definedName>
    <definedName name="_ECO_RANGE_IDf0395bbfb994438daa0bc23d8ff6701f" localSheetId="2" hidden="1">Chile!$Q$60:$Q$87</definedName>
    <definedName name="_ECO_RANGE_IDf065e9bbc7934c088936c8d3dbe27336" localSheetId="5" hidden="1">USA!$N$22:$N$40</definedName>
    <definedName name="_ECO_RANGE_IDf1065b055ca04c9ebca5c20ef689ba61" localSheetId="4" hidden="1">Perú!$N$72:$N$73</definedName>
    <definedName name="_ECO_RANGE_IDf178df1a9d064a5fab9b94b45b19f5c7" localSheetId="2" hidden="1">Chile!$L$60:$L$87</definedName>
    <definedName name="_ECO_RANGE_IDf1ef1f7ea1444523a0643864fb98fb8e" localSheetId="0" hidden="1">Argentina!$O$59:$O$84</definedName>
    <definedName name="_ECO_RANGE_IDf31294c9c87947b68401356944913b46" localSheetId="1" hidden="1">Brasil!$R$99:$R$113</definedName>
    <definedName name="_ECO_RANGE_IDf337d36d40a342d78f8e101ca7dba87c" localSheetId="5" hidden="1">USA!$N$11:$N$17</definedName>
    <definedName name="_ECO_RANGE_IDf392b35240324e02928b9372081fefe2" localSheetId="4" hidden="1">Perú!$P$35:$P$49</definedName>
    <definedName name="_ECO_RANGE_IDf3c43c03ec3c465ba509b666803c428e" localSheetId="4" hidden="1">Perú!$F$54:$F$67</definedName>
    <definedName name="_ECO_RANGE_IDf3f3e1bc8698469d926987d6b9f727ce" localSheetId="5" hidden="1">USA!$L$11:$L$17</definedName>
    <definedName name="_ECO_RANGE_IDf47e1a6e165d4eac8f4c05205b1415f5" localSheetId="4" hidden="1">Perú!$T$54:$T$67</definedName>
    <definedName name="_ECO_RANGE_IDf54bba77b7b54e9f8b647c13ec1c8161" localSheetId="3" hidden="1">Colombia!$U$11:$U$21</definedName>
    <definedName name="_ECO_RANGE_IDf58aee77d76b4cbe9551724a35970819" localSheetId="0" hidden="1">Argentina!$Q$98:$Q$113</definedName>
    <definedName name="_ECO_RANGE_IDf58d9ea56f5942518c28974e799eb5dd" localSheetId="2" hidden="1">Chile!$F$51:$F$55</definedName>
    <definedName name="_ECO_RANGE_IDf5d1fcfc1c8b49cc9e132d3e1365b2b2" localSheetId="2" hidden="1">Chile!$D$91:$D$93</definedName>
    <definedName name="_ECO_RANGE_IDf6149b6bb5ac485ebfff77661d55c3a1" localSheetId="0" hidden="1">Argentina!$D$58:$D$84</definedName>
    <definedName name="_ECO_RANGE_IDf6974ea35ee946369ba3e04b51cda67f" localSheetId="5" hidden="1">USA!$B$21:$B$40</definedName>
    <definedName name="_ECO_RANGE_IDf6a2c0872cb140299c5bf5793c977814" localSheetId="0" hidden="1">Argentina!$F$59:$F$84</definedName>
    <definedName name="_ECO_RANGE_IDf6cccc1ffcf6477ebf95d5198674019f" localSheetId="2" hidden="1">Chile!$S$51:$S$55</definedName>
    <definedName name="_ECO_RANGE_IDf6e42e022b624036ad6b11206596f950" localSheetId="2" hidden="1">Chile!$T$92:$T$93</definedName>
    <definedName name="_ECO_RANGE_IDf84ad42a089e4ee2b253be5f2c0f21e0" localSheetId="5" hidden="1">USA!$K$11:$K$17</definedName>
    <definedName name="_ECO_RANGE_IDf8a8a8b5d6384559945ed73f5fd527ba" localSheetId="1" hidden="1">Brasil!$V$99:$V$113</definedName>
    <definedName name="_ECO_RANGE_IDf8afa1ffebc143d2b87ac626f05f0a9d" localSheetId="1" hidden="1">Brasil!$R$62:$R$65</definedName>
    <definedName name="_ECO_RANGE_IDf8cc173254804630abbfecdc022e4bf9" localSheetId="4" hidden="1">Perú!$B$10:$B$30</definedName>
    <definedName name="_ECO_RANGE_IDf8facdedb1a04c8aa731cd5b227d73ce" localSheetId="1" hidden="1">Brasil!$T$70:$T$88</definedName>
    <definedName name="_ECO_RANGE_IDf9aeb08506414bf2b05250dd1ed899e3" localSheetId="4" hidden="1">Perú!$Z$11:$Z$30</definedName>
    <definedName name="_ECO_RANGE_IDf9f8486085884846a86ab7f15ea7348a" localSheetId="5" hidden="1">USA!$X$45:$X$46</definedName>
    <definedName name="_ECO_RANGE_IDfad5ea71d0ba4a17bf6f05a86aa0787c" localSheetId="3" hidden="1">Colombia!$N$26</definedName>
    <definedName name="_ECO_RANGE_IDfaee182144a842098b9d57c1a851858d" localSheetId="1" hidden="1">Brasil!$V$11:$V$57</definedName>
    <definedName name="_ECO_RANGE_IDfafccf7c66cf42288d2cf270192e4af6" localSheetId="1" hidden="1">Brasil!$D$98:$D$113</definedName>
    <definedName name="_ECO_RANGE_IDfb1020388c364e8fb80970e0420576ef" localSheetId="5" hidden="1">USA!$Q$51</definedName>
    <definedName name="_ECO_RANGE_IDfba3a50837274d17a025cfc52bc6cf57" localSheetId="3" hidden="1">Colombia!$S$31:$S$37</definedName>
    <definedName name="_ECO_RANGE_IDfc1ef9b077c64db0a8fd9c02b198a4b5" localSheetId="5" hidden="1">USA!$W$51</definedName>
    <definedName name="_ECO_RANGE_IDfc5bd3719a29411fa0a94b03ed12c4d2" localSheetId="5" hidden="1">USA!$J$11:$J$17</definedName>
    <definedName name="_ECO_RANGE_IDfc6ccf72ef2d4b35b359b997b4786481" localSheetId="1" hidden="1">Brasil!$F$99:$F$113</definedName>
    <definedName name="_ECO_RANGE_IDfd4e0ee191924d0fbc72c8c96dcc54df" localSheetId="4" hidden="1">Perú!$U$54:$U$67</definedName>
    <definedName name="_ECO_RANGE_IDfdef6688ff2041f7b484953fd1728de2" localSheetId="1" hidden="1">Brasil!$P$62:$P$65</definedName>
    <definedName name="_ECO_RANGE_IDfe144ea44d8e49aab8671fa95fe45d6f" localSheetId="5" hidden="1">USA!$V$51</definedName>
    <definedName name="_ECO_RANGE_IDfe21162b7e8641ca82464aeb091dd846" localSheetId="0" hidden="1">Argentina!$U$89:$U$93</definedName>
    <definedName name="_ECO_RANGE_IDfe5652e4fc7148e2b99ce6b337502d72" localSheetId="3" hidden="1">Colombia!$I$31:$I$37</definedName>
    <definedName name="_ECO_RANGE_IDfea552b19f1849e59926495832b4e3ff" localSheetId="3" hidden="1">Colombia!$X$11:$X$21</definedName>
    <definedName name="_ECO_RANGE_IDff5f73167ab446dd9e4405a5f143f449" localSheetId="5" hidden="1">USA!$I$11:$I$17</definedName>
    <definedName name="_ECO_RANGE_IDffd2b80d9c3e42f7b881cd74fc698970" localSheetId="2" hidden="1">Chile!$N$51:$N$55</definedName>
    <definedName name="_ECO_RANGE_IDffdaa00c226c47c8aef6f5c7d462cd2a" localSheetId="4" hidden="1">Perú!$H$54:$H$67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8" l="1"/>
  <c r="D5" i="7"/>
  <c r="D5" i="5"/>
  <c r="D5" i="3"/>
  <c r="B70" i="7" a="1"/>
  <c r="B97" i="9" a="1"/>
  <c r="B52" i="7" a="1"/>
  <c r="B58" i="3" a="1"/>
  <c r="B43" i="8" a="1"/>
  <c r="B9" i="9" a="1"/>
  <c r="B33" i="7" a="1"/>
  <c r="B90" i="3" a="1"/>
  <c r="D5" i="9"/>
  <c r="B29" i="5" a="1"/>
  <c r="B9" i="7" a="1"/>
  <c r="B9" i="5" a="1"/>
  <c r="B40" i="5" a="1"/>
  <c r="B24" i="5" a="1"/>
  <c r="B9" i="8" a="1"/>
  <c r="B20" i="8" a="1"/>
  <c r="B49" i="8" a="1"/>
  <c r="W10" i="5"/>
  <c r="X10" i="5"/>
  <c r="Z10" i="5"/>
  <c r="C9" i="5"/>
  <c r="V10" i="5"/>
  <c r="D9" i="5"/>
  <c r="Y10" i="5"/>
  <c r="T10" i="5"/>
  <c r="U10" i="5"/>
  <c r="AA10" i="9"/>
  <c r="T34" i="7"/>
  <c r="P34" i="7"/>
  <c r="Z34" i="7"/>
  <c r="X34" i="7"/>
  <c r="C33" i="7"/>
  <c r="U34" i="7"/>
  <c r="W34" i="7"/>
  <c r="S34" i="7"/>
  <c r="D33" i="7"/>
  <c r="Y34" i="7"/>
  <c r="V34" i="7"/>
  <c r="X10" i="7"/>
  <c r="U10" i="7"/>
  <c r="C9" i="7"/>
  <c r="Y10" i="7"/>
  <c r="Z10" i="7"/>
  <c r="W10" i="7"/>
  <c r="T10" i="7"/>
  <c r="V10" i="7"/>
  <c r="D9" i="7"/>
  <c r="Y50" i="3"/>
  <c r="U50" i="3"/>
  <c r="P50" i="3"/>
  <c r="T50" i="3"/>
  <c r="C49" i="3"/>
  <c r="D49" i="3"/>
  <c r="W50" i="3"/>
  <c r="V50" i="3"/>
  <c r="Z50" i="3"/>
  <c r="X50" i="3"/>
  <c r="S50" i="3"/>
  <c r="AA10" i="8"/>
  <c r="U44" i="8"/>
  <c r="C43" i="8"/>
  <c r="P44" i="8"/>
  <c r="S44" i="8"/>
  <c r="T44" i="8"/>
  <c r="D43" i="8"/>
  <c r="Z44" i="8"/>
  <c r="Y44" i="8"/>
  <c r="V44" i="8"/>
  <c r="X44" i="8"/>
  <c r="W44" i="8"/>
  <c r="AA10" i="5"/>
  <c r="AA10" i="7"/>
  <c r="T50" i="8"/>
  <c r="C49" i="8"/>
  <c r="U50" i="8"/>
  <c r="Y50" i="8"/>
  <c r="Z50" i="8"/>
  <c r="X50" i="8"/>
  <c r="V50" i="8"/>
  <c r="D49" i="8"/>
  <c r="W50" i="8"/>
  <c r="U59" i="3"/>
  <c r="X59" i="3"/>
  <c r="D58" i="3"/>
  <c r="S59" i="3"/>
  <c r="Y59" i="3"/>
  <c r="Z59" i="3"/>
  <c r="T59" i="3"/>
  <c r="W59" i="3"/>
  <c r="V59" i="3"/>
  <c r="P59" i="3"/>
  <c r="C58" i="3"/>
  <c r="D20" i="8"/>
  <c r="P21" i="8"/>
  <c r="X21" i="8"/>
  <c r="U21" i="8"/>
  <c r="C20" i="8"/>
  <c r="Z21" i="8"/>
  <c r="W21" i="8"/>
  <c r="T21" i="8"/>
  <c r="Y21" i="8"/>
  <c r="V21" i="8"/>
  <c r="S21" i="8"/>
  <c r="Y71" i="7"/>
  <c r="X71" i="7"/>
  <c r="W71" i="7"/>
  <c r="D70" i="7"/>
  <c r="C70" i="7"/>
  <c r="U71" i="7"/>
  <c r="Z71" i="7"/>
  <c r="V71" i="7"/>
  <c r="T71" i="7"/>
  <c r="W41" i="5"/>
  <c r="Y41" i="5"/>
  <c r="D41" i="5"/>
  <c r="Z41" i="5"/>
  <c r="U41" i="5"/>
  <c r="X41" i="5"/>
  <c r="C41" i="5"/>
  <c r="T41" i="5"/>
  <c r="V41" i="5"/>
  <c r="C39" i="5"/>
  <c r="Z25" i="5"/>
  <c r="D24" i="5"/>
  <c r="U25" i="5"/>
  <c r="C24" i="5"/>
  <c r="V25" i="5"/>
  <c r="S25" i="5"/>
  <c r="W25" i="5"/>
  <c r="X25" i="5"/>
  <c r="T25" i="5"/>
  <c r="Y25" i="5"/>
  <c r="P25" i="5"/>
  <c r="W98" i="9"/>
  <c r="V98" i="9"/>
  <c r="D97" i="9" a="1"/>
  <c r="X98" i="9"/>
  <c r="C97" i="9"/>
  <c r="U98" i="9"/>
  <c r="T98" i="9"/>
  <c r="Z98" i="9"/>
  <c r="Y98" i="9"/>
  <c r="T53" i="7"/>
  <c r="X53" i="7"/>
  <c r="Y53" i="7"/>
  <c r="Z53" i="7"/>
  <c r="P53" i="7"/>
  <c r="W53" i="7"/>
  <c r="D52" i="7"/>
  <c r="U53" i="7"/>
  <c r="C52" i="7"/>
  <c r="V53" i="7"/>
  <c r="S53" i="7"/>
  <c r="D90" i="3"/>
  <c r="C90" i="3"/>
  <c r="C29" i="5"/>
  <c r="Y30" i="5"/>
  <c r="T30" i="5"/>
  <c r="U30" i="5"/>
  <c r="V30" i="5"/>
  <c r="D29" i="5"/>
  <c r="P30" i="5"/>
  <c r="W30" i="5"/>
  <c r="X30" i="5"/>
  <c r="S30" i="5"/>
  <c r="Z30" i="5"/>
  <c r="Y10" i="8"/>
  <c r="C9" i="8"/>
  <c r="W10" i="8"/>
  <c r="X10" i="8"/>
  <c r="D9" i="8"/>
  <c r="U10" i="8"/>
  <c r="Z10" i="8"/>
  <c r="T10" i="8"/>
  <c r="V10" i="8"/>
  <c r="V61" i="9"/>
  <c r="Z69" i="9"/>
  <c r="T69" i="9"/>
  <c r="D9" i="9"/>
  <c r="U69" i="9"/>
  <c r="C60" i="9"/>
  <c r="W69" i="9"/>
  <c r="Z61" i="9"/>
  <c r="S61" i="9"/>
  <c r="T61" i="9"/>
  <c r="Y61" i="9"/>
  <c r="Z10" i="9"/>
  <c r="D60" i="9"/>
  <c r="P69" i="9"/>
  <c r="P61" i="9"/>
  <c r="X10" i="9"/>
  <c r="X61" i="9"/>
  <c r="Y69" i="9"/>
  <c r="S69" i="9"/>
  <c r="U61" i="9"/>
  <c r="V69" i="9"/>
  <c r="C9" i="9"/>
  <c r="T10" i="9"/>
  <c r="U10" i="9"/>
  <c r="Y10" i="9"/>
  <c r="W61" i="9"/>
  <c r="C68" i="9"/>
  <c r="V10" i="9"/>
  <c r="X69" i="9"/>
  <c r="D68" i="9"/>
  <c r="W10" i="9"/>
  <c r="D5" i="4"/>
  <c r="B49" i="8" l="1"/>
  <c r="B43" i="8"/>
  <c r="B20" i="8"/>
  <c r="B9" i="8"/>
  <c r="Q49" i="8"/>
  <c r="S43" i="8"/>
  <c r="Q20" i="8"/>
  <c r="P49" i="8"/>
  <c r="R43" i="8"/>
  <c r="P20" i="8"/>
  <c r="O20" i="8" s="1"/>
  <c r="C19" i="8"/>
  <c r="S9" i="8"/>
  <c r="S49" i="8"/>
  <c r="Q43" i="8"/>
  <c r="S20" i="8"/>
  <c r="R9" i="8"/>
  <c r="R49" i="8"/>
  <c r="P43" i="8"/>
  <c r="O43" i="8" s="1"/>
  <c r="C42" i="8"/>
  <c r="Q9" i="8"/>
  <c r="P9" i="8"/>
  <c r="C8" i="8"/>
  <c r="R20" i="8"/>
  <c r="B70" i="7"/>
  <c r="B52" i="7"/>
  <c r="B33" i="7"/>
  <c r="B9" i="7"/>
  <c r="Q70" i="7"/>
  <c r="S52" i="7"/>
  <c r="Q33" i="7"/>
  <c r="P9" i="7"/>
  <c r="C8" i="7"/>
  <c r="P52" i="7"/>
  <c r="O52" i="7" s="1"/>
  <c r="Q9" i="7"/>
  <c r="P70" i="7"/>
  <c r="R52" i="7"/>
  <c r="P33" i="7"/>
  <c r="O33" i="7" s="1"/>
  <c r="C32" i="7"/>
  <c r="S9" i="7"/>
  <c r="R33" i="7"/>
  <c r="S70" i="7"/>
  <c r="Q52" i="7"/>
  <c r="S33" i="7"/>
  <c r="R9" i="7"/>
  <c r="R70" i="7"/>
  <c r="C51" i="7"/>
  <c r="B40" i="5"/>
  <c r="B29" i="5"/>
  <c r="B24" i="5"/>
  <c r="B9" i="5"/>
  <c r="Q40" i="5"/>
  <c r="S29" i="5"/>
  <c r="Q24" i="5"/>
  <c r="P9" i="5"/>
  <c r="C8" i="5"/>
  <c r="S9" i="5"/>
  <c r="Q9" i="5"/>
  <c r="P40" i="5"/>
  <c r="R29" i="5"/>
  <c r="P24" i="5"/>
  <c r="O24" i="5" s="1"/>
  <c r="C23" i="5"/>
  <c r="R40" i="5"/>
  <c r="R24" i="5"/>
  <c r="S40" i="5"/>
  <c r="Q29" i="5"/>
  <c r="S24" i="5"/>
  <c r="R9" i="5"/>
  <c r="P29" i="5"/>
  <c r="O29" i="5" s="1"/>
  <c r="C28" i="5"/>
  <c r="D97" i="9"/>
  <c r="B97" i="9"/>
  <c r="B9" i="9"/>
  <c r="Q97" i="9"/>
  <c r="S68" i="9"/>
  <c r="Q60" i="9"/>
  <c r="P9" i="9"/>
  <c r="C8" i="9"/>
  <c r="R97" i="9"/>
  <c r="R60" i="9"/>
  <c r="P97" i="9"/>
  <c r="R68" i="9"/>
  <c r="P60" i="9"/>
  <c r="O60" i="9" s="1"/>
  <c r="C59" i="9"/>
  <c r="S9" i="9"/>
  <c r="P68" i="9"/>
  <c r="O68" i="9" s="1"/>
  <c r="S97" i="9"/>
  <c r="Q68" i="9"/>
  <c r="S60" i="9"/>
  <c r="R9" i="9"/>
  <c r="C67" i="9"/>
  <c r="Q9" i="9"/>
  <c r="B58" i="3"/>
  <c r="B90" i="3"/>
  <c r="R10" i="5"/>
  <c r="S10" i="5"/>
  <c r="P10" i="5"/>
  <c r="Q10" i="5"/>
  <c r="C48" i="8"/>
  <c r="O34" i="7"/>
  <c r="R34" i="7"/>
  <c r="Q34" i="7"/>
  <c r="R10" i="7"/>
  <c r="S10" i="7"/>
  <c r="Q10" i="7"/>
  <c r="P10" i="7"/>
  <c r="O44" i="8"/>
  <c r="R44" i="8"/>
  <c r="Q44" i="8"/>
  <c r="S50" i="8"/>
  <c r="R50" i="8"/>
  <c r="Q50" i="8"/>
  <c r="P50" i="8"/>
  <c r="C96" i="9"/>
  <c r="O21" i="8"/>
  <c r="Q21" i="8"/>
  <c r="R21" i="8"/>
  <c r="R71" i="7"/>
  <c r="S71" i="7"/>
  <c r="Q71" i="7"/>
  <c r="P71" i="7"/>
  <c r="P41" i="5"/>
  <c r="R41" i="5"/>
  <c r="S41" i="5"/>
  <c r="Q41" i="5"/>
  <c r="R25" i="5"/>
  <c r="O25" i="5"/>
  <c r="Q25" i="5"/>
  <c r="C69" i="7"/>
  <c r="S98" i="9"/>
  <c r="R98" i="9"/>
  <c r="P98" i="9"/>
  <c r="Q98" i="9"/>
  <c r="O53" i="7"/>
  <c r="Q53" i="7"/>
  <c r="R53" i="7"/>
  <c r="R30" i="5"/>
  <c r="O30" i="5"/>
  <c r="Q30" i="5"/>
  <c r="Q10" i="8"/>
  <c r="P10" i="8"/>
  <c r="S10" i="8"/>
  <c r="R10" i="8"/>
  <c r="Q69" i="9"/>
  <c r="O61" i="9"/>
  <c r="P10" i="9"/>
  <c r="R61" i="9"/>
  <c r="R69" i="9"/>
  <c r="Q61" i="9"/>
  <c r="O69" i="9"/>
  <c r="R10" i="9"/>
  <c r="S10" i="9"/>
  <c r="Q10" i="9"/>
  <c r="O9" i="8" l="1"/>
  <c r="O49" i="8"/>
  <c r="N43" i="8"/>
  <c r="N20" i="8"/>
  <c r="N33" i="7"/>
  <c r="N52" i="7"/>
  <c r="O70" i="7"/>
  <c r="O9" i="7"/>
  <c r="O40" i="5"/>
  <c r="O9" i="5"/>
  <c r="N29" i="5"/>
  <c r="N24" i="5"/>
  <c r="N68" i="9"/>
  <c r="O97" i="9"/>
  <c r="O9" i="9"/>
  <c r="N60" i="9"/>
  <c r="O10" i="5"/>
  <c r="N34" i="7"/>
  <c r="O10" i="7"/>
  <c r="N44" i="8"/>
  <c r="O50" i="8"/>
  <c r="N21" i="8"/>
  <c r="O71" i="7"/>
  <c r="O41" i="5"/>
  <c r="N25" i="5"/>
  <c r="O98" i="9"/>
  <c r="N53" i="7"/>
  <c r="N30" i="5"/>
  <c r="O10" i="8"/>
  <c r="N69" i="9"/>
  <c r="O10" i="9"/>
  <c r="N61" i="9"/>
  <c r="M20" i="8" l="1"/>
  <c r="M43" i="8"/>
  <c r="N49" i="8"/>
  <c r="N9" i="8"/>
  <c r="N9" i="7"/>
  <c r="N70" i="7"/>
  <c r="M52" i="7"/>
  <c r="M33" i="7"/>
  <c r="M29" i="5"/>
  <c r="N9" i="5"/>
  <c r="M24" i="5"/>
  <c r="N40" i="5"/>
  <c r="M60" i="9"/>
  <c r="N9" i="9"/>
  <c r="N97" i="9"/>
  <c r="M68" i="9"/>
  <c r="N10" i="5"/>
  <c r="M34" i="7"/>
  <c r="N10" i="7"/>
  <c r="M44" i="8"/>
  <c r="N50" i="8"/>
  <c r="M21" i="8"/>
  <c r="N71" i="7"/>
  <c r="N41" i="5"/>
  <c r="M25" i="5"/>
  <c r="N98" i="9"/>
  <c r="M53" i="7"/>
  <c r="M30" i="5"/>
  <c r="N10" i="8"/>
  <c r="M69" i="9"/>
  <c r="N10" i="9"/>
  <c r="M61" i="9"/>
  <c r="M9" i="8" l="1"/>
  <c r="M49" i="8"/>
  <c r="L43" i="8"/>
  <c r="L20" i="8"/>
  <c r="L33" i="7"/>
  <c r="L52" i="7"/>
  <c r="M70" i="7"/>
  <c r="M9" i="7"/>
  <c r="M40" i="5"/>
  <c r="L24" i="5"/>
  <c r="M9" i="5"/>
  <c r="L29" i="5"/>
  <c r="L68" i="9"/>
  <c r="M97" i="9"/>
  <c r="M9" i="9"/>
  <c r="L60" i="9"/>
  <c r="M10" i="5"/>
  <c r="L34" i="7"/>
  <c r="M10" i="7"/>
  <c r="L44" i="8"/>
  <c r="M50" i="8"/>
  <c r="L21" i="8"/>
  <c r="M71" i="7"/>
  <c r="M41" i="5"/>
  <c r="L25" i="5"/>
  <c r="M98" i="9"/>
  <c r="L53" i="7"/>
  <c r="L30" i="5"/>
  <c r="M10" i="8"/>
  <c r="L69" i="9"/>
  <c r="M10" i="9"/>
  <c r="L61" i="9"/>
  <c r="L9" i="8" l="1"/>
  <c r="K20" i="8"/>
  <c r="L49" i="8"/>
  <c r="K43" i="8"/>
  <c r="K33" i="7"/>
  <c r="L9" i="7"/>
  <c r="K52" i="7"/>
  <c r="L70" i="7"/>
  <c r="L9" i="5"/>
  <c r="K24" i="5"/>
  <c r="K29" i="5"/>
  <c r="L40" i="5"/>
  <c r="K60" i="9"/>
  <c r="L97" i="9"/>
  <c r="L9" i="9"/>
  <c r="K68" i="9"/>
  <c r="L10" i="5"/>
  <c r="K34" i="7"/>
  <c r="L10" i="7"/>
  <c r="K44" i="8"/>
  <c r="L50" i="8"/>
  <c r="K21" i="8"/>
  <c r="L71" i="7"/>
  <c r="L41" i="5"/>
  <c r="K25" i="5"/>
  <c r="L98" i="9"/>
  <c r="K53" i="7"/>
  <c r="K30" i="5"/>
  <c r="L10" i="8"/>
  <c r="K61" i="9"/>
  <c r="L10" i="9"/>
  <c r="K69" i="9"/>
  <c r="K9" i="8" l="1"/>
  <c r="J43" i="8"/>
  <c r="J20" i="8"/>
  <c r="K49" i="8"/>
  <c r="K70" i="7"/>
  <c r="J52" i="7"/>
  <c r="K9" i="7"/>
  <c r="J33" i="7"/>
  <c r="J29" i="5"/>
  <c r="J24" i="5"/>
  <c r="K40" i="5"/>
  <c r="K9" i="5"/>
  <c r="J68" i="9"/>
  <c r="K9" i="9"/>
  <c r="K97" i="9"/>
  <c r="J60" i="9"/>
  <c r="K10" i="5"/>
  <c r="J34" i="7"/>
  <c r="K10" i="7"/>
  <c r="J44" i="8"/>
  <c r="K50" i="8"/>
  <c r="J21" i="8"/>
  <c r="K71" i="7"/>
  <c r="K41" i="5"/>
  <c r="J25" i="5"/>
  <c r="K98" i="9"/>
  <c r="J53" i="7"/>
  <c r="J30" i="5"/>
  <c r="K10" i="8"/>
  <c r="J69" i="9"/>
  <c r="K10" i="9"/>
  <c r="J61" i="9"/>
  <c r="J9" i="8" l="1"/>
  <c r="J49" i="8"/>
  <c r="I43" i="8"/>
  <c r="I20" i="8"/>
  <c r="J70" i="7"/>
  <c r="I33" i="7"/>
  <c r="I52" i="7"/>
  <c r="J9" i="7"/>
  <c r="J40" i="5"/>
  <c r="I24" i="5"/>
  <c r="J9" i="5"/>
  <c r="I29" i="5"/>
  <c r="I60" i="9"/>
  <c r="J97" i="9"/>
  <c r="J9" i="9"/>
  <c r="I68" i="9"/>
  <c r="J10" i="5"/>
  <c r="I34" i="7"/>
  <c r="J10" i="7"/>
  <c r="I44" i="8"/>
  <c r="J50" i="8"/>
  <c r="I21" i="8"/>
  <c r="J71" i="7"/>
  <c r="J41" i="5"/>
  <c r="I25" i="5"/>
  <c r="J98" i="9"/>
  <c r="I53" i="7"/>
  <c r="I30" i="5"/>
  <c r="J10" i="8"/>
  <c r="J10" i="9"/>
  <c r="I61" i="9"/>
  <c r="I69" i="9"/>
  <c r="H20" i="8" l="1"/>
  <c r="H43" i="8"/>
  <c r="I49" i="8"/>
  <c r="I9" i="8"/>
  <c r="I70" i="7"/>
  <c r="I9" i="7"/>
  <c r="H33" i="7"/>
  <c r="H52" i="7"/>
  <c r="I9" i="5"/>
  <c r="H24" i="5"/>
  <c r="H29" i="5"/>
  <c r="I40" i="5"/>
  <c r="I9" i="9"/>
  <c r="H68" i="9"/>
  <c r="I97" i="9"/>
  <c r="H60" i="9"/>
  <c r="I10" i="5"/>
  <c r="H34" i="7"/>
  <c r="I10" i="7"/>
  <c r="H44" i="8"/>
  <c r="I50" i="8"/>
  <c r="H21" i="8"/>
  <c r="I71" i="7"/>
  <c r="I41" i="5"/>
  <c r="H25" i="5"/>
  <c r="I98" i="9"/>
  <c r="H53" i="7"/>
  <c r="H30" i="5"/>
  <c r="I10" i="8"/>
  <c r="H61" i="9"/>
  <c r="I10" i="9"/>
  <c r="H69" i="9"/>
  <c r="G20" i="8" l="1"/>
  <c r="H9" i="8"/>
  <c r="H49" i="8"/>
  <c r="G43" i="8"/>
  <c r="G52" i="7"/>
  <c r="G33" i="7"/>
  <c r="H9" i="7"/>
  <c r="H70" i="7"/>
  <c r="G29" i="5"/>
  <c r="G24" i="5"/>
  <c r="H40" i="5"/>
  <c r="H9" i="5"/>
  <c r="H97" i="9"/>
  <c r="G68" i="9"/>
  <c r="G60" i="9"/>
  <c r="H9" i="9"/>
  <c r="H10" i="5"/>
  <c r="G34" i="7"/>
  <c r="H10" i="7"/>
  <c r="G44" i="8"/>
  <c r="H50" i="8"/>
  <c r="G21" i="8"/>
  <c r="H71" i="7"/>
  <c r="H41" i="5"/>
  <c r="G25" i="5"/>
  <c r="H98" i="9"/>
  <c r="G53" i="7"/>
  <c r="G30" i="5"/>
  <c r="H10" i="8"/>
  <c r="G69" i="9"/>
  <c r="H10" i="9"/>
  <c r="G61" i="9"/>
  <c r="F20" i="8" l="1"/>
  <c r="F43" i="8"/>
  <c r="G9" i="8"/>
  <c r="G49" i="8"/>
  <c r="G70" i="7"/>
  <c r="G9" i="7"/>
  <c r="F33" i="7"/>
  <c r="F52" i="7"/>
  <c r="G40" i="5"/>
  <c r="F24" i="5"/>
  <c r="G9" i="5"/>
  <c r="F29" i="5"/>
  <c r="F60" i="9"/>
  <c r="F68" i="9"/>
  <c r="G9" i="9"/>
  <c r="G97" i="9"/>
  <c r="G10" i="5"/>
  <c r="F34" i="7"/>
  <c r="G10" i="7"/>
  <c r="F44" i="8"/>
  <c r="G50" i="8"/>
  <c r="F21" i="8"/>
  <c r="G71" i="7"/>
  <c r="G41" i="5"/>
  <c r="F25" i="5"/>
  <c r="G98" i="9"/>
  <c r="F53" i="7"/>
  <c r="F30" i="5"/>
  <c r="G10" i="8"/>
  <c r="F69" i="9"/>
  <c r="F61" i="9"/>
  <c r="G10" i="9"/>
  <c r="E20" i="8" l="1"/>
  <c r="F49" i="8"/>
  <c r="E43" i="8"/>
  <c r="F9" i="8"/>
  <c r="E52" i="7"/>
  <c r="E33" i="7"/>
  <c r="F9" i="7"/>
  <c r="F70" i="7"/>
  <c r="F9" i="5"/>
  <c r="E24" i="5"/>
  <c r="E29" i="5"/>
  <c r="F40" i="5"/>
  <c r="F97" i="9"/>
  <c r="F9" i="9"/>
  <c r="E68" i="9"/>
  <c r="E60" i="9"/>
  <c r="F10" i="5"/>
  <c r="E34" i="7"/>
  <c r="F10" i="7"/>
  <c r="E44" i="8"/>
  <c r="F50" i="8"/>
  <c r="E21" i="8"/>
  <c r="F71" i="7"/>
  <c r="F41" i="5"/>
  <c r="E25" i="5"/>
  <c r="F98" i="9"/>
  <c r="E53" i="7"/>
  <c r="E30" i="5"/>
  <c r="F10" i="8"/>
  <c r="F10" i="9"/>
  <c r="E61" i="9"/>
  <c r="E69" i="9"/>
  <c r="E9" i="8" l="1"/>
  <c r="E49" i="8"/>
  <c r="E70" i="7"/>
  <c r="E9" i="7"/>
  <c r="E40" i="5"/>
  <c r="E9" i="5"/>
  <c r="E9" i="9"/>
  <c r="E97" i="9"/>
  <c r="B49" i="3" a="1"/>
  <c r="B96" i="4" a="1"/>
  <c r="B87" i="4" a="1"/>
  <c r="B9" i="4" a="1"/>
  <c r="B9" i="3" a="1"/>
  <c r="B57" i="4" a="1"/>
  <c r="E10" i="5"/>
  <c r="E10" i="7"/>
  <c r="C9" i="4"/>
  <c r="D9" i="4"/>
  <c r="D96" i="4"/>
  <c r="C96" i="4"/>
  <c r="W10" i="3"/>
  <c r="Z10" i="3"/>
  <c r="Y10" i="3"/>
  <c r="V10" i="3"/>
  <c r="U10" i="3"/>
  <c r="X10" i="3"/>
  <c r="T10" i="3"/>
  <c r="D9" i="3"/>
  <c r="C9" i="3"/>
  <c r="U88" i="4"/>
  <c r="W88" i="4"/>
  <c r="T88" i="4"/>
  <c r="S88" i="4"/>
  <c r="V88" i="4"/>
  <c r="D87" i="4"/>
  <c r="Y88" i="4"/>
  <c r="P88" i="4"/>
  <c r="C87" i="4"/>
  <c r="X88" i="4"/>
  <c r="Z88" i="4"/>
  <c r="E50" i="8"/>
  <c r="Y58" i="4"/>
  <c r="W58" i="4"/>
  <c r="Z58" i="4"/>
  <c r="V58" i="4"/>
  <c r="S58" i="4"/>
  <c r="P58" i="4"/>
  <c r="U58" i="4"/>
  <c r="T58" i="4"/>
  <c r="X58" i="4"/>
  <c r="C57" i="4"/>
  <c r="D57" i="4"/>
  <c r="E71" i="7"/>
  <c r="E41" i="5"/>
  <c r="E98" i="9"/>
  <c r="V91" i="3"/>
  <c r="Y91" i="3"/>
  <c r="Z91" i="3"/>
  <c r="U91" i="3"/>
  <c r="T91" i="3"/>
  <c r="X91" i="3"/>
  <c r="W91" i="3"/>
  <c r="E10" i="8"/>
  <c r="E10" i="9"/>
  <c r="T10" i="4"/>
  <c r="U97" i="4"/>
  <c r="W97" i="4"/>
  <c r="AA10" i="4"/>
  <c r="V10" i="4"/>
  <c r="Z10" i="4"/>
  <c r="Z97" i="4"/>
  <c r="X10" i="4"/>
  <c r="W10" i="4"/>
  <c r="X97" i="4"/>
  <c r="T97" i="4"/>
  <c r="V97" i="4"/>
  <c r="Y10" i="4"/>
  <c r="U10" i="4"/>
  <c r="Y97" i="4"/>
  <c r="B49" i="3" l="1"/>
  <c r="B9" i="3"/>
  <c r="Q90" i="3"/>
  <c r="S58" i="3"/>
  <c r="Q49" i="3"/>
  <c r="P9" i="3"/>
  <c r="C8" i="3"/>
  <c r="S49" i="3"/>
  <c r="R9" i="3"/>
  <c r="P90" i="3"/>
  <c r="R58" i="3"/>
  <c r="P49" i="3"/>
  <c r="O49" i="3" s="1"/>
  <c r="C48" i="3"/>
  <c r="S9" i="3"/>
  <c r="S90" i="3"/>
  <c r="Q58" i="3"/>
  <c r="R90" i="3"/>
  <c r="P58" i="3"/>
  <c r="O58" i="3" s="1"/>
  <c r="C57" i="3"/>
  <c r="R49" i="3"/>
  <c r="Q9" i="3"/>
  <c r="B96" i="4"/>
  <c r="B87" i="4"/>
  <c r="B57" i="4"/>
  <c r="B9" i="4"/>
  <c r="Q96" i="4"/>
  <c r="Q87" i="4"/>
  <c r="P57" i="4"/>
  <c r="O57" i="4" s="1"/>
  <c r="P9" i="4"/>
  <c r="P96" i="4"/>
  <c r="P87" i="4"/>
  <c r="O87" i="4" s="1"/>
  <c r="S57" i="4"/>
  <c r="C56" i="4"/>
  <c r="S9" i="4"/>
  <c r="C8" i="4"/>
  <c r="S96" i="4"/>
  <c r="S87" i="4"/>
  <c r="C86" i="4"/>
  <c r="R57" i="4"/>
  <c r="R9" i="4"/>
  <c r="R96" i="4"/>
  <c r="R87" i="4"/>
  <c r="Q57" i="4"/>
  <c r="Q9" i="4"/>
  <c r="Q50" i="3"/>
  <c r="R50" i="3"/>
  <c r="O50" i="3"/>
  <c r="R10" i="3"/>
  <c r="Q10" i="3"/>
  <c r="S10" i="3"/>
  <c r="P10" i="3"/>
  <c r="R59" i="3"/>
  <c r="Q59" i="3"/>
  <c r="O59" i="3"/>
  <c r="C89" i="3"/>
  <c r="S91" i="3"/>
  <c r="P91" i="3"/>
  <c r="Q91" i="3"/>
  <c r="R91" i="3"/>
  <c r="R88" i="4"/>
  <c r="R58" i="4"/>
  <c r="P10" i="4"/>
  <c r="P97" i="4"/>
  <c r="O88" i="4"/>
  <c r="Q58" i="4"/>
  <c r="S10" i="4"/>
  <c r="R97" i="4"/>
  <c r="Q10" i="4"/>
  <c r="Q97" i="4"/>
  <c r="Q88" i="4"/>
  <c r="R10" i="4"/>
  <c r="O58" i="4"/>
  <c r="C95" i="4"/>
  <c r="S97" i="4"/>
  <c r="N58" i="3" l="1"/>
  <c r="O90" i="3"/>
  <c r="O9" i="3"/>
  <c r="N49" i="3"/>
  <c r="O9" i="4"/>
  <c r="N57" i="4"/>
  <c r="N87" i="4"/>
  <c r="O96" i="4"/>
  <c r="N50" i="3"/>
  <c r="O10" i="3"/>
  <c r="N59" i="3"/>
  <c r="O91" i="3"/>
  <c r="O10" i="4"/>
  <c r="N58" i="4"/>
  <c r="N88" i="4"/>
  <c r="O97" i="4"/>
  <c r="M49" i="3" l="1"/>
  <c r="N9" i="3"/>
  <c r="N90" i="3"/>
  <c r="M58" i="3"/>
  <c r="M57" i="4"/>
  <c r="N96" i="4"/>
  <c r="N9" i="4"/>
  <c r="M87" i="4"/>
  <c r="M50" i="3"/>
  <c r="N10" i="3"/>
  <c r="M59" i="3"/>
  <c r="N91" i="3"/>
  <c r="M58" i="4"/>
  <c r="N97" i="4"/>
  <c r="M88" i="4"/>
  <c r="N10" i="4"/>
  <c r="L58" i="3" l="1"/>
  <c r="M90" i="3"/>
  <c r="M9" i="3"/>
  <c r="L49" i="3"/>
  <c r="L87" i="4"/>
  <c r="M96" i="4"/>
  <c r="M9" i="4"/>
  <c r="L57" i="4"/>
  <c r="L50" i="3"/>
  <c r="M10" i="3"/>
  <c r="L59" i="3"/>
  <c r="M91" i="3"/>
  <c r="M10" i="4"/>
  <c r="L58" i="4"/>
  <c r="L88" i="4"/>
  <c r="M97" i="4"/>
  <c r="L9" i="3" l="1"/>
  <c r="L90" i="3"/>
  <c r="K49" i="3"/>
  <c r="K58" i="3"/>
  <c r="K57" i="4"/>
  <c r="L96" i="4"/>
  <c r="L9" i="4"/>
  <c r="K87" i="4"/>
  <c r="K50" i="3"/>
  <c r="L10" i="3"/>
  <c r="K59" i="3"/>
  <c r="L91" i="3"/>
  <c r="L10" i="4"/>
  <c r="K88" i="4"/>
  <c r="K58" i="4"/>
  <c r="L97" i="4"/>
  <c r="J58" i="3" l="1"/>
  <c r="J49" i="3"/>
  <c r="K90" i="3"/>
  <c r="K9" i="3"/>
  <c r="J57" i="4"/>
  <c r="J87" i="4"/>
  <c r="K96" i="4"/>
  <c r="K9" i="4"/>
  <c r="J50" i="3"/>
  <c r="K10" i="3"/>
  <c r="J59" i="3"/>
  <c r="K91" i="3"/>
  <c r="J88" i="4"/>
  <c r="K10" i="4"/>
  <c r="J58" i="4"/>
  <c r="K97" i="4"/>
  <c r="J9" i="3" l="1"/>
  <c r="J90" i="3"/>
  <c r="I49" i="3"/>
  <c r="I58" i="3"/>
  <c r="I57" i="4"/>
  <c r="J9" i="4"/>
  <c r="I87" i="4"/>
  <c r="J96" i="4"/>
  <c r="I50" i="3"/>
  <c r="J10" i="3"/>
  <c r="I59" i="3"/>
  <c r="J91" i="3"/>
  <c r="I88" i="4"/>
  <c r="J10" i="4"/>
  <c r="J97" i="4"/>
  <c r="I58" i="4"/>
  <c r="H58" i="3" l="1"/>
  <c r="H49" i="3"/>
  <c r="I90" i="3"/>
  <c r="I9" i="3"/>
  <c r="H57" i="4"/>
  <c r="I96" i="4"/>
  <c r="I9" i="4"/>
  <c r="H87" i="4"/>
  <c r="H50" i="3"/>
  <c r="I10" i="3"/>
  <c r="H59" i="3"/>
  <c r="I91" i="3"/>
  <c r="H88" i="4"/>
  <c r="I10" i="4"/>
  <c r="H58" i="4"/>
  <c r="I97" i="4"/>
  <c r="H9" i="3" l="1"/>
  <c r="H90" i="3"/>
  <c r="G49" i="3"/>
  <c r="G58" i="3"/>
  <c r="G57" i="4"/>
  <c r="G87" i="4"/>
  <c r="H96" i="4"/>
  <c r="H9" i="4"/>
  <c r="G50" i="3"/>
  <c r="H10" i="3"/>
  <c r="G59" i="3"/>
  <c r="H91" i="3"/>
  <c r="G88" i="4"/>
  <c r="H97" i="4"/>
  <c r="H10" i="4"/>
  <c r="G58" i="4"/>
  <c r="F58" i="3" l="1"/>
  <c r="F49" i="3"/>
  <c r="G90" i="3"/>
  <c r="G9" i="3"/>
  <c r="G9" i="4"/>
  <c r="F57" i="4"/>
  <c r="G96" i="4"/>
  <c r="F87" i="4"/>
  <c r="F50" i="3"/>
  <c r="G10" i="3"/>
  <c r="F59" i="3"/>
  <c r="G91" i="3"/>
  <c r="F88" i="4"/>
  <c r="G97" i="4"/>
  <c r="G10" i="4"/>
  <c r="F58" i="4"/>
  <c r="F9" i="3" l="1"/>
  <c r="F90" i="3"/>
  <c r="E49" i="3"/>
  <c r="E58" i="3"/>
  <c r="F9" i="4"/>
  <c r="E87" i="4"/>
  <c r="F96" i="4"/>
  <c r="E57" i="4"/>
  <c r="E50" i="3"/>
  <c r="F10" i="3"/>
  <c r="E59" i="3"/>
  <c r="F91" i="3"/>
  <c r="E88" i="4"/>
  <c r="E58" i="4"/>
  <c r="F10" i="4"/>
  <c r="F97" i="4"/>
  <c r="E90" i="3" l="1"/>
  <c r="E9" i="3"/>
  <c r="E9" i="4"/>
  <c r="E96" i="4"/>
  <c r="E10" i="3"/>
  <c r="E91" i="3"/>
  <c r="E10" i="4"/>
  <c r="E9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<sst xmlns="http://schemas.openxmlformats.org/spreadsheetml/2006/main" count="1303" uniqueCount="1030">
  <si>
    <t>1m</t>
  </si>
  <si>
    <t>3m</t>
  </si>
  <si>
    <t>6m</t>
  </si>
  <si>
    <t>12m</t>
  </si>
  <si>
    <t>24m</t>
  </si>
  <si>
    <t>36m</t>
  </si>
  <si>
    <t>48m</t>
  </si>
  <si>
    <t>CDI</t>
  </si>
  <si>
    <t>Selic</t>
  </si>
  <si>
    <t>Ima-B</t>
  </si>
  <si>
    <t>Ima-C</t>
  </si>
  <si>
    <t>Ima-S</t>
  </si>
  <si>
    <t>Ihfa</t>
  </si>
  <si>
    <t>Ida DI</t>
  </si>
  <si>
    <t>Ida Geral</t>
  </si>
  <si>
    <t>Ida IPCA</t>
  </si>
  <si>
    <t>IPCA</t>
  </si>
  <si>
    <t>IPC</t>
  </si>
  <si>
    <t>IGPM</t>
  </si>
  <si>
    <t>IGPDI</t>
  </si>
  <si>
    <t>INPC</t>
  </si>
  <si>
    <t>CDI Acumulado</t>
  </si>
  <si>
    <t>IRF-M 1</t>
  </si>
  <si>
    <t>IRF-M 1+</t>
  </si>
  <si>
    <t>IRF-M</t>
  </si>
  <si>
    <t>IDA DI</t>
  </si>
  <si>
    <t>IDA Geral</t>
  </si>
  <si>
    <t>IDA IPCA</t>
  </si>
  <si>
    <t>Idka IPCA</t>
  </si>
  <si>
    <t>IDKA IPCA 10A</t>
  </si>
  <si>
    <t>IDKA IPCA 15A</t>
  </si>
  <si>
    <t>IDKA IPCA 20A</t>
  </si>
  <si>
    <t>IDKA IPCA 2A</t>
  </si>
  <si>
    <t>Idka Pre</t>
  </si>
  <si>
    <t>IDKA PRE 3A</t>
  </si>
  <si>
    <t>IDKA PRE 3M</t>
  </si>
  <si>
    <t>IDKA PRE 5A</t>
  </si>
  <si>
    <t>IHFA</t>
  </si>
  <si>
    <t>IMA-B</t>
  </si>
  <si>
    <t>IMA-C</t>
  </si>
  <si>
    <t>IMA-S</t>
  </si>
  <si>
    <t>Ind RF-M</t>
  </si>
  <si>
    <t>Poupanca</t>
  </si>
  <si>
    <t>PoupAcum</t>
  </si>
  <si>
    <t>LFT Acumulado</t>
  </si>
  <si>
    <t>Tr (Exbtn)</t>
  </si>
  <si>
    <t>OTNBTN</t>
  </si>
  <si>
    <t>IGPDI Fgv</t>
  </si>
  <si>
    <t>IGPM Fgv</t>
  </si>
  <si>
    <t>INCC-DI Fgv</t>
  </si>
  <si>
    <t>INCC-DI</t>
  </si>
  <si>
    <t>INPC Ibge</t>
  </si>
  <si>
    <t>IPC Fipe</t>
  </si>
  <si>
    <t>IPCA Ibge</t>
  </si>
  <si>
    <t>PoupAcumul Nova</t>
  </si>
  <si>
    <t>FECHA</t>
  </si>
  <si>
    <t>FECHA DE PREFERENCIA</t>
  </si>
  <si>
    <t>CDI 252 dias&lt;BraNa&gt;</t>
  </si>
  <si>
    <t>CDI Acumulado&lt;BraNa&gt;</t>
  </si>
  <si>
    <t>CDI Efetiva Mes&lt;BraNa&gt;</t>
  </si>
  <si>
    <t>DI1X20&lt;XBMF&gt;</t>
  </si>
  <si>
    <t>DI1Z20&lt;XBMF&gt;</t>
  </si>
  <si>
    <t>DI1F21&lt;XBMF&gt;</t>
  </si>
  <si>
    <t>DI1G21&lt;XBMF&gt;</t>
  </si>
  <si>
    <t>DI1H21&lt;XBMF&gt;</t>
  </si>
  <si>
    <t>DI1J21&lt;XBMF&gt;</t>
  </si>
  <si>
    <t>DI1K21&lt;XBMF&gt;</t>
  </si>
  <si>
    <t>DI1M21&lt;XBMF&gt;</t>
  </si>
  <si>
    <t>DI1N21&lt;XBMF&gt;</t>
  </si>
  <si>
    <t>DI1Q21&lt;XBMF&gt;</t>
  </si>
  <si>
    <t>DI1V21&lt;XBMF&gt;</t>
  </si>
  <si>
    <t>DI1F22&lt;XBMF&gt;</t>
  </si>
  <si>
    <t>DI1J22&lt;XBMF&gt;</t>
  </si>
  <si>
    <t>DI1N22&lt;XBMF&gt;</t>
  </si>
  <si>
    <t>DI1V22&lt;XBMF&gt;</t>
  </si>
  <si>
    <t>DI1F23&lt;XBMF&gt;</t>
  </si>
  <si>
    <t>DI1J23&lt;XBMF&gt;</t>
  </si>
  <si>
    <t>DI1N23&lt;XBMF&gt;</t>
  </si>
  <si>
    <t>DI1V23&lt;XBMF&gt;</t>
  </si>
  <si>
    <t>DI1F24&lt;XBMF&gt;</t>
  </si>
  <si>
    <t>DI1J24&lt;XBMF&gt;</t>
  </si>
  <si>
    <t>DI1N24&lt;XBMF&gt;</t>
  </si>
  <si>
    <t>DI1V24&lt;XBMF&gt;</t>
  </si>
  <si>
    <t>DI1F25&lt;XBMF&gt;</t>
  </si>
  <si>
    <t>DI1J25&lt;XBMF&gt;</t>
  </si>
  <si>
    <t>DI1N25&lt;XBMF&gt;</t>
  </si>
  <si>
    <t>DI1F26&lt;XBMF&gt;</t>
  </si>
  <si>
    <t>DI1N26&lt;XBMF&gt;</t>
  </si>
  <si>
    <t>DI1F27&lt;XBMF&gt;</t>
  </si>
  <si>
    <t>DI1F28&lt;XBMF&gt;</t>
  </si>
  <si>
    <t>DI1F29&lt;XBMF&gt;</t>
  </si>
  <si>
    <t>DI1F30&lt;XBMF&gt;</t>
  </si>
  <si>
    <t>DI1F31&lt;XBMF&gt;</t>
  </si>
  <si>
    <t>DI1F33&lt;XBMF&gt;</t>
  </si>
  <si>
    <t>IDA DI&lt;BraANB&gt;</t>
  </si>
  <si>
    <t>IDA Geral&lt;BraANB&gt;</t>
  </si>
  <si>
    <t>IDA IPCA&lt;BraANB&gt;</t>
  </si>
  <si>
    <t>IDKA IPCA 10A&lt;BraANB&gt;</t>
  </si>
  <si>
    <t>IDKA IPCA 15A&lt;BraANB&gt;</t>
  </si>
  <si>
    <t>IDKA IPCA 20A&lt;BraANB&gt;</t>
  </si>
  <si>
    <t>IDKA IPCA 2A&lt;BraANB&gt;</t>
  </si>
  <si>
    <t>IDKA IPCA 30A&lt;BraANB&gt;</t>
  </si>
  <si>
    <t>IDKA IPCA 3A&lt;BraANB&gt;</t>
  </si>
  <si>
    <t>IDKA IPCA 5A&lt;BraANB&gt;</t>
  </si>
  <si>
    <t>IDKA PRE 1A&lt;BraANB&gt;</t>
  </si>
  <si>
    <t>IDKA PRE 2A&lt;BraANB&gt;</t>
  </si>
  <si>
    <t>IDKA PRE 3A&lt;BraANB&gt;</t>
  </si>
  <si>
    <t>IDKA PRE 3M&lt;BraANB&gt;</t>
  </si>
  <si>
    <t>IDKA PRE 5A&lt;BraANB&gt;</t>
  </si>
  <si>
    <t>IHFA&lt;BraNa&gt;</t>
  </si>
  <si>
    <t>Indice DI Cetip&lt;BraNa&gt;</t>
  </si>
  <si>
    <t>TX-BRSTNCNTB3B8&lt;BraNa&gt;</t>
  </si>
  <si>
    <t>PoupAcumul Nova&lt;BraNa&gt;</t>
  </si>
  <si>
    <t>PoupAcum&lt;BraNa&gt;</t>
  </si>
  <si>
    <t>Poup Taxa Mes&lt;BraNa&gt;</t>
  </si>
  <si>
    <t>Poup Tx Mes Nova&lt;BraNa&gt;</t>
  </si>
  <si>
    <t>LFT 252 dias&lt;BraNa&gt;</t>
  </si>
  <si>
    <t>LFT Acumulado&lt;BraNa&gt;</t>
  </si>
  <si>
    <t>LFT Efetiva Mes&lt;BraNa&gt;</t>
  </si>
  <si>
    <t>TBF&lt;BraNa&gt;</t>
  </si>
  <si>
    <t>TLP&lt;BraNa&gt;</t>
  </si>
  <si>
    <t>OTNBTN&lt;BraNa&gt;</t>
  </si>
  <si>
    <t>TR taxa mensal&lt;BraNa&gt;</t>
  </si>
  <si>
    <t>BEPPEA&lt;ArgNa&gt;</t>
  </si>
  <si>
    <t>BEPPEAUS&lt;ArgNa&gt;</t>
  </si>
  <si>
    <t>BADLAR-252&lt;ArgNa&gt;</t>
  </si>
  <si>
    <t>BEPP252US&lt;ArgNa&gt;</t>
  </si>
  <si>
    <t>BEPPMAR&lt;ArgNa&gt;</t>
  </si>
  <si>
    <t>BEPPMUS&lt;ArgNa&gt;</t>
  </si>
  <si>
    <t>BADLAR5&lt;ArgNa&gt;</t>
  </si>
  <si>
    <t>BEPPUS&lt;ArgNa&gt;</t>
  </si>
  <si>
    <t>BEPMAR&lt;ArgNa&gt;</t>
  </si>
  <si>
    <t>BEPMUS&lt;ArgNa&gt;</t>
  </si>
  <si>
    <t>BEPAR&lt;ArgNa&gt;</t>
  </si>
  <si>
    <t>BEPUS&lt;ArgNa&gt;</t>
  </si>
  <si>
    <t>BETMAR&lt;ArgNa&gt;</t>
  </si>
  <si>
    <t>BETMUS&lt;ArgNa&gt;</t>
  </si>
  <si>
    <t>BETARG&lt;ArgNa&gt;</t>
  </si>
  <si>
    <t>BETUS&lt;ArgNa&gt;</t>
  </si>
  <si>
    <t>CALL PRIVADO $&lt;ArgNa&gt;</t>
  </si>
  <si>
    <t>BADLAR-ACUMULADO&lt;ArgNa&gt;</t>
  </si>
  <si>
    <t>BADLAR-ACUM-MENS&lt;ArgNa&gt;</t>
  </si>
  <si>
    <t>IBEPPUS&lt;ArgNa&gt;</t>
  </si>
  <si>
    <t>ICAAR&lt;ArgNa&gt;</t>
  </si>
  <si>
    <t>IAMC&lt;XBUE&gt;</t>
  </si>
  <si>
    <t>IPFD&lt;ArgNa&gt;</t>
  </si>
  <si>
    <t>IPFUS&lt;ArgNa&gt;</t>
  </si>
  <si>
    <t>IPFM&lt;ArgNa&gt;</t>
  </si>
  <si>
    <t>SBDC&lt;XBUE&gt;</t>
  </si>
  <si>
    <t>SBDL&lt;XBUE&gt;</t>
  </si>
  <si>
    <t>SBPC&lt;XBUE&gt;</t>
  </si>
  <si>
    <t>SBPL&lt;XBUE&gt;</t>
  </si>
  <si>
    <t>TCAEA&lt;ArgNa&gt;</t>
  </si>
  <si>
    <t>TCAE-252&lt;ArgNa&gt;</t>
  </si>
  <si>
    <t>TCA&lt;ArgNa&gt;</t>
  </si>
  <si>
    <t>TCAUS&lt;ArgNa&gt;</t>
  </si>
  <si>
    <t>TPA1D&lt;ArgNa&gt;</t>
  </si>
  <si>
    <t>TPP1D&lt;ArgNa&gt;</t>
  </si>
  <si>
    <t>TPMEA&lt;ArgNa&gt;</t>
  </si>
  <si>
    <t>TPM&lt;ArgNa&gt;</t>
  </si>
  <si>
    <t>PFEAAR&lt;ArgNa&gt;</t>
  </si>
  <si>
    <t>PFEAUS&lt;ArgNa&gt;</t>
  </si>
  <si>
    <t>TPFE&lt;ArgNa&gt;</t>
  </si>
  <si>
    <t>PFE252US&lt;ArgNa&gt;</t>
  </si>
  <si>
    <t>TPFP&lt;ArgNa&gt;</t>
  </si>
  <si>
    <t>PFMAR&lt;ArgNa&gt;</t>
  </si>
  <si>
    <t>PFMUS&lt;ArgNa&gt;</t>
  </si>
  <si>
    <t>PFUS&lt;ArgNa&gt;</t>
  </si>
  <si>
    <t>BEPPEA</t>
  </si>
  <si>
    <t>BEPPEAUS</t>
  </si>
  <si>
    <t>BADLAR-252</t>
  </si>
  <si>
    <t>BEPP252US</t>
  </si>
  <si>
    <t>BEPPMAR</t>
  </si>
  <si>
    <t>BEPPMUS</t>
  </si>
  <si>
    <t>BADLAR5</t>
  </si>
  <si>
    <t>BEPPUS</t>
  </si>
  <si>
    <t>BEPMAR</t>
  </si>
  <si>
    <t>BEPMUS</t>
  </si>
  <si>
    <t>BEPAR</t>
  </si>
  <si>
    <t>BEPUS</t>
  </si>
  <si>
    <t>BETMAR</t>
  </si>
  <si>
    <t>BETMUS</t>
  </si>
  <si>
    <t>BETARG</t>
  </si>
  <si>
    <t>BETUS</t>
  </si>
  <si>
    <t>CALL PRIVADO $</t>
  </si>
  <si>
    <t>BADLAR-ACUMULADO</t>
  </si>
  <si>
    <t>BADLAR-ACUM-MENS</t>
  </si>
  <si>
    <t>IBEPPUS</t>
  </si>
  <si>
    <t>ICAAR</t>
  </si>
  <si>
    <t>IAMC</t>
  </si>
  <si>
    <t>IPFD</t>
  </si>
  <si>
    <t>IPFUS</t>
  </si>
  <si>
    <t>IPFM</t>
  </si>
  <si>
    <t>SBDC</t>
  </si>
  <si>
    <t>SBDL</t>
  </si>
  <si>
    <t>SBPC</t>
  </si>
  <si>
    <t>SBPL</t>
  </si>
  <si>
    <t>TCAEA</t>
  </si>
  <si>
    <t>Badlar Entidades Privadas E.A Arg</t>
  </si>
  <si>
    <t>Badlar Entidades Privadas E.A. Usd</t>
  </si>
  <si>
    <t>Badlar Entidades Privadas Efectiva 252 Arg</t>
  </si>
  <si>
    <t>Badlar Entidades Privadas Efectiva 252 Usd</t>
  </si>
  <si>
    <t>Badlar Entidades Privadas Mensual Tna Arg</t>
  </si>
  <si>
    <t>Badlar Entidades Privadas Mensual Tna Usd</t>
  </si>
  <si>
    <t>Badlar Entidades Privadas Tna 30 A 35 Dias Arg</t>
  </si>
  <si>
    <t>Badlar Entidades Privadas Tna Usd</t>
  </si>
  <si>
    <t>Badlar Entidades Publicas Mensual Tna Arg</t>
  </si>
  <si>
    <t>Badlar Entidades Publicas Mensual Tna Usd</t>
  </si>
  <si>
    <t>Badlar Entidades Publicas Tna Arg</t>
  </si>
  <si>
    <t>Badlar Entidades Publicas Tna Usd</t>
  </si>
  <si>
    <t>Badlar Entidades Total Mensual Tna Arg</t>
  </si>
  <si>
    <t>Badlar Entidades Total Mensual Tna Usd</t>
  </si>
  <si>
    <t>Badlar Entidades Total Tna Arg</t>
  </si>
  <si>
    <t>Badlar Entidades Total Tna Usd</t>
  </si>
  <si>
    <t>Call %</t>
  </si>
  <si>
    <t>Indice Badlar Base Diaria</t>
  </si>
  <si>
    <t>Indice Badlar Base Mensual</t>
  </si>
  <si>
    <t>Indice Badlar Usd</t>
  </si>
  <si>
    <t>Indice Caja de Ahorro Arg</t>
  </si>
  <si>
    <t>Indice de Bonos Iamc</t>
  </si>
  <si>
    <t>Indice de Plazo Fijo Base Diaria</t>
  </si>
  <si>
    <t>Indice de Plazo Fijo Base Diaria Usd</t>
  </si>
  <si>
    <t>Indice Plazo Fijo Base Mensual</t>
  </si>
  <si>
    <t>Subindice-Bonos En Dólares-Corto</t>
  </si>
  <si>
    <t>Subindice-Bonos En Dólares-Largo</t>
  </si>
  <si>
    <t>Subindice-Bonos En Pesos-Corto</t>
  </si>
  <si>
    <t>Subindice-Bonos En Pesos-Largo</t>
  </si>
  <si>
    <t>Tasa Caja Ahorro E.A. Arg</t>
  </si>
  <si>
    <t>TCAE-252</t>
  </si>
  <si>
    <t>TCA</t>
  </si>
  <si>
    <t>TCAUS</t>
  </si>
  <si>
    <t>TPA1D</t>
  </si>
  <si>
    <t>TPP1D</t>
  </si>
  <si>
    <t>TPMEA</t>
  </si>
  <si>
    <t>TPM</t>
  </si>
  <si>
    <t>PFEAAR</t>
  </si>
  <si>
    <t>PFEAUS</t>
  </si>
  <si>
    <t>TPFE</t>
  </si>
  <si>
    <t>PFE252US</t>
  </si>
  <si>
    <t>TPFP</t>
  </si>
  <si>
    <t>PFMAR</t>
  </si>
  <si>
    <t>PFMUS</t>
  </si>
  <si>
    <t>PFUS</t>
  </si>
  <si>
    <t>Tasa Caja de Ahorro Efectiva 252 Arg</t>
  </si>
  <si>
    <t>Tasa Caja de Ahorro Tna de 30 Dias En Arg</t>
  </si>
  <si>
    <t>Tasa de Caja de Ahorro Tna de 30 Dias En Usd</t>
  </si>
  <si>
    <t>Tasa de Pase Activas Tna 1 Dia</t>
  </si>
  <si>
    <t>Tasa de Pase Pasivas Tna 1 Dia</t>
  </si>
  <si>
    <t>Tasa de Politica Monetaria E.A</t>
  </si>
  <si>
    <t>Tasa de Politica Monetaria Tna %</t>
  </si>
  <si>
    <t>Tasa Plazo Fijo E.A. Arg</t>
  </si>
  <si>
    <t>Tasa Plazo Fijo E.A. Usd</t>
  </si>
  <si>
    <t>Tasa Plazo Fijo Efectiva 252 Arg</t>
  </si>
  <si>
    <t>Tasa Plazo Fijo Efectiva 252 Usd</t>
  </si>
  <si>
    <t>Tasa Plazo Fijo En Pesos A 30 Dias Tna%</t>
  </si>
  <si>
    <t>Tasa Plazo Fijo Mensual Tna Arg</t>
  </si>
  <si>
    <t>Tasa Plazo Fijo Mensual Tna Usd</t>
  </si>
  <si>
    <t>Tasa Plazo Fijo Tna 30 Dias Usd</t>
  </si>
  <si>
    <t>DBC&lt;ArgNa&gt;</t>
  </si>
  <si>
    <t>DBV&lt;ArgNa&gt;</t>
  </si>
  <si>
    <t>CCLGGAL&lt;ArgNa&gt;</t>
  </si>
  <si>
    <t>CCLYPF&lt;ArgNa&gt;</t>
  </si>
  <si>
    <t>DCL&lt;ArgNa&gt;</t>
  </si>
  <si>
    <t>DBNAC&lt;ArgNa&gt;</t>
  </si>
  <si>
    <t>DBNAV&lt;ArgNa&gt;</t>
  </si>
  <si>
    <t>DLC&lt;ArgNa&gt;</t>
  </si>
  <si>
    <t>DL&lt;ArgNa&gt;</t>
  </si>
  <si>
    <t>DMEP&lt;ArgNa&gt;</t>
  </si>
  <si>
    <t>DLBDC&lt;ArgNa&gt;</t>
  </si>
  <si>
    <t>DLBDIA&lt;ArgNa&gt;</t>
  </si>
  <si>
    <t>DSOL&lt;ArgNa&gt;</t>
  </si>
  <si>
    <t>EBC&lt;ArgNa&gt;</t>
  </si>
  <si>
    <t>EBV&lt;ArgNa&gt;</t>
  </si>
  <si>
    <t>EUROC&lt;ArgNa&gt;</t>
  </si>
  <si>
    <t>EURO PESOS&lt;ArgNa&gt;</t>
  </si>
  <si>
    <t>ICCL&lt;ArgNa&gt;</t>
  </si>
  <si>
    <t>PeArg&lt;ArgNa&gt;</t>
  </si>
  <si>
    <t>REAL&lt;ArgNa&gt;</t>
  </si>
  <si>
    <t>REALV&lt;ArgNa&gt;</t>
  </si>
  <si>
    <t>Dolar MB&lt;ArgNa&gt;</t>
  </si>
  <si>
    <t>TCMin-C&lt;ArgNa&gt;</t>
  </si>
  <si>
    <t>TCMin-V&lt;ArgNa&gt;</t>
  </si>
  <si>
    <t>TCPM&lt;ArgNa&gt;</t>
  </si>
  <si>
    <t>UVA&lt;ArgNa&gt;</t>
  </si>
  <si>
    <t>UVI&lt;ArgNa&gt;</t>
  </si>
  <si>
    <t>Dolar Billete Bna Comprador</t>
  </si>
  <si>
    <t>Dolar Billete Bna Vendedor</t>
  </si>
  <si>
    <t>Dolar Ccl (Ggal)</t>
  </si>
  <si>
    <t>Dolar Ccl (Ypf)</t>
  </si>
  <si>
    <t>Dolar Contado Con Liquidación</t>
  </si>
  <si>
    <t>Dolar Divisa Bna Comprador</t>
  </si>
  <si>
    <t>Dolar Divisa Bna Vendedor</t>
  </si>
  <si>
    <t>Dolar Informal Compra</t>
  </si>
  <si>
    <t>Dolar Informal Venta</t>
  </si>
  <si>
    <t>Dolar Mep</t>
  </si>
  <si>
    <t>Dolar Oficial Compra</t>
  </si>
  <si>
    <t>Dolar Oficial Venta</t>
  </si>
  <si>
    <t>Dolar Turista Y Ahorro</t>
  </si>
  <si>
    <t>Euro Billete Bna Comprador</t>
  </si>
  <si>
    <t>Euro Billete Bna Vendedor</t>
  </si>
  <si>
    <t>Euro Divisa Bna Comprador</t>
  </si>
  <si>
    <t>Euro Divisa Bna Vendedor</t>
  </si>
  <si>
    <t>Indice Ccl</t>
  </si>
  <si>
    <t>P$ Peso Argentino</t>
  </si>
  <si>
    <t>Real Billete Bna Comprador</t>
  </si>
  <si>
    <t>Real Billete Bna Vendedor</t>
  </si>
  <si>
    <t>Tipo de Cambio de Ref. - Com. "A" 3500 (Mayorista)</t>
  </si>
  <si>
    <t>Tipo de Cambio Minorista Com. B 9791-Comprador</t>
  </si>
  <si>
    <t>Tipo de Cambio Minorista Com. B 9791-Vendedor</t>
  </si>
  <si>
    <t>Tipo de Cambio Promedio Mensual</t>
  </si>
  <si>
    <t>Unidad de Valor Adquisitivo (Uva)</t>
  </si>
  <si>
    <t>Unidad de Vivienda Uvi</t>
  </si>
  <si>
    <t>DBC</t>
  </si>
  <si>
    <t>DBV</t>
  </si>
  <si>
    <t>CCLGGAL</t>
  </si>
  <si>
    <t>CCLYPF</t>
  </si>
  <si>
    <t>DCL</t>
  </si>
  <si>
    <t>DBNAC</t>
  </si>
  <si>
    <t>DBNAV</t>
  </si>
  <si>
    <t>DLC</t>
  </si>
  <si>
    <t>DL</t>
  </si>
  <si>
    <t>DMEP</t>
  </si>
  <si>
    <t>DLBDC</t>
  </si>
  <si>
    <t>DLBDIA</t>
  </si>
  <si>
    <t>DSOL</t>
  </si>
  <si>
    <t>EBC</t>
  </si>
  <si>
    <t>EBV</t>
  </si>
  <si>
    <t>EUROC</t>
  </si>
  <si>
    <t>EURO PESOS</t>
  </si>
  <si>
    <t>ICCL</t>
  </si>
  <si>
    <t>PeArg</t>
  </si>
  <si>
    <t>REAL</t>
  </si>
  <si>
    <t>REALV</t>
  </si>
  <si>
    <t>Dolar MB</t>
  </si>
  <si>
    <t>TCMin-C</t>
  </si>
  <si>
    <t>TCMin-V</t>
  </si>
  <si>
    <t>TCPM</t>
  </si>
  <si>
    <t>UVA</t>
  </si>
  <si>
    <t>UVI</t>
  </si>
  <si>
    <t>RFX20&lt;ArgNa&gt;</t>
  </si>
  <si>
    <t>MERVAL&lt;XBUE&gt;</t>
  </si>
  <si>
    <t>MERVAL25&lt;XBUE&gt;</t>
  </si>
  <si>
    <t>M.AR&lt;XBUE&gt;</t>
  </si>
  <si>
    <t>BURCAP&lt;XBUE&gt;</t>
  </si>
  <si>
    <t>BOLSA&lt;XBUE&gt;</t>
  </si>
  <si>
    <t>Indice Rofex 20</t>
  </si>
  <si>
    <t>S&amp;P Merval</t>
  </si>
  <si>
    <t>S&amp;P Merval 25</t>
  </si>
  <si>
    <t>S&amp;P Merval Argentina</t>
  </si>
  <si>
    <t>S&amp;P/Byma Burcap</t>
  </si>
  <si>
    <t>S&amp;P/Byma Indice General</t>
  </si>
  <si>
    <t>RFX20</t>
  </si>
  <si>
    <t>MERVAL</t>
  </si>
  <si>
    <t>MERVAL25</t>
  </si>
  <si>
    <t>M.AR</t>
  </si>
  <si>
    <t>BURCAP</t>
  </si>
  <si>
    <t>BOLSA</t>
  </si>
  <si>
    <t>CER&lt;ArgNa&gt;</t>
  </si>
  <si>
    <t>ICB&lt;ArgNa&gt;</t>
  </si>
  <si>
    <t>IPC-CUYO&lt;ArgNa&gt;</t>
  </si>
  <si>
    <t>IPC-GBA&lt;ArgNa&gt;</t>
  </si>
  <si>
    <t>IPC-NORE&lt;ArgNa&gt;</t>
  </si>
  <si>
    <t>IPC-NORO&lt;ArgNa&gt;</t>
  </si>
  <si>
    <t>IPC-PAMP&lt;ArgNa&gt;</t>
  </si>
  <si>
    <t>IPC-PATA&lt;ArgNa&gt;</t>
  </si>
  <si>
    <t>IPC-Nacional&lt;ArgNa&gt;</t>
  </si>
  <si>
    <t>IPCBA&lt;ArgNa&gt;</t>
  </si>
  <si>
    <t>IPC-SL-CABA-GB&lt;ArgNa&gt;</t>
  </si>
  <si>
    <t>IPP&lt;ArgNa&gt;</t>
  </si>
  <si>
    <t>IPC-CORD&lt;ArgNa&gt;</t>
  </si>
  <si>
    <t>IPIM&lt;ArgNa&gt;</t>
  </si>
  <si>
    <t>IPIB&lt;ArgNa&gt;</t>
  </si>
  <si>
    <t>IPRT6&lt;ArgNa&gt;</t>
  </si>
  <si>
    <t>IPC-SL&lt;ArgNa&gt;</t>
  </si>
  <si>
    <t>Cer</t>
  </si>
  <si>
    <t>Ind Correc Balances</t>
  </si>
  <si>
    <t>Ind. de Precios Al Consumidor Cuyo</t>
  </si>
  <si>
    <t>Ind. de Precios Al Consumidor Gran Buenos Aires</t>
  </si>
  <si>
    <t>Ind. de Precios Al Consumidor Noreste</t>
  </si>
  <si>
    <t>Ind. de Precios Al Consumidor Noroeste</t>
  </si>
  <si>
    <t>Ind. de Precios Al Consumidor Pampeana</t>
  </si>
  <si>
    <t>Ind. de Precios Al Consumidor Patagonia</t>
  </si>
  <si>
    <t>Indice de Precios Al Consumidor</t>
  </si>
  <si>
    <t>Indice de Precios Al Consumidor Caba</t>
  </si>
  <si>
    <t>Indice de Precios Al Consumidor Empalmado</t>
  </si>
  <si>
    <t>Indice de Precios Basicos del Productor</t>
  </si>
  <si>
    <t>Indice de Precios de Consumidor Cordoba</t>
  </si>
  <si>
    <t>Indice de Precios Internos Al Por Mayor</t>
  </si>
  <si>
    <t>Indice de Precios Internos Basicos Al Por Mayor</t>
  </si>
  <si>
    <t>Indice de Precios Rt6 Resolucion de Gj 539/18</t>
  </si>
  <si>
    <t>Indices de Precios Al Consumidor de San Luis</t>
  </si>
  <si>
    <t>CER</t>
  </si>
  <si>
    <t>ICB</t>
  </si>
  <si>
    <t>IPC-CUYO</t>
  </si>
  <si>
    <t>IPC-GBA</t>
  </si>
  <si>
    <t>IPC-NORE</t>
  </si>
  <si>
    <t>IPC-NORO</t>
  </si>
  <si>
    <t>IPC-PAMP</t>
  </si>
  <si>
    <t>IPC-PATA</t>
  </si>
  <si>
    <t>IPC-Nacional</t>
  </si>
  <si>
    <t>IPCBA</t>
  </si>
  <si>
    <t>IPC-SL-CABA-GB</t>
  </si>
  <si>
    <t>IPP</t>
  </si>
  <si>
    <t>IPC-CORD</t>
  </si>
  <si>
    <t>IPIM</t>
  </si>
  <si>
    <t>IPIB</t>
  </si>
  <si>
    <t>IPRT6</t>
  </si>
  <si>
    <t>IPC-SL</t>
  </si>
  <si>
    <t>TABLA DE INDICADORES | ARGENTINA</t>
  </si>
  <si>
    <t>SPCXC10&lt;XSGO&gt;</t>
  </si>
  <si>
    <t>SPCXC1P&lt;XSGO&gt;</t>
  </si>
  <si>
    <t>SPCXCB1&lt;XSGO&gt;</t>
  </si>
  <si>
    <t>SPCXCB5&lt;XSGO&gt;</t>
  </si>
  <si>
    <t>SPCXCH1&lt;XSGO&gt;</t>
  </si>
  <si>
    <t>SPCXCH3&lt;XSGO&gt;</t>
  </si>
  <si>
    <t>SPCXCH5&lt;XSGO&gt;</t>
  </si>
  <si>
    <t>SPCXCH7&lt;XSGO&gt;</t>
  </si>
  <si>
    <t>SPCXCHB&lt;XSGO&gt;</t>
  </si>
  <si>
    <t>SPCXCHL&lt;XSGO&gt;</t>
  </si>
  <si>
    <t>SPCXCLI&lt;XSGO&gt;</t>
  </si>
  <si>
    <t>SPCXI10&lt;XSGO&gt;</t>
  </si>
  <si>
    <t>SPCXI1P&lt;XSGO&gt;</t>
  </si>
  <si>
    <t>SPCXI35&lt;XSGO&gt;</t>
  </si>
  <si>
    <t>SPCXI51&lt;XSGO&gt;</t>
  </si>
  <si>
    <t>SPCXIB1&lt;XSGO&gt;</t>
  </si>
  <si>
    <t>SPCXIL1&lt;XSGO&gt;</t>
  </si>
  <si>
    <t>SPCXIL3&lt;XSGO&gt;</t>
  </si>
  <si>
    <t>SPCXIL5&lt;XSGO&gt;</t>
  </si>
  <si>
    <t>SPCXIL7&lt;XSGO&gt;</t>
  </si>
  <si>
    <t>10BCP&lt;XSGO&gt;</t>
  </si>
  <si>
    <t>2BCP&lt;XSGO&gt;</t>
  </si>
  <si>
    <t>5BCP&lt;XSGO&gt;</t>
  </si>
  <si>
    <t>10BCU&lt;XSGO&gt;</t>
  </si>
  <si>
    <t>20BCU&lt;XSGO&gt;</t>
  </si>
  <si>
    <t>5BCU&lt;XSGO&gt;</t>
  </si>
  <si>
    <t>TIBMAX&lt;ChlNa&gt;</t>
  </si>
  <si>
    <t>TIBMIN&lt;ChlNa&gt;</t>
  </si>
  <si>
    <t>TIB&lt;ChlNa&gt;</t>
  </si>
  <si>
    <t>TPM&lt;ChlNa&gt;</t>
  </si>
  <si>
    <t>TDBBCS1A&lt;XSGO&gt;</t>
  </si>
  <si>
    <t>TDBBCSUF1&lt;XSGO&gt;</t>
  </si>
  <si>
    <t>TDBBCS1M&lt;XSGO&gt;</t>
  </si>
  <si>
    <t>TDBBCS3M&lt;XSGO&gt;</t>
  </si>
  <si>
    <t>TDBBCS6M&lt;XSGO&gt;</t>
  </si>
  <si>
    <t>TDBBCSUF90D&lt;XSGO&gt;</t>
  </si>
  <si>
    <t>TIP 90-365 UF&lt;ChlNa&gt;</t>
  </si>
  <si>
    <t>Spcxc10</t>
  </si>
  <si>
    <t>Spcxc1p</t>
  </si>
  <si>
    <t>Spcxcb1</t>
  </si>
  <si>
    <t>Spcxcb5</t>
  </si>
  <si>
    <t>Spcxch1</t>
  </si>
  <si>
    <t>Spcxch3</t>
  </si>
  <si>
    <t>Spcxch5</t>
  </si>
  <si>
    <t>Spcxch7</t>
  </si>
  <si>
    <t>Spcxchb</t>
  </si>
  <si>
    <t>Spcxchl</t>
  </si>
  <si>
    <t>Spcxcli</t>
  </si>
  <si>
    <t>Spcxi10</t>
  </si>
  <si>
    <t>Spcxi1p</t>
  </si>
  <si>
    <t>Spcxi35</t>
  </si>
  <si>
    <t>Spcxi51</t>
  </si>
  <si>
    <t>Spcxib1</t>
  </si>
  <si>
    <t>Spcxil1</t>
  </si>
  <si>
    <t>Spcxil3</t>
  </si>
  <si>
    <t>Spcxil5</t>
  </si>
  <si>
    <t>Spcxil7</t>
  </si>
  <si>
    <t>Tasas De Bonos En Pesos Bcch Tgr</t>
  </si>
  <si>
    <t>Tasas De Bonos En Uf Bcch Tgr</t>
  </si>
  <si>
    <t>Tasas Del Mercado Interbancario</t>
  </si>
  <si>
    <t>Tasas Promedio De Los Depósitos A Plazo De Bancos</t>
  </si>
  <si>
    <t>Tip Captaciones De 90 A 365 Reajustable Uf</t>
  </si>
  <si>
    <t>SPCXC10</t>
  </si>
  <si>
    <t>SPCXC1P</t>
  </si>
  <si>
    <t>SPCXCB1</t>
  </si>
  <si>
    <t>SPCXCB5</t>
  </si>
  <si>
    <t>SPCXCH1</t>
  </si>
  <si>
    <t>SPCXCH3</t>
  </si>
  <si>
    <t>SPCXCH5</t>
  </si>
  <si>
    <t>SPCXCH7</t>
  </si>
  <si>
    <t>SPCXCHB</t>
  </si>
  <si>
    <t>SPCXCHL</t>
  </si>
  <si>
    <t>SPCXCLI</t>
  </si>
  <si>
    <t>SPCXI10</t>
  </si>
  <si>
    <t>SPCXI1P</t>
  </si>
  <si>
    <t>SPCXI35</t>
  </si>
  <si>
    <t>SPCXI51</t>
  </si>
  <si>
    <t>SPCXIB1</t>
  </si>
  <si>
    <t>SPCXIL1</t>
  </si>
  <si>
    <t>SPCXIL3</t>
  </si>
  <si>
    <t>SPCXIL5</t>
  </si>
  <si>
    <t>SPCXIL7</t>
  </si>
  <si>
    <t>10BCP</t>
  </si>
  <si>
    <t>2BCP</t>
  </si>
  <si>
    <t>5BCP</t>
  </si>
  <si>
    <t>10BCU</t>
  </si>
  <si>
    <t>20BCU</t>
  </si>
  <si>
    <t>5BCU</t>
  </si>
  <si>
    <t>TIBMAX</t>
  </si>
  <si>
    <t>TIBMIN</t>
  </si>
  <si>
    <t>TIB</t>
  </si>
  <si>
    <t>TDBBCS1A</t>
  </si>
  <si>
    <t>TDBBCSUF1</t>
  </si>
  <si>
    <t>TDBBCS1M</t>
  </si>
  <si>
    <t>TDBBCS3M</t>
  </si>
  <si>
    <t>TDBBCS6M</t>
  </si>
  <si>
    <t>TDBBCSUF90D</t>
  </si>
  <si>
    <t>TIP 90-365 UF</t>
  </si>
  <si>
    <t>DINV&lt;ChlNa&gt;</t>
  </si>
  <si>
    <t>DIBV&lt;ChlNa&gt;</t>
  </si>
  <si>
    <t>DLOB&lt;ChlNa&gt;</t>
  </si>
  <si>
    <t>PROM&lt;ChlNa&gt;</t>
  </si>
  <si>
    <t>EUROCHL&lt;ChlNa&gt;</t>
  </si>
  <si>
    <t>PESO-CL&lt;ChlNa&gt;</t>
  </si>
  <si>
    <t>Dolar Informal Vta.</t>
  </si>
  <si>
    <t>Dolar Interb. Venta</t>
  </si>
  <si>
    <t>Dolar Observado</t>
  </si>
  <si>
    <t>Dolar Observado Prom</t>
  </si>
  <si>
    <t>Euro Pesos Chile</t>
  </si>
  <si>
    <t>Peso Chileno</t>
  </si>
  <si>
    <t>DINV</t>
  </si>
  <si>
    <t>DIBV</t>
  </si>
  <si>
    <t>DLOB</t>
  </si>
  <si>
    <t>PROM</t>
  </si>
  <si>
    <t>EUROCHL</t>
  </si>
  <si>
    <t>PESO-CL</t>
  </si>
  <si>
    <t>Imacec&lt;ChlNa&gt;</t>
  </si>
  <si>
    <t>IPC&lt;ChlNa&gt;</t>
  </si>
  <si>
    <t>UF&lt;ChlNa&gt;</t>
  </si>
  <si>
    <t>Imacec</t>
  </si>
  <si>
    <t>Ipc</t>
  </si>
  <si>
    <t>Uf</t>
  </si>
  <si>
    <t>UF</t>
  </si>
  <si>
    <t>DJSCLCP&lt;XSGO&gt;</t>
  </si>
  <si>
    <t>SPCLXIGPA&lt;XSGO&gt;</t>
  </si>
  <si>
    <t>SPCLXIN10&lt;XSGO&gt;</t>
  </si>
  <si>
    <t>SP IPSA&lt;XSGO&gt;</t>
  </si>
  <si>
    <t>SPMILA&lt;XSGO&gt;</t>
  </si>
  <si>
    <t>SPCLX MSCP&lt;XSGO&gt;</t>
  </si>
  <si>
    <t>SPCLCRCP&lt;XSGO&gt;</t>
  </si>
  <si>
    <t>SPCLFBCP&lt;XSGO&gt;</t>
  </si>
  <si>
    <t>SPCLFECP&lt;XSGO&gt;</t>
  </si>
  <si>
    <t>SPCLITCP&lt;XSGO&gt;</t>
  </si>
  <si>
    <t>SPCLNRCP&lt;XSGO&gt;</t>
  </si>
  <si>
    <t>SPCLUTCP&lt;XSGO&gt;</t>
  </si>
  <si>
    <t>SPCLX DISCRET&lt;XSGO&gt;</t>
  </si>
  <si>
    <t>SPCLX ENERGY&lt;XSGO&gt;</t>
  </si>
  <si>
    <t>SPCLX FINANCLS&lt;XSGO&gt;</t>
  </si>
  <si>
    <t>SPCLX HLTHCR&lt;XSGO&gt;</t>
  </si>
  <si>
    <t>SPCLX INDS&lt;XSGO&gt;</t>
  </si>
  <si>
    <t>SPCLX IT&lt;XSGO&gt;</t>
  </si>
  <si>
    <t>SPCLX MATERLS&lt;XSGO&gt;</t>
  </si>
  <si>
    <t>SPCLX RE&lt;XSGO&gt;</t>
  </si>
  <si>
    <t>SPCLX STAPLES&lt;XSGO&gt;</t>
  </si>
  <si>
    <t>SPCLX TELECOS&lt;XSGO&gt;</t>
  </si>
  <si>
    <t>SPCLX UTILS&lt;XSGO&gt;</t>
  </si>
  <si>
    <t>SPCLXBCP&lt;XSGO&gt;</t>
  </si>
  <si>
    <t>SPCLXDCP&lt;XSGO&gt;</t>
  </si>
  <si>
    <t>SPCLXIGL&lt;XSGO&gt;</t>
  </si>
  <si>
    <t>SPCLXIGM&lt;XSGO&gt;</t>
  </si>
  <si>
    <t>SPCLXIGS&lt;XSGO&gt;</t>
  </si>
  <si>
    <t>SPCLXRCP&lt;XSGO&gt;</t>
  </si>
  <si>
    <t>DJSCLCP</t>
  </si>
  <si>
    <t>SPCLXIGPA</t>
  </si>
  <si>
    <t>SPCLXIN10</t>
  </si>
  <si>
    <t>SP IPSA</t>
  </si>
  <si>
    <t>SPMILA</t>
  </si>
  <si>
    <t>SPCLX MSCP</t>
  </si>
  <si>
    <t>Djsi Chile</t>
  </si>
  <si>
    <t>Igpa</t>
  </si>
  <si>
    <t>Inter-10</t>
  </si>
  <si>
    <t>Ipsa</t>
  </si>
  <si>
    <t>S&amp;P Mila Pacific Alliance Select</t>
  </si>
  <si>
    <t>S&amp;P/Clx Igpa Midsmallcap</t>
  </si>
  <si>
    <t>Spclcrcp</t>
  </si>
  <si>
    <t>Spclfbcp</t>
  </si>
  <si>
    <t>Spclfecp</t>
  </si>
  <si>
    <t>Spclitcp</t>
  </si>
  <si>
    <t>Spclnrcp</t>
  </si>
  <si>
    <t>Spclutcp</t>
  </si>
  <si>
    <t>Spclx Discret</t>
  </si>
  <si>
    <t>Spclx Energy</t>
  </si>
  <si>
    <t>Spclx Financls</t>
  </si>
  <si>
    <t>Spclx Hlthcr</t>
  </si>
  <si>
    <t>Spclx Inds</t>
  </si>
  <si>
    <t>Spclx It</t>
  </si>
  <si>
    <t>Spclx Materls</t>
  </si>
  <si>
    <t>Spclx Re</t>
  </si>
  <si>
    <t>Spclx Staples</t>
  </si>
  <si>
    <t>Spclx Telecos</t>
  </si>
  <si>
    <t>Spclx Utils</t>
  </si>
  <si>
    <t>Spclxbcp</t>
  </si>
  <si>
    <t>Spclxdcp</t>
  </si>
  <si>
    <t>Spclxigl</t>
  </si>
  <si>
    <t>Spclxigm</t>
  </si>
  <si>
    <t>Spclxigs</t>
  </si>
  <si>
    <t>Spclxrcp</t>
  </si>
  <si>
    <t>SPCLCRCP</t>
  </si>
  <si>
    <t>SPCLFBCP</t>
  </si>
  <si>
    <t>SPCLFECP</t>
  </si>
  <si>
    <t>SPCLITCP</t>
  </si>
  <si>
    <t>SPCLNRCP</t>
  </si>
  <si>
    <t>SPCLUTCP</t>
  </si>
  <si>
    <t>SPCLX DISCRET</t>
  </si>
  <si>
    <t>SPCLX ENERGY</t>
  </si>
  <si>
    <t>SPCLX FINANCLS</t>
  </si>
  <si>
    <t>SPCLX HLTHCR</t>
  </si>
  <si>
    <t>SPCLX INDS</t>
  </si>
  <si>
    <t>SPCLX IT</t>
  </si>
  <si>
    <t>SPCLX MATERLS</t>
  </si>
  <si>
    <t>SPCLX RE</t>
  </si>
  <si>
    <t>SPCLX STAPLES</t>
  </si>
  <si>
    <t>SPCLX TELECOS</t>
  </si>
  <si>
    <t>SPCLX UTILS</t>
  </si>
  <si>
    <t>SPCLXBCP</t>
  </si>
  <si>
    <t>SPCLXDCP</t>
  </si>
  <si>
    <t>SPCLXIGL</t>
  </si>
  <si>
    <t>SPCLXIGM</t>
  </si>
  <si>
    <t>SPCLXIGS</t>
  </si>
  <si>
    <t>SPCLXRCP</t>
  </si>
  <si>
    <t>TABLA DE INDICADORES | CHILE</t>
  </si>
  <si>
    <t>DI de 1 dia</t>
  </si>
  <si>
    <t>CDI 252 dias</t>
  </si>
  <si>
    <t>CDI Efetiva Mes</t>
  </si>
  <si>
    <t>DI1X20</t>
  </si>
  <si>
    <t>DI1Z20</t>
  </si>
  <si>
    <t>DI1F21</t>
  </si>
  <si>
    <t>DI1G21</t>
  </si>
  <si>
    <t>DI1H21</t>
  </si>
  <si>
    <t>DI1J21</t>
  </si>
  <si>
    <t>DI1K21</t>
  </si>
  <si>
    <t>DI1M21</t>
  </si>
  <si>
    <t>DI1N21</t>
  </si>
  <si>
    <t>DI1Q21</t>
  </si>
  <si>
    <t>DI1V21</t>
  </si>
  <si>
    <t>DI1F22</t>
  </si>
  <si>
    <t>DI1J22</t>
  </si>
  <si>
    <t>DI1N22</t>
  </si>
  <si>
    <t>DI1V22</t>
  </si>
  <si>
    <t>DI1F23</t>
  </si>
  <si>
    <t>DI1J23</t>
  </si>
  <si>
    <t>DI1N23</t>
  </si>
  <si>
    <t>DI1V23</t>
  </si>
  <si>
    <t>DI1F24</t>
  </si>
  <si>
    <t>DI1J24</t>
  </si>
  <si>
    <t>DI1N24</t>
  </si>
  <si>
    <t>DI1V24</t>
  </si>
  <si>
    <t>DI1F25</t>
  </si>
  <si>
    <t>DI1J25</t>
  </si>
  <si>
    <t>DI1N25</t>
  </si>
  <si>
    <t>DI1F26</t>
  </si>
  <si>
    <t>DI1N26</t>
  </si>
  <si>
    <t>DI1F27</t>
  </si>
  <si>
    <t>DI1F28</t>
  </si>
  <si>
    <t>DI1F29</t>
  </si>
  <si>
    <t>DI1F30</t>
  </si>
  <si>
    <t>DI1F31</t>
  </si>
  <si>
    <t>DI1F33</t>
  </si>
  <si>
    <t>IDKA IPCA 30A</t>
  </si>
  <si>
    <t>IGPDI&lt;BraNa&gt;</t>
  </si>
  <si>
    <t>IGPDI - Taxa mes&lt;BraNa&gt;</t>
  </si>
  <si>
    <t>IGPM&lt;BraNa&gt;</t>
  </si>
  <si>
    <t>IGPM - Taxa mes&lt;BraNa&gt;</t>
  </si>
  <si>
    <t>INCC-DI&lt;BraNa&gt;</t>
  </si>
  <si>
    <t>INCC DI - Tx mes&lt;BraNa&gt;</t>
  </si>
  <si>
    <t>ICBB&lt;BraNa&gt;</t>
  </si>
  <si>
    <t>INPC&lt;BraNa&gt;</t>
  </si>
  <si>
    <t>INPC Taxa mes&lt;BraNa&gt;</t>
  </si>
  <si>
    <t>IPC&lt;BraNa&gt;</t>
  </si>
  <si>
    <t>IPC Fipe Tax mes&lt;BraNa&gt;</t>
  </si>
  <si>
    <t>IPCA&lt;BraNa&gt;</t>
  </si>
  <si>
    <t>IPCA - Taxa mes&lt;BraNa&gt;</t>
  </si>
  <si>
    <t>IPCA15&lt;BraNa&gt;</t>
  </si>
  <si>
    <t>IPCA15-Taxa mes&lt;BraNa&gt;</t>
  </si>
  <si>
    <t>UFIR&lt;BraNa&gt;</t>
  </si>
  <si>
    <t>Ind Correcao de Bal</t>
  </si>
  <si>
    <t>IPCA-15 Ibge</t>
  </si>
  <si>
    <t>Ufir</t>
  </si>
  <si>
    <t>IGPDI - Taxa mes</t>
  </si>
  <si>
    <t>IGPM - Taxa mes</t>
  </si>
  <si>
    <t>INCC DI - Tx mes</t>
  </si>
  <si>
    <t>ICBB</t>
  </si>
  <si>
    <t>INPC Taxa mes</t>
  </si>
  <si>
    <t>IPC Fipe Tax mes</t>
  </si>
  <si>
    <t>IPCA - Taxa mes</t>
  </si>
  <si>
    <t>IPCA15</t>
  </si>
  <si>
    <t>IPCA15-Taxa mes</t>
  </si>
  <si>
    <t>UFIR</t>
  </si>
  <si>
    <t>TABLA DE INDICADORES | BRASIL</t>
  </si>
  <si>
    <t>COLIBR&lt;XBOG&gt;</t>
  </si>
  <si>
    <t>COLTES&lt;XBOG&gt;</t>
  </si>
  <si>
    <t>COLTESCP&lt;XBOG&gt;</t>
  </si>
  <si>
    <t>COLTESLP&lt;XBOG&gt;</t>
  </si>
  <si>
    <t>COLTESUVR&lt;XBOG&gt;</t>
  </si>
  <si>
    <t>DTF&lt;ColNa&gt;</t>
  </si>
  <si>
    <t>Interbancaria&lt;ColNa&gt;</t>
  </si>
  <si>
    <t>COLCERO1&lt;ColNa&gt;</t>
  </si>
  <si>
    <t>COLCERO10&lt;ColNa&gt;</t>
  </si>
  <si>
    <t>COLCERO5&lt;ColNa&gt;</t>
  </si>
  <si>
    <t>Tasa Refer Colom&lt;ColNa&gt;</t>
  </si>
  <si>
    <t>UVR&lt;ColNa&gt;</t>
  </si>
  <si>
    <t>Colibr</t>
  </si>
  <si>
    <t>Coltes</t>
  </si>
  <si>
    <t>Coltes Cp</t>
  </si>
  <si>
    <t>Coltes Lp</t>
  </si>
  <si>
    <t>Coltes UVR</t>
  </si>
  <si>
    <t>DTF</t>
  </si>
  <si>
    <t>Interbancaria D EA</t>
  </si>
  <si>
    <t>Tasa Cero Cupon 1 Año</t>
  </si>
  <si>
    <t>Tasa Cero Cupon 10 Años</t>
  </si>
  <si>
    <t>Tasa Cero Cupon 5 Años</t>
  </si>
  <si>
    <t>Tasainfrefcolom</t>
  </si>
  <si>
    <t>UVR</t>
  </si>
  <si>
    <t>COLIBR</t>
  </si>
  <si>
    <t>COLTES</t>
  </si>
  <si>
    <t>COLTESCP</t>
  </si>
  <si>
    <t>COLTESLP</t>
  </si>
  <si>
    <t>COLTESUVR</t>
  </si>
  <si>
    <t>Interbancaria</t>
  </si>
  <si>
    <t>COLCERO1</t>
  </si>
  <si>
    <t>COLCERO10</t>
  </si>
  <si>
    <t>COLCERO5</t>
  </si>
  <si>
    <t>Tasa Refer Colom</t>
  </si>
  <si>
    <t>Dolar TCRM&lt;ColNa&gt;</t>
  </si>
  <si>
    <t>COP-EUR&lt;ColNa&gt;</t>
  </si>
  <si>
    <t>Dolar TCRM</t>
  </si>
  <si>
    <t>COP-EUR</t>
  </si>
  <si>
    <t>Euro-Peso-Colombia</t>
  </si>
  <si>
    <t>COL20&lt;XBOG&gt;</t>
  </si>
  <si>
    <t>COLCAP&lt;XBOG&gt;</t>
  </si>
  <si>
    <t>COLCAPRT&lt;XBOG&gt;</t>
  </si>
  <si>
    <t>COLEQTY&lt;XBOG&gt;</t>
  </si>
  <si>
    <t>COLIR&lt;XBOG&gt;</t>
  </si>
  <si>
    <t>COLSC&lt;XBOG&gt;</t>
  </si>
  <si>
    <t>COLSCRT&lt;XBOG&gt;</t>
  </si>
  <si>
    <t>PESOCOL&lt;XBOG&gt;</t>
  </si>
  <si>
    <t>Col20</t>
  </si>
  <si>
    <t>Colcap</t>
  </si>
  <si>
    <t>Colcap Rt</t>
  </si>
  <si>
    <t>Coleqty</t>
  </si>
  <si>
    <t>Colir</t>
  </si>
  <si>
    <t>Colsc</t>
  </si>
  <si>
    <t>COL20</t>
  </si>
  <si>
    <t>COLCAP</t>
  </si>
  <si>
    <t>COLCAPRT</t>
  </si>
  <si>
    <t>COLEQTY</t>
  </si>
  <si>
    <t>COLIR</t>
  </si>
  <si>
    <t>COLSC</t>
  </si>
  <si>
    <t>Colsc Rt</t>
  </si>
  <si>
    <t>Peso Colombiano</t>
  </si>
  <si>
    <t>COLSCRT</t>
  </si>
  <si>
    <t>PESOCOL</t>
  </si>
  <si>
    <t>Inflacion IPC&lt;ColNa&gt;</t>
  </si>
  <si>
    <t>Nombre</t>
  </si>
  <si>
    <t>Codigo</t>
  </si>
  <si>
    <t>TABLA DE INDICADORES | COLOMBIA</t>
  </si>
  <si>
    <t>Indice DI Cetip - Abertura</t>
  </si>
  <si>
    <t>NTN-B 2030-08-15 Anbima</t>
  </si>
  <si>
    <t>Tbf Tx Basica Finan</t>
  </si>
  <si>
    <t>Tlp</t>
  </si>
  <si>
    <t>Indice DI Cetip</t>
  </si>
  <si>
    <t>TX-BRSTNCNTB3B8</t>
  </si>
  <si>
    <t>Poup Taxa Mes</t>
  </si>
  <si>
    <t>Poup Tx Mes Nova</t>
  </si>
  <si>
    <t>LFT 252 dias</t>
  </si>
  <si>
    <t>LFT Efetiva Mes</t>
  </si>
  <si>
    <t>TBF</t>
  </si>
  <si>
    <t>TLP</t>
  </si>
  <si>
    <t>TR taxa mensal</t>
  </si>
  <si>
    <t>Curva SolVAC 0d&lt;PerNa&gt;</t>
  </si>
  <si>
    <t>Curva SolVAC1080&lt;PerNa&gt;</t>
  </si>
  <si>
    <t>Curva SolVAC1800&lt;PerNa&gt;</t>
  </si>
  <si>
    <t>Curva SolVAC3600&lt;PerNa&gt;</t>
  </si>
  <si>
    <t>Curva SolVAC6930&lt;PerNa&gt;</t>
  </si>
  <si>
    <t>Curva Dol 0d&lt;PerNa&gt;</t>
  </si>
  <si>
    <t>Curva Dol 10800d&lt;PerNa&gt;</t>
  </si>
  <si>
    <t>Curva Dol 1800d&lt;PerNa&gt;</t>
  </si>
  <si>
    <t>Curva Dol 3600d&lt;PerNa&gt;</t>
  </si>
  <si>
    <t>Curva Dol 6930d&lt;PerNa&gt;</t>
  </si>
  <si>
    <t>Curva Soles 0d&lt;PerNa&gt;</t>
  </si>
  <si>
    <t>Curva Sol 10800d&lt;PerNa&gt;</t>
  </si>
  <si>
    <t>Curva Sol 1800d&lt;PerNa&gt;</t>
  </si>
  <si>
    <t>Curva Sole 3600d&lt;PerNa&gt;</t>
  </si>
  <si>
    <t>Curva Sole 6930d&lt;PerNa&gt;</t>
  </si>
  <si>
    <t>OPEINTDOL&lt;PerNa&gt;</t>
  </si>
  <si>
    <t>OPEINTSOL&lt;PerNa&gt;</t>
  </si>
  <si>
    <t>TAMEX&lt;PerNa&gt;</t>
  </si>
  <si>
    <t>TAMN&lt;PerNa&gt;</t>
  </si>
  <si>
    <t>TIPMEX&lt;PerNa&gt;</t>
  </si>
  <si>
    <t>TIPMN&lt;PerNa&gt;</t>
  </si>
  <si>
    <t>Curva SolVAC 0d</t>
  </si>
  <si>
    <t>Curva SolVAC1080</t>
  </si>
  <si>
    <t>Curva SolVAC1800</t>
  </si>
  <si>
    <t>Curva SolVAC3600</t>
  </si>
  <si>
    <t>Curva SolVAC6930</t>
  </si>
  <si>
    <t>Curva Dol 0d</t>
  </si>
  <si>
    <t>Curva Dol 10800d</t>
  </si>
  <si>
    <t>Curva Dol 1800d</t>
  </si>
  <si>
    <t>Curva Dol 3600d</t>
  </si>
  <si>
    <t>Curva Dol 6930d</t>
  </si>
  <si>
    <t>Curva Soles 0d</t>
  </si>
  <si>
    <t>Curva Sol 10800d</t>
  </si>
  <si>
    <t>Curva Sol 1800d</t>
  </si>
  <si>
    <t>Curva Sole 3600d</t>
  </si>
  <si>
    <t>Curva Sole 6930d</t>
  </si>
  <si>
    <t>OPEINTDOL</t>
  </si>
  <si>
    <t>OPEINTSOL</t>
  </si>
  <si>
    <t>TAMEX</t>
  </si>
  <si>
    <t>TAMN</t>
  </si>
  <si>
    <t>TIPMEX</t>
  </si>
  <si>
    <t>TIPMN</t>
  </si>
  <si>
    <t>Curva Sober Solvac</t>
  </si>
  <si>
    <t>Curva Soberana Dol</t>
  </si>
  <si>
    <t>Curva Soberana Sol</t>
  </si>
  <si>
    <t>Ope Interbancarias</t>
  </si>
  <si>
    <t>Tasa de Int. Activa</t>
  </si>
  <si>
    <t>Tasa de Int.Pasiva</t>
  </si>
  <si>
    <t>Cashdolares&lt;PerNa&gt;</t>
  </si>
  <si>
    <t>DOLARBCR&lt;PerNa&gt;</t>
  </si>
  <si>
    <t>DOMLV&lt;PerNa&gt;</t>
  </si>
  <si>
    <t>DOML&lt;PerNa&gt;</t>
  </si>
  <si>
    <t>DOLPARALELO&lt;PerNa&gt;</t>
  </si>
  <si>
    <t>Eurocompe&lt;PerNa&gt;</t>
  </si>
  <si>
    <t>Eurovenpe&lt;PerNa&gt;</t>
  </si>
  <si>
    <t>PEN$&lt;PerNa&gt;</t>
  </si>
  <si>
    <t>TCCAM&lt;XLIM&gt;</t>
  </si>
  <si>
    <t>TCCAMV&lt;XLIM&gt;</t>
  </si>
  <si>
    <t>TCMID&lt;XLIM&gt;</t>
  </si>
  <si>
    <t>TCMIDV&lt;XLIM&gt;</t>
  </si>
  <si>
    <t>TCREX&lt;XLIM&gt;</t>
  </si>
  <si>
    <t>TCREXV&lt;XLIM&gt;</t>
  </si>
  <si>
    <t>TCVEN&lt;XLIM&gt;</t>
  </si>
  <si>
    <t>TCVENTV&lt;XLIM&gt;</t>
  </si>
  <si>
    <t>Cashdolares</t>
  </si>
  <si>
    <t>DOLARBCR</t>
  </si>
  <si>
    <t>DOMLV</t>
  </si>
  <si>
    <t>DOML</t>
  </si>
  <si>
    <t>DOLPARALELO</t>
  </si>
  <si>
    <t>Eurocompe</t>
  </si>
  <si>
    <t>Eurovenpe</t>
  </si>
  <si>
    <t>PEN$</t>
  </si>
  <si>
    <t>TCCAM</t>
  </si>
  <si>
    <t>TCCAMV</t>
  </si>
  <si>
    <t>TCMID</t>
  </si>
  <si>
    <t>TCMIDV</t>
  </si>
  <si>
    <t>TCREX</t>
  </si>
  <si>
    <t>TCREXV</t>
  </si>
  <si>
    <t>TCVEN</t>
  </si>
  <si>
    <t>TCVENTV</t>
  </si>
  <si>
    <t>Cash Dolares</t>
  </si>
  <si>
    <t>Dolar Interbancario Venta Promedio</t>
  </si>
  <si>
    <t>Dolar M.L. (Venta)</t>
  </si>
  <si>
    <t>Dolar M.L.(Compra)</t>
  </si>
  <si>
    <t>Dolar Paralelo</t>
  </si>
  <si>
    <t>Euro Sol Compra</t>
  </si>
  <si>
    <t>Euro Sol Venta</t>
  </si>
  <si>
    <t>S$ Pen</t>
  </si>
  <si>
    <t>Tc Cambista Compra Ft</t>
  </si>
  <si>
    <t>Tc Cambista Venta Ft</t>
  </si>
  <si>
    <t>Tc Mid Point Compra Ft</t>
  </si>
  <si>
    <t>Tc Mid Point Venta Ft</t>
  </si>
  <si>
    <t>Tc Rextie Compra Ft</t>
  </si>
  <si>
    <t>Tc Rextie Venta Ft</t>
  </si>
  <si>
    <t>Tc Ventanilla</t>
  </si>
  <si>
    <t>Tc Ventanilla Venta</t>
  </si>
  <si>
    <t>Fontrai&lt;PerNa&gt;</t>
  </si>
  <si>
    <t>SPBLBGPT&lt;XLIM&gt;</t>
  </si>
  <si>
    <t>SPMPSUP&lt;PerNa&gt;</t>
  </si>
  <si>
    <t>S&amp;PMILA40&lt;PerNa&gt;</t>
  </si>
  <si>
    <t>SPBLNPT&lt;XLIM&gt;</t>
  </si>
  <si>
    <t>SPBLCPT&lt;XLIM&gt;</t>
  </si>
  <si>
    <t>SPBLEPT&lt;XLIM&gt;</t>
  </si>
  <si>
    <t>SPBLFPT&lt;XLIM&gt;</t>
  </si>
  <si>
    <t>SPBLIPT&lt;XLIM&gt;</t>
  </si>
  <si>
    <t>SPBLJPT&lt;XLIM&gt;</t>
  </si>
  <si>
    <t>SPBL25PT&lt;XLIM&gt;</t>
  </si>
  <si>
    <t>SPBLMPT&lt;XLIM&gt;</t>
  </si>
  <si>
    <t>SPBLPGPT&lt;XLIM&gt;</t>
  </si>
  <si>
    <t>SPBLPSPT&lt;XLIM&gt;</t>
  </si>
  <si>
    <t>SPBLSPT&lt;XLIM&gt;</t>
  </si>
  <si>
    <t>Fontrai</t>
  </si>
  <si>
    <t>SPBLBGPT</t>
  </si>
  <si>
    <t>SPMPSUP</t>
  </si>
  <si>
    <t>S&amp;PMILA40</t>
  </si>
  <si>
    <t>SPBLNPT</t>
  </si>
  <si>
    <t>SPBLCPT</t>
  </si>
  <si>
    <t>Fondo Trading</t>
  </si>
  <si>
    <t>IBGC</t>
  </si>
  <si>
    <t>Sp Mila 40</t>
  </si>
  <si>
    <t>Sp/Bvl Construction Index Tr (Pen)</t>
  </si>
  <si>
    <t>Sp/Bvl Consumer Index Tr (Pen)</t>
  </si>
  <si>
    <t>Ind Correc Bal&lt;PerNa&gt;</t>
  </si>
  <si>
    <t>IPM&lt;PerNa&gt;</t>
  </si>
  <si>
    <t>INFLACION IPC&lt;PerNa&gt;</t>
  </si>
  <si>
    <t>Ind Corecc Balances</t>
  </si>
  <si>
    <t>Ind.Precio Mayor</t>
  </si>
  <si>
    <t>Inflacion</t>
  </si>
  <si>
    <t>Ind Correc Bal</t>
  </si>
  <si>
    <t>IPM</t>
  </si>
  <si>
    <t>INFLACION IPC</t>
  </si>
  <si>
    <t>Sp/Bvl Electric Utilities Index Tr (Pen)</t>
  </si>
  <si>
    <t>Sp/Bvl Financials Index Tr (Pen)</t>
  </si>
  <si>
    <t>Sp/Bvl Industrials Index Tr (Pen)</t>
  </si>
  <si>
    <t>Sp/Bvl Juniors Index</t>
  </si>
  <si>
    <t>Sp/Bvl Lima 25</t>
  </si>
  <si>
    <t>Sp/Bvl Mining Index Tr (Pen)</t>
  </si>
  <si>
    <t>Sp/Bvl Peru General</t>
  </si>
  <si>
    <t>Sp/Bvl Peru Select Index</t>
  </si>
  <si>
    <t>Sp/Bvl Public Services Index Tr (Pen)</t>
  </si>
  <si>
    <t>SPBLEPT</t>
  </si>
  <si>
    <t>SPBLFPT</t>
  </si>
  <si>
    <t>SPBLIPT</t>
  </si>
  <si>
    <t>SPBLJPT</t>
  </si>
  <si>
    <t>SPBL25PT</t>
  </si>
  <si>
    <t>SPBLMPT</t>
  </si>
  <si>
    <t>SPBLPGPT</t>
  </si>
  <si>
    <t>SPBLPSPT</t>
  </si>
  <si>
    <t>SPBLSPT</t>
  </si>
  <si>
    <t>$B$53:$B$58</t>
  </si>
  <si>
    <t>TABLA DE INDICADORES | PERÚ</t>
  </si>
  <si>
    <t>TABLA DE INDICADORES | ESTADOS UNIDOS</t>
  </si>
  <si>
    <t>Overnight&lt;UsaNa&gt;</t>
  </si>
  <si>
    <t>RCMT10&lt;UsaNa&gt;</t>
  </si>
  <si>
    <t>RCMT20&lt;UsaNa&gt;</t>
  </si>
  <si>
    <t>RCMT30&lt;UsaNa&gt;</t>
  </si>
  <si>
    <t>RCMT5&lt;UsaNa&gt;</t>
  </si>
  <si>
    <t>RCMT7&lt;UsaNa&gt;</t>
  </si>
  <si>
    <t>T-BOND10&lt;UsaNa&gt;</t>
  </si>
  <si>
    <t>T-BOND30&lt;UsaNa&gt;</t>
  </si>
  <si>
    <t>Fed Funds Target</t>
  </si>
  <si>
    <t>Real Treasury</t>
  </si>
  <si>
    <t>T-Bond</t>
  </si>
  <si>
    <t>Overnight</t>
  </si>
  <si>
    <t>RCMT10</t>
  </si>
  <si>
    <t>RCMT20</t>
  </si>
  <si>
    <t>RCMT30</t>
  </si>
  <si>
    <t>RCMT5</t>
  </si>
  <si>
    <t>RCMT7</t>
  </si>
  <si>
    <t>T-BOND10</t>
  </si>
  <si>
    <t>T-BOND30</t>
  </si>
  <si>
    <t>EURUSD&lt;UsaNa&gt;</t>
  </si>
  <si>
    <t>USDAUD&lt;UsaNa&gt;</t>
  </si>
  <si>
    <t>USDCAD&lt;UsaNa&gt;</t>
  </si>
  <si>
    <t>USDCHF&lt;UsaNa&gt;</t>
  </si>
  <si>
    <t>USDCNY&lt;UsaNa&gt;</t>
  </si>
  <si>
    <t>USDDKK&lt;UsaNa&gt;</t>
  </si>
  <si>
    <t>USDEUR&lt;UsaNa&gt;</t>
  </si>
  <si>
    <t>USDGBP&lt;UsaNa&gt;</t>
  </si>
  <si>
    <t>USDIDR&lt;UsaNa&gt;</t>
  </si>
  <si>
    <t>USDILS&lt;UsaNa&gt;</t>
  </si>
  <si>
    <t>USDINR&lt;UsaNa&gt;</t>
  </si>
  <si>
    <t>USDJPY&lt;UsaNa&gt;</t>
  </si>
  <si>
    <t>USDKRW&lt;UsaNa&gt;</t>
  </si>
  <si>
    <t>USDNOK&lt;UsaNa&gt;</t>
  </si>
  <si>
    <t>USDPHP&lt;UsaNa&gt;</t>
  </si>
  <si>
    <t>USDRUB&lt;UsaNa&gt;</t>
  </si>
  <si>
    <t>USDSEK&lt;UsaNa&gt;</t>
  </si>
  <si>
    <t>USDTRY&lt;UsaNa&gt;</t>
  </si>
  <si>
    <t>USDTWD&lt;UsaNa&gt;</t>
  </si>
  <si>
    <t>USDZAR&lt;UsaNa&gt;</t>
  </si>
  <si>
    <t>EURUSD</t>
  </si>
  <si>
    <t>USDAUD</t>
  </si>
  <si>
    <t>USDCAD</t>
  </si>
  <si>
    <t>USDCHF</t>
  </si>
  <si>
    <t>USDCNY</t>
  </si>
  <si>
    <t>USDDKK</t>
  </si>
  <si>
    <t>USDEUR</t>
  </si>
  <si>
    <t>USDGBP</t>
  </si>
  <si>
    <t>USDIDR</t>
  </si>
  <si>
    <t>USDILS</t>
  </si>
  <si>
    <t>USDINR</t>
  </si>
  <si>
    <t>USDJPY</t>
  </si>
  <si>
    <t>USDKRW</t>
  </si>
  <si>
    <t>USDNOK</t>
  </si>
  <si>
    <t>USDPHP</t>
  </si>
  <si>
    <t>USDRUB</t>
  </si>
  <si>
    <t>USDSEK</t>
  </si>
  <si>
    <t>USDTRY</t>
  </si>
  <si>
    <t>USDTWD</t>
  </si>
  <si>
    <t>USDZAR</t>
  </si>
  <si>
    <t>Forex EURUSD</t>
  </si>
  <si>
    <t>Forex USDAUD</t>
  </si>
  <si>
    <t>Forex USDCAD</t>
  </si>
  <si>
    <t>Forex USDCHF</t>
  </si>
  <si>
    <t>Forex USDCNY</t>
  </si>
  <si>
    <t>Forex USDDKK</t>
  </si>
  <si>
    <t>Forex USDEUR</t>
  </si>
  <si>
    <t>Forex USDGBP</t>
  </si>
  <si>
    <t>Forex USDIDR</t>
  </si>
  <si>
    <t>Forex USDILS</t>
  </si>
  <si>
    <t>Forex USDINR</t>
  </si>
  <si>
    <t>Forex USDJPY</t>
  </si>
  <si>
    <t>Forex USDKRW</t>
  </si>
  <si>
    <t>Forex USDNOK</t>
  </si>
  <si>
    <t>Forex USDPHP</t>
  </si>
  <si>
    <t>Forex USDRUB</t>
  </si>
  <si>
    <t>Forex USDSEK</t>
  </si>
  <si>
    <t>Forex USDTRY</t>
  </si>
  <si>
    <t>Forex USDTWD</t>
  </si>
  <si>
    <t>Forex USDZAR</t>
  </si>
  <si>
    <t>DJIA&lt;UsaNa&gt;</t>
  </si>
  <si>
    <t>NASDAQ&lt;UsaNa&gt;</t>
  </si>
  <si>
    <t>S&amp;P 500&lt;UsaNa&gt;</t>
  </si>
  <si>
    <t>Dow Jones Index</t>
  </si>
  <si>
    <t>Nasdaq - Composite</t>
  </si>
  <si>
    <t>S&amp;P 500</t>
  </si>
  <si>
    <t>DJIA</t>
  </si>
  <si>
    <t>NASDAQ</t>
  </si>
  <si>
    <t>CPI-U&lt;UsaNa&gt;</t>
  </si>
  <si>
    <t>PPI&lt;UsaNa&gt;</t>
  </si>
  <si>
    <t>CPI-U</t>
  </si>
  <si>
    <t>PPI</t>
  </si>
  <si>
    <t>CPI</t>
  </si>
  <si>
    <t>DI1U21&lt;XBMF&gt;</t>
  </si>
  <si>
    <t>DI1V25&lt;XBMF&gt;</t>
  </si>
  <si>
    <t>DI1F35&lt;XBMF&gt;</t>
  </si>
  <si>
    <t>IMA-G&lt;BraANB&gt;</t>
  </si>
  <si>
    <t>IMA ex-C&lt;BraANB&gt;</t>
  </si>
  <si>
    <t>IMA-B 5&lt;BraANB&gt;</t>
  </si>
  <si>
    <t>IMA-B 5+&lt;BraANB&gt;</t>
  </si>
  <si>
    <t>IMA-B&lt;BraANB&gt;</t>
  </si>
  <si>
    <t>IMA-C&lt;BraANB&gt;</t>
  </si>
  <si>
    <t>IMA-S&lt;BraANB&gt;</t>
  </si>
  <si>
    <t>IRF-M 1&lt;BraANB&gt;</t>
  </si>
  <si>
    <t>IRF-M 1+&lt;BraANB&gt;</t>
  </si>
  <si>
    <t>IRF-M&lt;BraANB&gt;</t>
  </si>
  <si>
    <t>DI1U21</t>
  </si>
  <si>
    <t>DI1V25</t>
  </si>
  <si>
    <t>DI1F35</t>
  </si>
  <si>
    <t>IDKA PRE 2A</t>
  </si>
  <si>
    <t>IMA-B 5+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</si>
</sst>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yyyy"/>
    <numFmt numFmtId="165" formatCode="mmm\-yy"/>
    <numFmt numFmtId="166" formatCode="#,##0.00%;[Red]\-#,##0.00%"/>
    <numFmt numFmtId="167" formatCode="dd\-mm\-yyyy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6"/>
      <color rgb="FFC59C00"/>
      <name val="Calibri"/>
      <family val="2"/>
      <scheme val="minor"/>
    </font>
    <font>
      <b/>
      <sz val="11"/>
      <color rgb="FF006B66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006B66"/>
      <name val="Calibri"/>
      <family val="2"/>
      <scheme val="minor"/>
    </font>
    <font>
      <sz val="10"/>
      <color rgb="FF006B6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DAE2D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rgb="FFC59C00"/>
      </top>
      <bottom style="thin">
        <color rgb="FFC59C00"/>
      </bottom>
      <diagonal/>
    </border>
    <border>
      <left style="thin">
        <color rgb="FF006B66"/>
      </left>
      <right style="thin">
        <color rgb="FF006B66"/>
      </right>
      <top style="thin">
        <color rgb="FF006B66"/>
      </top>
      <bottom style="thin">
        <color rgb="FF006B66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3" borderId="0" applyNumberFormat="0" applyBorder="0" applyAlignment="0" applyProtection="0"/>
    <xf numFmtId="0" fontId="3" fillId="4" borderId="1" applyNumberFormat="0" applyAlignment="0" applyProtection="0"/>
  </cellStyleXfs>
  <cellXfs count="27">
    <xf numFmtId="0" fontId="0" fillId="0" borderId="0" xfId="0"/>
    <xf numFmtId="0" fontId="5" fillId="0" borderId="0" xfId="0" applyFont="1"/>
    <xf numFmtId="0" fontId="7" fillId="0" borderId="0" xfId="0" applyFont="1" applyAlignment="1">
      <alignment horizontal="center"/>
    </xf>
    <xf numFmtId="14" fontId="4" fillId="2" borderId="0" xfId="2" applyNumberFormat="1" applyFont="1" applyFill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center" vertical="center"/>
    </xf>
    <xf numFmtId="164" fontId="5" fillId="0" borderId="0" xfId="0" applyNumberFormat="1" applyFont="1"/>
    <xf numFmtId="10" fontId="5" fillId="0" borderId="0" xfId="1" applyNumberFormat="1" applyFont="1"/>
    <xf numFmtId="0" fontId="10" fillId="0" borderId="0" xfId="0" applyFont="1"/>
    <xf numFmtId="0" fontId="9" fillId="5" borderId="2" xfId="3" applyFont="1" applyFill="1" applyBorder="1" applyAlignment="1">
      <alignment horizontal="center" vertical="center" wrapText="1"/>
    </xf>
    <xf numFmtId="165" fontId="9" fillId="5" borderId="2" xfId="3" applyNumberFormat="1" applyFont="1" applyFill="1" applyBorder="1" applyAlignment="1">
      <alignment horizontal="center" vertical="center" wrapText="1"/>
    </xf>
    <xf numFmtId="164" fontId="9" fillId="5" borderId="2" xfId="3" applyNumberFormat="1" applyFont="1" applyFill="1" applyBorder="1" applyAlignment="1">
      <alignment horizontal="center" vertical="center" wrapText="1"/>
    </xf>
    <xf numFmtId="0" fontId="12" fillId="0" borderId="0" xfId="0" applyFont="1"/>
    <xf numFmtId="14" fontId="5" fillId="0" borderId="0" xfId="0" applyNumberFormat="1" applyFont="1"/>
    <xf numFmtId="14" fontId="8" fillId="0" borderId="0" xfId="0" applyNumberFormat="1" applyFont="1" applyAlignment="1">
      <alignment horizontal="center"/>
    </xf>
    <xf numFmtId="14" fontId="11" fillId="2" borderId="0" xfId="2" applyNumberFormat="1" applyFont="1" applyFill="1" applyAlignment="1">
      <alignment horizontal="left" vertical="center"/>
    </xf>
    <xf numFmtId="167" fontId="11" fillId="2" borderId="0" xfId="2" applyNumberFormat="1" applyFont="1" applyFill="1" applyAlignment="1">
      <alignment horizontal="left" vertical="center"/>
    </xf>
    <xf numFmtId="0" fontId="5" fillId="0" borderId="3" xfId="0" applyFont="1" applyBorder="1"/>
    <xf numFmtId="167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4" fontId="10" fillId="0" borderId="0" xfId="0" applyNumberFormat="1" applyFont="1" applyAlignment="1">
      <alignment horizontal="center"/>
    </xf>
    <xf numFmtId="14" fontId="10" fillId="0" borderId="0" xfId="0" applyNumberFormat="1" applyFont="1" applyAlignment="1"/>
    <xf numFmtId="14" fontId="14" fillId="6" borderId="4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167" fontId="14" fillId="7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</cellXfs>
  <cellStyles count="4">
    <cellStyle name="Cálculo" xfId="3" builtinId="22"/>
    <cellStyle name="Incorrecto" xfId="2" builtinId="27"/>
    <cellStyle name="Normal" xfId="0" builtinId="0"/>
    <cellStyle name="Porcentaje" xfId="1" builtinId="5"/>
  </cellStyles>
  <dxfs count="32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</dxfs>
  <tableStyles count="0" defaultTableStyle="TableStyleMedium2" defaultPivotStyle="PivotStyleLight16"/>
  <colors>
    <mruColors>
      <color rgb="FFC59C00"/>
      <color rgb="FF006B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0f29a6304c7e40718babaa9d255dad00">
      <tp t="e">
        <v>#N/A</v>
        <stp/>
        <stp>719cab5e-7d91-4c09-b788-c5902e5fb800</stp>
        <stp>1</stp>
        <tr r="R91" s="3"/>
      </tp>
      <tp t="e">
        <v>#N/A</v>
        <stp/>
        <stp>64f3c87d-4f91-4cfb-8e7d-191d02097510</stp>
        <stp>1</stp>
        <tr r="T44" s="8"/>
      </tp>
    </main>
    <main first="rtdsrv.0f29a6304c7e40718babaa9d255dad00">
      <tp t="e">
        <v>#N/A</v>
        <stp/>
        <stp>c6a2295d-671e-40a5-87e3-8b8753719181</stp>
        <stp>1</stp>
        <tr r="H50" s="8"/>
      </tp>
      <tp t="e">
        <v>#N/A</v>
        <stp/>
        <stp>05dd2f11-0481-4fe5-a5cc-60867a6f567b</stp>
        <stp>1</stp>
        <tr r="G97" s="4"/>
      </tp>
      <tp t="e">
        <v>#N/A</v>
        <stp/>
        <stp>7f733f74-c5d9-4bec-8d85-d58f7f3a8ebf</stp>
        <stp>1</stp>
        <tr r="F30" s="5"/>
      </tp>
      <tp t="e">
        <v>#N/A</v>
        <stp/>
        <stp>58b3657d-f2a4-44ff-90d8-da4dc51d2d7c</stp>
        <stp>1</stp>
        <tr r="Q58" s="4"/>
      </tp>
      <tp t="e">
        <v>#N/A</v>
        <stp/>
        <stp>dadcb5c6-1696-496f-8dc1-721c42fc5215</stp>
        <stp>1</stp>
        <tr r="E50" s="8"/>
      </tp>
      <tp t="e">
        <v>#N/A</v>
        <stp/>
        <stp>2757143c-41ed-43bc-bba0-e01450a8cb94</stp>
        <stp>1</stp>
        <tr r="D52" s="7"/>
      </tp>
      <tp t="e">
        <v>#N/A</v>
        <stp/>
        <stp>3419cd6e-7d8d-4219-8f3a-ac43e3d32df6</stp>
        <stp>1</stp>
        <tr r="J97" s="4"/>
      </tp>
      <tp t="e">
        <v>#N/A</v>
        <stp/>
        <stp>af94f717-0d4f-4878-a104-8d0b21428f8f</stp>
        <stp>1</stp>
        <tr r="L10" s="4"/>
      </tp>
    </main>
    <main first="rtdsrv.0f29a6304c7e40718babaa9d255dad00">
      <tp t="e">
        <v>#N/A</v>
        <stp/>
        <stp>0ceaf952-fd25-401e-8ca2-9b72ab6523f6</stp>
        <stp>1</stp>
        <tr r="Y10" s="9"/>
      </tp>
    </main>
    <main first="rtdsrv.0f29a6304c7e40718babaa9d255dad00">
      <tp t="e">
        <v>#N/A</v>
        <stp/>
        <stp>5b08dff4-ab86-41f0-98bf-4d39eff90f6d</stp>
        <stp>1</stp>
        <tr r="R53" s="7"/>
      </tp>
    </main>
    <main first="rtdsrv.0f29a6304c7e40718babaa9d255dad00">
      <tp t="e">
        <v>#N/A</v>
        <stp/>
        <stp>1002e01e-4dfe-48b8-a649-d477f48488d3</stp>
        <stp>1</stp>
        <tr r="C49" s="8"/>
      </tp>
      <tp t="e">
        <v>#N/A</v>
        <stp/>
        <stp>6fe6f074-6de1-4c45-a8e9-e269dd231517</stp>
        <stp>1</stp>
        <tr r="B87" s="4"/>
      </tp>
      <tp t="e">
        <v>#N/A</v>
        <stp/>
        <stp>9c3a9e45-4d59-4370-93a9-377a837c4da1</stp>
        <stp>1</stp>
        <tr r="D9" s="9"/>
      </tp>
      <tp t="e">
        <v>#N/A</v>
        <stp/>
        <stp>46029018-2e5f-4bca-82a8-b0b180a4a838</stp>
        <stp>1</stp>
        <tr r="F10" s="9"/>
      </tp>
      <tp t="e">
        <v>#N/A</v>
        <stp/>
        <stp>3836856c-612d-4e3e-ad0d-8bf376c81ea0</stp>
        <stp>1</stp>
        <tr r="M69" s="9"/>
      </tp>
      <tp t="e">
        <v>#N/A</v>
        <stp/>
        <stp>9ecae9bf-d90f-4dd9-9ee3-066f623b8b26</stp>
        <stp>1</stp>
        <tr r="P59" s="3"/>
      </tp>
      <tp t="e">
        <v>#N/A</v>
        <stp/>
        <stp>df1d485f-db45-475e-bf7d-64d484571268</stp>
        <stp>1</stp>
        <tr r="R71" s="7"/>
      </tp>
      <tp t="e">
        <v>#N/A</v>
        <stp/>
        <stp>c53d8364-d9dd-48bb-a7aa-55e6ee4b34ca</stp>
        <stp>1</stp>
        <tr r="G10" s="8"/>
      </tp>
    </main>
    <main first="rtdsrv.0f29a6304c7e40718babaa9d255dad00">
      <tp t="e">
        <v>#N/A</v>
        <stp/>
        <stp>1305ae7e-5b5a-4a0a-9f89-5257900ee067</stp>
        <stp>1</stp>
        <tr r="N61" s="9"/>
      </tp>
    </main>
    <main first="rtdsrv.0f29a6304c7e40718babaa9d255dad00">
      <tp t="e">
        <v>#N/A</v>
        <stp/>
        <stp>21168063-14a5-4271-aef6-edd374c822ad</stp>
        <stp>1</stp>
        <tr r="V58" s="4"/>
      </tp>
    </main>
    <main first="rtdsrv.0f29a6304c7e40718babaa9d255dad00">
      <tp t="e">
        <v>#N/A</v>
        <stp/>
        <stp>68475105-f80e-4468-872e-f760ed234bbd</stp>
        <stp>1</stp>
        <tr r="N21" s="8"/>
      </tp>
      <tp t="e">
        <v>#N/A</v>
        <stp/>
        <stp>bf22f694-159c-40e8-a4b5-01255464c296</stp>
        <stp>1</stp>
        <tr r="G10" s="7"/>
      </tp>
    </main>
    <main first="rtdsrv.0f29a6304c7e40718babaa9d255dad00">
      <tp t="e">
        <v>#N/A</v>
        <stp/>
        <stp>c0349780-8ee6-4097-85c6-f9714e0cf45b</stp>
        <stp>1</stp>
        <tr r="E61" s="9"/>
      </tp>
      <tp t="e">
        <v>#N/A</v>
        <stp/>
        <stp>981901e7-7e92-4e58-93ff-f4928ded72dd</stp>
        <stp>1</stp>
        <tr r="C9" s="5"/>
      </tp>
      <tp t="e">
        <v>#N/A</v>
        <stp/>
        <stp>a9f57d4f-31a4-4032-862a-e906ae90759e</stp>
        <stp>1</stp>
        <tr r="J91" s="3"/>
      </tp>
    </main>
    <main first="rtdsrv.0f29a6304c7e40718babaa9d255dad00">
      <tp t="e">
        <v>#N/A</v>
        <stp/>
        <stp>31f44f8b-abe6-42df-9cf7-7414c7ba7734</stp>
        <stp>1</stp>
        <tr r="C87" s="4"/>
      </tp>
      <tp t="e">
        <v>#N/A</v>
        <stp/>
        <stp>06870fec-b5b2-4266-87b4-a5e11bb564fa</stp>
        <stp>1</stp>
        <tr r="M88" s="4"/>
      </tp>
      <tp t="e">
        <v>#N/A</v>
        <stp/>
        <stp>ce5def1f-b11b-4e65-8e20-5f3a94b0ae1f</stp>
        <stp>1</stp>
        <tr r="X53" s="7"/>
      </tp>
      <tp t="e">
        <v>#N/A</v>
        <stp/>
        <stp>f188b9c7-69cf-43a5-a073-b2c08a0b2f35</stp>
        <stp>1</stp>
        <tr r="E88" s="4"/>
      </tp>
      <tp t="e">
        <v>#N/A</v>
        <stp/>
        <stp>d8fc9d91-1145-4637-a1ee-ab2d7389d9e5</stp>
        <stp>1</stp>
        <tr r="Q91" s="3"/>
      </tp>
    </main>
    <main first="rtdsrv.0f29a6304c7e40718babaa9d255dad00">
      <tp t="e">
        <v>#N/A</v>
        <stp/>
        <stp>5d373f71-4b6f-4adf-8f42-8ea8291115b9</stp>
        <stp>1</stp>
        <tr r="Q50" s="8"/>
      </tp>
      <tp t="e">
        <v>#N/A</v>
        <stp/>
        <stp>43efc4b5-456e-4c8b-b03d-3fa615d2a7d9</stp>
        <stp>1</stp>
        <tr r="L88" s="4"/>
      </tp>
      <tp t="e">
        <v>#N/A</v>
        <stp/>
        <stp>ed3a5ed6-87ea-40b1-81e7-913a14214163</stp>
        <stp>1</stp>
        <tr r="D49" s="8"/>
      </tp>
      <tp t="e">
        <v>#N/A</v>
        <stp/>
        <stp>5a04e949-d34f-442b-bba2-e4fcee6d8101</stp>
        <stp>1</stp>
        <tr r="Z44" s="8"/>
      </tp>
    </main>
    <main first="rtdsrv.0f29a6304c7e40718babaa9d255dad00">
      <tp t="e">
        <v>#N/A</v>
        <stp/>
        <stp>927d29d8-c748-4e9c-8595-547c1b29d046</stp>
        <stp>1</stp>
        <tr r="X69" s="9"/>
      </tp>
      <tp t="e">
        <v>#N/A</v>
        <stp/>
        <stp>a004b1a3-15b5-48dd-bdd2-2a13939aaeb4</stp>
        <stp>1</stp>
        <tr r="Z10" s="3"/>
      </tp>
    </main>
    <main first="rtdsrv.0f29a6304c7e40718babaa9d255dad00">
      <tp t="e">
        <v>#N/A</v>
        <stp/>
        <stp>10a503f5-4ed7-43ee-9f61-b18000e5e572</stp>
        <stp>1</stp>
        <tr r="M50" s="3"/>
      </tp>
    </main>
    <main first="rtdsrv.0f29a6304c7e40718babaa9d255dad00">
      <tp t="e">
        <v>#N/A</v>
        <stp/>
        <stp>f75281ed-b5a1-498b-b0df-6aaa7795d40a</stp>
        <stp>1</stp>
        <tr r="G10" s="5"/>
      </tp>
      <tp t="e">
        <v>#N/A</v>
        <stp/>
        <stp>bf9409bc-758e-4a85-8875-3832e628b9be</stp>
        <stp>1</stp>
        <tr r="O21" s="8"/>
      </tp>
      <tp t="e">
        <v>#N/A</v>
        <stp/>
        <stp>28255ffb-fbd5-43ba-97b8-af3967da05d8</stp>
        <stp>1</stp>
        <tr r="X50" s="3"/>
      </tp>
    </main>
    <main first="rtdsrv.0f29a6304c7e40718babaa9d255dad00">
      <tp t="e">
        <v>#N/A</v>
        <stp/>
        <stp>8a4f3bad-1b29-42f0-8fa0-527e224740a1</stp>
        <stp>1</stp>
        <tr r="D9" s="3"/>
      </tp>
    </main>
    <main first="rtdsrv.0f29a6304c7e40718babaa9d255dad00">
      <tp t="e">
        <v>#N/A</v>
        <stp/>
        <stp>674f6adc-1266-4b30-bc55-4018df6a02b3</stp>
        <stp>1</stp>
        <tr r="R44" s="8"/>
      </tp>
    </main>
    <main first="rtdsrv.0f29a6304c7e40718babaa9d255dad00">
      <tp t="e">
        <v>#N/A</v>
        <stp/>
        <stp>8705a3ed-4332-4820-a24d-a9a4dc4de0b2</stp>
        <stp>1</stp>
        <tr r="T30" s="5"/>
      </tp>
      <tp t="e">
        <v>#N/A</v>
        <stp/>
        <stp>462574f7-11c8-4856-bbd3-1c4609def721</stp>
        <stp>1</stp>
        <tr r="X98" s="9"/>
      </tp>
      <tp t="e">
        <v>#N/A</v>
        <stp/>
        <stp>849d5077-2aae-441d-afe3-a795d6c915e2</stp>
        <stp>1</stp>
        <tr r="L98" s="9"/>
      </tp>
    </main>
    <main first="rtdsrv.0f29a6304c7e40718babaa9d255dad00">
      <tp t="e">
        <v>#N/A</v>
        <stp/>
        <stp>8f2f1097-8b5b-4ea5-8bd2-393e463fa48c</stp>
        <stp>1</stp>
        <tr r="H71" s="7"/>
      </tp>
    </main>
    <main first="rtdsrv.0f29a6304c7e40718babaa9d255dad00">
      <tp t="e">
        <v>#N/A</v>
        <stp/>
        <stp>8982f74b-335d-4285-a53a-30997350d96e</stp>
        <stp>1</stp>
        <tr r="K97" s="4"/>
      </tp>
      <tp t="e">
        <v>#N/A</v>
        <stp/>
        <stp>5724dba7-f105-4b4b-9023-21abd8a2b96b</stp>
        <stp>1</stp>
        <tr r="P50" s="3"/>
      </tp>
      <tp t="e">
        <v>#N/A</v>
        <stp/>
        <stp>4ae4867c-279f-4b70-8e3f-d5ed91190203</stp>
        <stp>1</stp>
        <tr r="D5" s="7"/>
      </tp>
    </main>
    <main first="rtdsrv.0f29a6304c7e40718babaa9d255dad00">
      <tp t="e">
        <v>#N/A</v>
        <stp/>
        <stp>eb0bf165-7a7f-465c-831f-f80483ace9ac</stp>
        <stp>1</stp>
        <tr r="Q10" s="7"/>
      </tp>
    </main>
    <main first="rtdsrv.0f29a6304c7e40718babaa9d255dad00">
      <tp t="e">
        <v>#N/A</v>
        <stp/>
        <stp>37acc86e-0348-405c-bbbc-f9ef4a9d2608</stp>
        <stp>1</stp>
        <tr r="B43" s="8"/>
      </tp>
      <tp t="e">
        <v>#N/A</v>
        <stp/>
        <stp>c5d21e24-9de1-4025-90d8-b1949dc5f0e1</stp>
        <stp>1</stp>
        <tr r="W10" s="4"/>
      </tp>
    </main>
    <main first="rtdsrv.0f29a6304c7e40718babaa9d255dad00">
      <tp t="e">
        <v>#N/A</v>
        <stp/>
        <stp>6ff6d5ad-e945-47a7-9237-b1f19ce42107</stp>
        <stp>1</stp>
        <tr r="O10" s="3"/>
      </tp>
      <tp t="e">
        <v>#N/A</v>
        <stp/>
        <stp>0a0d698a-68ef-4d7e-8700-7f2da76743c5</stp>
        <stp>1</stp>
        <tr r="K10" s="5"/>
      </tp>
      <tp t="e">
        <v>#N/A</v>
        <stp/>
        <stp>9d4c2b73-72a9-4319-8678-62b578c0665e</stp>
        <stp>1</stp>
        <tr r="P58" s="4"/>
      </tp>
      <tp t="e">
        <v>#N/A</v>
        <stp/>
        <stp>fc6a7dbc-59bf-40e5-8a11-83be240f9a31</stp>
        <stp>1</stp>
        <tr r="Y50" s="3"/>
      </tp>
      <tp t="e">
        <v>#N/A</v>
        <stp/>
        <stp>f1373c76-41c7-41ea-8c17-9b62e51a821b</stp>
        <stp>1</stp>
        <tr r="AA10" s="8"/>
      </tp>
      <tp t="e">
        <v>#N/A</v>
        <stp/>
        <stp>07102f77-be1a-4846-b42a-f5c32fad717a</stp>
        <stp>1</stp>
        <tr r="V69" s="9"/>
      </tp>
      <tp t="e">
        <v>#N/A</v>
        <stp/>
        <stp>d3632b00-057e-4868-bcfa-50d7451ffdce</stp>
        <stp>1</stp>
        <tr r="G41" s="5"/>
      </tp>
      <tp t="e">
        <v>#N/A</v>
        <stp/>
        <stp>12d6b837-a78f-4b30-bd34-eca2c7eee824</stp>
        <stp>1</stp>
        <tr r="R41" s="5"/>
      </tp>
      <tp t="e">
        <v>#N/A</v>
        <stp/>
        <stp>98efda24-3f3d-4134-a578-9bfaf0a8fac2</stp>
        <stp>1</stp>
        <tr r="R50" s="8"/>
      </tp>
      <tp t="e">
        <v>#N/A</v>
        <stp/>
        <stp>b3dedfa7-06f7-45ee-bb49-d789e6e31ad3</stp>
        <stp>1</stp>
        <tr r="T61" s="9"/>
      </tp>
    </main>
    <main first="rtdsrv.0f29a6304c7e40718babaa9d255dad00">
      <tp t="e">
        <v>#N/A</v>
        <stp/>
        <stp>a53008cb-d026-429a-90c6-c3461caf84aa</stp>
        <stp>1</stp>
        <tr r="Q59" s="3"/>
      </tp>
      <tp t="e">
        <v>#N/A</v>
        <stp/>
        <stp>859705ec-7087-47bd-9207-b14604a99bd7</stp>
        <stp>1</stp>
        <tr r="K10" s="4"/>
      </tp>
      <tp t="e">
        <v>#N/A</v>
        <stp/>
        <stp>13a3e865-8030-425e-8538-5593f27220bd</stp>
        <stp>1</stp>
        <tr r="I69" s="9"/>
      </tp>
    </main>
    <main first="rtdsrv.0f29a6304c7e40718babaa9d255dad00">
      <tp t="e">
        <v>#N/A</v>
        <stp/>
        <stp>4f514096-22e1-4e2c-bec3-03a8932eeacb</stp>
        <stp>1</stp>
        <tr r="R58" s="4"/>
      </tp>
    </main>
    <main first="rtdsrv.0f29a6304c7e40718babaa9d255dad00">
      <tp t="e">
        <v>#N/A</v>
        <stp/>
        <stp>a049212a-331c-4720-b057-5e148cab4af0</stp>
        <stp>1</stp>
        <tr r="Y30" s="5"/>
      </tp>
    </main>
    <main first="rtdsrv.0f29a6304c7e40718babaa9d255dad00">
      <tp t="e">
        <v>#N/A</v>
        <stp/>
        <stp>967b5bf2-216c-4d58-b97e-9c210912c8f9</stp>
        <stp>1</stp>
        <tr r="H34" s="7"/>
      </tp>
      <tp t="e">
        <v>#N/A</v>
        <stp/>
        <stp>007fb42b-b5b0-4ff9-9977-ead7fc7f0aa2</stp>
        <stp>1</stp>
        <tr r="D5" s="9"/>
      </tp>
    </main>
    <main first="rtdsrv.0f29a6304c7e40718babaa9d255dad00">
      <tp t="e">
        <v>#N/A</v>
        <stp/>
        <stp>32c70c85-798b-4edb-85e9-a96f7b8c4aa9</stp>
        <stp>1</stp>
        <tr r="I88" s="4"/>
      </tp>
      <tp t="e">
        <v>#N/A</v>
        <stp/>
        <stp>4ca95dcb-03d6-49a1-b38d-bf44df121c29</stp>
        <stp>1</stp>
        <tr r="S61" s="9"/>
      </tp>
    </main>
    <main first="rtdsrv.0f29a6304c7e40718babaa9d255dad00">
      <tp t="e">
        <v>#N/A</v>
        <stp/>
        <stp>326e73f8-dcd1-4869-bb06-7840cf89d271</stp>
        <stp>1</stp>
        <tr r="R10" s="5"/>
      </tp>
      <tp t="e">
        <v>#N/A</v>
        <stp/>
        <stp>17593331-8323-4f7b-bcb7-b9a05f8acd84</stp>
        <stp>1</stp>
        <tr r="B90" s="3"/>
      </tp>
      <tp t="e">
        <v>#N/A</v>
        <stp/>
        <stp>be2ddbd7-d178-4d93-9250-dba51af1450f</stp>
        <stp>1</stp>
        <tr r="F10" s="3"/>
      </tp>
      <tp t="e">
        <v>#N/A</v>
        <stp/>
        <stp>3121931b-a676-48f8-a667-328e3e019672</stp>
        <stp>1</stp>
        <tr r="J30" s="5"/>
      </tp>
      <tp t="e">
        <v>#N/A</v>
        <stp/>
        <stp>9ac3b2a3-4c4b-4636-ab37-7ea8307468c4</stp>
        <stp>1</stp>
        <tr r="Q69" s="9"/>
      </tp>
      <tp t="e">
        <v>#N/A</v>
        <stp/>
        <stp>a4d5b519-10d6-4b00-a941-fdeced5adf22</stp>
        <stp>1</stp>
        <tr r="E59" s="3"/>
      </tp>
    </main>
    <main first="rtdsrv.0f29a6304c7e40718babaa9d255dad00">
      <tp t="e">
        <v>#N/A</v>
        <stp/>
        <stp>4ad87f6b-d5fb-45c3-a28e-446588c5b793</stp>
        <stp>1</stp>
        <tr r="P10" s="8"/>
      </tp>
    </main>
    <main first="rtdsrv.0f29a6304c7e40718babaa9d255dad00">
      <tp t="e">
        <v>#N/A</v>
        <stp/>
        <stp>c39b6505-5786-4e91-8b5d-d1e8146311db</stp>
        <stp>1</stp>
        <tr r="H10" s="8"/>
      </tp>
    </main>
    <main first="rtdsrv.0f29a6304c7e40718babaa9d255dad00">
      <tp t="e">
        <v>#N/A</v>
        <stp/>
        <stp>e697aadd-cae7-40e9-84d7-64e1ebb21eff</stp>
        <stp>1</stp>
        <tr r="U59" s="3"/>
      </tp>
      <tp t="e">
        <v>#N/A</v>
        <stp/>
        <stp>8782675f-c9e0-4591-94e1-1e747e4e50b7</stp>
        <stp>1</stp>
        <tr r="Q50" s="3"/>
      </tp>
    </main>
    <main first="rtdsrv.0f29a6304c7e40718babaa9d255dad00">
      <tp t="e">
        <v>#N/A</v>
        <stp/>
        <stp>46c9c4fa-c46b-4fb2-b095-58a7b1671081</stp>
        <stp>1</stp>
        <tr r="Z53" s="7"/>
      </tp>
    </main>
    <main first="rtdsrv.0f29a6304c7e40718babaa9d255dad00">
      <tp t="e">
        <v>#N/A</v>
        <stp/>
        <stp>ee6d352c-9b6b-4f0c-b70f-3028aca4e42b</stp>
        <stp>1</stp>
        <tr r="R10" s="4"/>
      </tp>
    </main>
    <main first="rtdsrv.0f29a6304c7e40718babaa9d255dad00">
      <tp t="e">
        <v>#N/A</v>
        <stp/>
        <stp>c790181b-76c9-473e-bf8b-98704cc78bc8</stp>
        <stp>1</stp>
        <tr r="P41" s="5"/>
      </tp>
      <tp t="e">
        <v>#N/A</v>
        <stp/>
        <stp>ec16feee-c50e-4a95-878b-598a065ce05c</stp>
        <stp>1</stp>
        <tr r="AA10" s="7"/>
      </tp>
    </main>
    <main first="rtdsrv.0f29a6304c7e40718babaa9d255dad00">
      <tp t="e">
        <v>#N/A</v>
        <stp/>
        <stp>14ce800d-b502-4a9e-b131-47f98b4b0f82</stp>
        <stp>1</stp>
        <tr r="V10" s="5"/>
      </tp>
      <tp t="e">
        <v>#N/A</v>
        <stp/>
        <stp>08399e0b-062a-4f08-a43e-adead3efec02</stp>
        <stp>1</stp>
        <tr r="J34" s="7"/>
      </tp>
    </main>
    <main first="rtdsrv.0f29a6304c7e40718babaa9d255dad00">
      <tp t="e">
        <v>#N/A</v>
        <stp/>
        <stp>4893f268-00fa-41ca-b4db-0c7a673f26ce</stp>
        <stp>1</stp>
        <tr r="Z10" s="4"/>
      </tp>
      <tp t="e">
        <v>#N/A</v>
        <stp/>
        <stp>0fce41f2-52ea-44b2-a873-8c2032d9df52</stp>
        <stp>1</stp>
        <tr r="G10" s="9"/>
      </tp>
      <tp t="e">
        <v>#N/A</v>
        <stp/>
        <stp>b10f34c2-5268-4592-8333-c894ae3c1cad</stp>
        <stp>1</stp>
        <tr r="J10" s="7"/>
      </tp>
      <tp t="e">
        <v>#N/A</v>
        <stp/>
        <stp>9f1dc715-811d-4a8e-80f9-22d51433de7c</stp>
        <stp>1</stp>
        <tr r="Y58" s="4"/>
      </tp>
      <tp t="e">
        <v>#N/A</v>
        <stp/>
        <stp>b96675ac-d83f-4b5e-9381-408db33d5dba</stp>
        <stp>1</stp>
        <tr r="P10" s="3"/>
      </tp>
    </main>
    <main first="rtdsrv.0f29a6304c7e40718babaa9d255dad00">
      <tp t="e">
        <v>#N/A</v>
        <stp/>
        <stp>ae83dd74-46d6-4d73-910b-1105a52f1861</stp>
        <stp>1</stp>
        <tr r="J88" s="4"/>
      </tp>
      <tp t="e">
        <v>#N/A</v>
        <stp/>
        <stp>e7b11954-5f14-47b8-8dd9-0fc6a655c62d</stp>
        <stp>1</stp>
        <tr r="Z10" s="5"/>
      </tp>
      <tp t="e">
        <v>#N/A</v>
        <stp/>
        <stp>b81cf5df-d27a-4794-a032-7dc8bc19c4b9</stp>
        <stp>1</stp>
        <tr r="D57" s="4"/>
      </tp>
    </main>
    <main first="rtdsrv.0f29a6304c7e40718babaa9d255dad00">
      <tp t="e">
        <v>#N/A</v>
        <stp/>
        <stp>af51a3a3-0387-43c1-bd47-767b9501eedd</stp>
        <stp>1</stp>
        <tr r="P34" s="7"/>
      </tp>
      <tp t="e">
        <v>#N/A</v>
        <stp/>
        <stp>34e57b92-fbea-4dbb-9df9-4d80950b5cd1</stp>
        <stp>1</stp>
        <tr r="Y41" s="5"/>
      </tp>
    </main>
    <main first="rtdsrv.0f29a6304c7e40718babaa9d255dad00">
      <tp t="e">
        <v>#N/A</v>
        <stp/>
        <stp>9c76be35-5dbe-4639-a53e-fc167d987e1d</stp>
        <stp>1</stp>
        <tr r="U21" s="8"/>
      </tp>
      <tp t="e">
        <v>#N/A</v>
        <stp/>
        <stp>3b8d682c-c0d1-4cfe-8a76-26a99db8f25e</stp>
        <stp>1</stp>
        <tr r="W98" s="9"/>
      </tp>
    </main>
    <main first="rtdsrv.0f29a6304c7e40718babaa9d255dad00">
      <tp t="e">
        <v>#N/A</v>
        <stp/>
        <stp>360a6734-ca6c-4e09-8b6b-c2c63265850a</stp>
        <stp>1</stp>
        <tr r="M50" s="8"/>
      </tp>
      <tp t="e">
        <v>#N/A</v>
        <stp/>
        <stp>d919eef8-737c-4755-8e13-9f3a777faefb</stp>
        <stp>1</stp>
        <tr r="N58" s="4"/>
      </tp>
      <tp t="e">
        <v>#N/A</v>
        <stp/>
        <stp>05190554-bc79-4fa9-a567-ccab4a228021</stp>
        <stp>1</stp>
        <tr r="T71" s="7"/>
      </tp>
      <tp t="e">
        <v>#N/A</v>
        <stp/>
        <stp>95518e16-e717-4874-8928-69a58a494dff</stp>
        <stp>1</stp>
        <tr r="P53" s="7"/>
      </tp>
    </main>
    <main first="rtdsrv.0f29a6304c7e40718babaa9d255dad00">
      <tp t="e">
        <v>#N/A</v>
        <stp/>
        <stp>c27ed5a2-16af-4ca3-aa40-685fdd9739d9</stp>
        <stp>1</stp>
        <tr r="X21" s="8"/>
      </tp>
      <tp t="e">
        <v>#N/A</v>
        <stp/>
        <stp>88c9f2fd-6c94-46b2-b101-95af16431189</stp>
        <stp>1</stp>
        <tr r="L53" s="7"/>
      </tp>
      <tp t="e">
        <v>#N/A</v>
        <stp/>
        <stp>25555d5c-5de6-4b07-9573-05eb13fb5c94</stp>
        <stp>1</stp>
        <tr r="Y10" s="5"/>
      </tp>
      <tp t="e">
        <v>#N/A</v>
        <stp/>
        <stp>5938d2cd-0574-422c-ac4a-cf0d7333aae3</stp>
        <stp>1</stp>
        <tr r="J10" s="8"/>
      </tp>
    </main>
    <main first="rtdsrv.0f29a6304c7e40718babaa9d255dad00">
      <tp t="e">
        <v>#N/A</v>
        <stp/>
        <stp>ef2c8c12-b73c-48f2-b796-c60c3fd044f7</stp>
        <stp>1</stp>
        <tr r="W30" s="5"/>
      </tp>
    </main>
    <main first="rtdsrv.0f29a6304c7e40718babaa9d255dad00">
      <tp t="e">
        <v>#N/A</v>
        <stp/>
        <stp>e554b5b1-82d1-4d85-8d81-009c588aa87c</stp>
        <stp>1</stp>
        <tr r="Z91" s="3"/>
      </tp>
    </main>
    <main first="rtdsrv.0f29a6304c7e40718babaa9d255dad00">
      <tp t="e">
        <v>#N/A</v>
        <stp/>
        <stp>cbb798be-0f4d-4271-8057-668436951a31</stp>
        <stp>1</stp>
        <tr r="W50" s="3"/>
      </tp>
      <tp t="e">
        <v>#N/A</v>
        <stp/>
        <stp>45928213-5bde-4168-8221-41909ce036e1</stp>
        <stp>1</stp>
        <tr r="H50" s="3"/>
      </tp>
    </main>
    <main first="rtdsrv.0f29a6304c7e40718babaa9d255dad00">
      <tp t="e">
        <v>#N/A</v>
        <stp/>
        <stp>b479ede1-2e8e-41ff-be9d-e709ca7078e7</stp>
        <stp>1</stp>
        <tr r="V10" s="8"/>
      </tp>
      <tp t="e">
        <v>#N/A</v>
        <stp/>
        <stp>30b925ac-6ff3-4fff-aba1-e1df29c01230</stp>
        <stp>1</stp>
        <tr r="P98" s="9"/>
      </tp>
    </main>
    <main first="rtdsrv.0f29a6304c7e40718babaa9d255dad00">
      <tp t="e">
        <v>#N/A</v>
        <stp/>
        <stp>d25d834a-ecc9-4459-9f8a-ca3b54cd13b0</stp>
        <stp>1</stp>
        <tr r="N41" s="5"/>
      </tp>
    </main>
    <main first="rtdsrv.0f29a6304c7e40718babaa9d255dad00">
      <tp t="e">
        <v>#N/A</v>
        <stp/>
        <stp>9599342c-4c8f-4edf-9143-7b76afd19edd</stp>
        <stp>1</stp>
        <tr r="B49" s="3"/>
      </tp>
    </main>
    <main first="rtdsrv.0f29a6304c7e40718babaa9d255dad00">
      <tp t="e">
        <v>#N/A</v>
        <stp/>
        <stp>64eebb15-fac6-41fb-b22d-79dedb9a1ff9</stp>
        <stp>1</stp>
        <tr r="R30" s="5"/>
      </tp>
      <tp t="e">
        <v>#N/A</v>
        <stp/>
        <stp>c9a86557-1f1e-4694-a66d-e0d967749299</stp>
        <stp>1</stp>
        <tr r="W10" s="3"/>
      </tp>
      <tp t="e">
        <v>#N/A</v>
        <stp/>
        <stp>4a5a2eef-5ea5-4a07-b3a3-b4731f338688</stp>
        <stp>1</stp>
        <tr r="W53" s="7"/>
      </tp>
      <tp t="e">
        <v>#N/A</v>
        <stp/>
        <stp>8cdba761-ae29-43e1-8fc1-ad5a843dbf42</stp>
        <stp>1</stp>
        <tr r="Z30" s="5"/>
      </tp>
    </main>
    <main first="rtdsrv.0f29a6304c7e40718babaa9d255dad00">
      <tp t="e">
        <v>#N/A</v>
        <stp/>
        <stp>36b46556-e030-4b52-a85e-0a8a61c6f3f8</stp>
        <stp>1</stp>
        <tr r="D9" s="7"/>
      </tp>
    </main>
    <main first="rtdsrv.0f29a6304c7e40718babaa9d255dad00">
      <tp t="e">
        <v>#N/A</v>
        <stp/>
        <stp>3f0f2b3c-1b9e-4e89-a6ad-1c6eebd2b8d2</stp>
        <stp>1</stp>
        <tr r="Z10" s="9"/>
      </tp>
    </main>
    <main first="rtdsrv.0f29a6304c7e40718babaa9d255dad00">
      <tp t="e">
        <v>#N/A</v>
        <stp/>
        <stp>4da5ebea-f499-4561-a602-a02627ba87e3</stp>
        <stp>1</stp>
        <tr r="I97" s="4"/>
      </tp>
    </main>
    <main first="rtdsrv.0f29a6304c7e40718babaa9d255dad00">
      <tp t="e">
        <v>#N/A</v>
        <stp/>
        <stp>48406763-330e-4126-9037-f061792d5613</stp>
        <stp>1</stp>
        <tr r="N50" s="8"/>
      </tp>
    </main>
    <main first="rtdsrv.0f29a6304c7e40718babaa9d255dad00">
      <tp t="e">
        <v>#N/A</v>
        <stp/>
        <stp>54c3b0c1-7101-4f5c-8f3e-0a9d3ad71b0b</stp>
        <stp>1</stp>
        <tr r="C33" s="7"/>
      </tp>
      <tp t="e">
        <v>#N/A</v>
        <stp/>
        <stp>aab228a5-5fc2-4e6b-8fac-7843030e24b2</stp>
        <stp>1</stp>
        <tr r="M59" s="3"/>
      </tp>
    </main>
    <main first="rtdsrv.0f29a6304c7e40718babaa9d255dad00">
      <tp t="e">
        <v>#N/A</v>
        <stp/>
        <stp>a503c6a4-de17-4d79-8643-8637f656cf46</stp>
        <stp>1</stp>
        <tr r="N10" s="5"/>
      </tp>
      <tp t="e">
        <v>#N/A</v>
        <stp/>
        <stp>0a8df8df-7059-434d-9fb0-d9e6bb0a4f87</stp>
        <stp>1</stp>
        <tr r="I50" s="3"/>
      </tp>
      <tp t="e">
        <v>#N/A</v>
        <stp/>
        <stp>29c2683f-b4b2-4f85-a38e-29985e505e3d</stp>
        <stp>1</stp>
        <tr r="S10" s="7"/>
      </tp>
    </main>
    <main first="rtdsrv.0f29a6304c7e40718babaa9d255dad00">
      <tp t="e">
        <v>#N/A</v>
        <stp/>
        <stp>a86acdd9-ae7c-431e-b00a-91f01cead1b2</stp>
        <stp>1</stp>
        <tr r="R10" s="8"/>
      </tp>
    </main>
    <main first="rtdsrv.0f29a6304c7e40718babaa9d255dad00">
      <tp t="e">
        <v>#N/A</v>
        <stp/>
        <stp>4a6531e0-e6d0-4285-9ffa-06b51ab5d0f7</stp>
        <stp>1</stp>
        <tr r="U10" s="3"/>
      </tp>
      <tp t="e">
        <v>#N/A</v>
        <stp/>
        <stp>0128ec0d-5e8f-4e60-a018-eb88d3a284d7</stp>
        <stp>1</stp>
        <tr r="V50" s="8"/>
      </tp>
    </main>
    <main first="rtdsrv.0f29a6304c7e40718babaa9d255dad00">
      <tp t="e">
        <v>#N/A</v>
        <stp/>
        <stp>3eda3f75-64af-49ff-915e-f18f50950578</stp>
        <stp>1</stp>
        <tr r="D24" s="5"/>
      </tp>
    </main>
    <main first="rtdsrv.0f29a6304c7e40718babaa9d255dad00">
      <tp t="e">
        <v>#N/A</v>
        <stp/>
        <stp>391370b6-a0f8-4905-acf4-219b411c947d</stp>
        <stp>1</stp>
        <tr r="Q97" s="4"/>
      </tp>
      <tp t="e">
        <v>#N/A</v>
        <stp/>
        <stp>31d8a8af-f2a4-4dab-80eb-4090b5450798</stp>
        <stp>1</stp>
        <tr r="C95" s="4"/>
      </tp>
      <tp t="e">
        <v>#N/A</v>
        <stp/>
        <stp>d55dab8d-d31c-45c4-bf44-a9886a66b126</stp>
        <stp>1</stp>
        <tr r="Y21" s="8"/>
      </tp>
    </main>
    <main first="rtdsrv.0f29a6304c7e40718babaa9d255dad00">
      <tp t="e">
        <v>#N/A</v>
        <stp/>
        <stp>2783b6f3-eb61-4398-9b19-48948bd0cd7f</stp>
        <stp>1</stp>
        <tr r="K50" s="8"/>
      </tp>
      <tp t="e">
        <v>#N/A</v>
        <stp/>
        <stp>c471024b-4acb-40b7-8d9f-1360e8d361ce</stp>
        <stp>1</stp>
        <tr r="Z10" s="7"/>
      </tp>
    </main>
    <main first="rtdsrv.0f29a6304c7e40718babaa9d255dad00">
      <tp t="e">
        <v>#N/A</v>
        <stp/>
        <stp>2ca9a42d-6319-44d4-bf71-91af8eff4bdd</stp>
        <stp>1</stp>
        <tr r="Y69" s="9"/>
      </tp>
      <tp t="e">
        <v>#N/A</v>
        <stp/>
        <stp>adbe145f-4a78-459b-9182-905cbff4fb81</stp>
        <stp>1</stp>
        <tr r="D9" s="4"/>
      </tp>
    </main>
    <main first="rtdsrv.0f29a6304c7e40718babaa9d255dad00">
      <tp t="e">
        <v>#N/A</v>
        <stp/>
        <stp>3f60f0ad-cf41-4426-bf07-2029923d9ba5</stp>
        <stp>1</stp>
        <tr r="R25" s="5"/>
      </tp>
      <tp t="e">
        <v>#N/A</v>
        <stp/>
        <stp>5a7fdf06-b50e-4ff5-8eff-55a04096436f</stp>
        <stp>1</stp>
        <tr r="P50" s="8"/>
      </tp>
      <tp t="e">
        <v>#N/A</v>
        <stp/>
        <stp>49e8df0d-63c7-4354-b2c7-2e52eda24bc0</stp>
        <stp>1</stp>
        <tr r="B9" s="7"/>
      </tp>
    </main>
    <main first="rtdsrv.0f29a6304c7e40718babaa9d255dad00">
      <tp t="e">
        <v>#N/A</v>
        <stp/>
        <stp>14844540-2573-4baf-934b-0fa81988e356</stp>
        <stp>1</stp>
        <tr r="P44" s="8"/>
      </tp>
    </main>
    <main first="rtdsrv.0f29a6304c7e40718babaa9d255dad00">
      <tp t="e">
        <v>#N/A</v>
        <stp/>
        <stp>0f3f0669-8681-427a-a3f7-de45f0ff38a9</stp>
        <stp>1</stp>
        <tr r="G30" s="5"/>
      </tp>
      <tp t="e">
        <v>#N/A</v>
        <stp/>
        <stp>ebc9baf8-edae-4b24-a8d9-97a1cc5879d4</stp>
        <stp>1</stp>
        <tr r="L10" s="5"/>
      </tp>
    </main>
    <main first="rtdsrv.0f29a6304c7e40718babaa9d255dad00">
      <tp t="e">
        <v>#N/A</v>
        <stp/>
        <stp>66c6982d-e484-4176-aab4-d1a20a1c3095</stp>
        <stp>1</stp>
        <tr r="K58" s="4"/>
      </tp>
      <tp t="e">
        <v>#N/A</v>
        <stp/>
        <stp>4ee0fa4a-fa18-4341-8b34-dbaed7c5604e</stp>
        <stp>1</stp>
        <tr r="T50" s="3"/>
      </tp>
    </main>
    <main first="rtdsrv.0f29a6304c7e40718babaa9d255dad00">
      <tp t="e">
        <v>#N/A</v>
        <stp/>
        <stp>f884cc65-8103-4b2f-8113-9cb578e42f94</stp>
        <stp>1</stp>
        <tr r="R10" s="7"/>
      </tp>
      <tp t="e">
        <v>#N/A</v>
        <stp/>
        <stp>4c6da2a7-9206-471e-87ab-71fae4ad81d7</stp>
        <stp>1</stp>
        <tr r="U71" s="7"/>
      </tp>
    </main>
    <main first="rtdsrv.0f29a6304c7e40718babaa9d255dad00">
      <tp t="e">
        <v>#N/A</v>
        <stp/>
        <stp>e8600123-6b99-4679-9aa1-3128dc90ab7c</stp>
        <stp>1</stp>
        <tr r="H30" s="5"/>
      </tp>
    </main>
    <main first="rtdsrv.0f29a6304c7e40718babaa9d255dad00">
      <tp t="e">
        <v>#N/A</v>
        <stp/>
        <stp>41ecb6e4-9184-48e2-8e0a-5027a10ad17f</stp>
        <stp>1</stp>
        <tr r="S58" s="4"/>
      </tp>
    </main>
    <main first="rtdsrv.0f29a6304c7e40718babaa9d255dad00">
      <tp t="e">
        <v>#N/A</v>
        <stp/>
        <stp>2016b315-6e66-48d1-bd64-324d6f265ceb</stp>
        <stp>1</stp>
        <tr r="E41" s="5"/>
      </tp>
    </main>
    <main first="rtdsrv.0f29a6304c7e40718babaa9d255dad00">
      <tp t="e">
        <v>#N/A</v>
        <stp/>
        <stp>6e3a355c-9081-4b51-9cb3-83d48e0285c8</stp>
        <stp>1</stp>
        <tr r="N10" s="3"/>
      </tp>
    </main>
    <main first="rtdsrv.0f29a6304c7e40718babaa9d255dad00">
      <tp t="e">
        <v>#N/A</v>
        <stp/>
        <stp>cbc41cf6-2282-4f90-a2a2-1b8160d5743f</stp>
        <stp>1</stp>
        <tr r="M10" s="5"/>
      </tp>
    </main>
    <main first="rtdsrv.0f29a6304c7e40718babaa9d255dad00">
      <tp t="e">
        <v>#N/A</v>
        <stp/>
        <stp>5b0dfaa9-7c48-48fa-9be2-5df666c55054</stp>
        <stp>1</stp>
        <tr r="K91" s="3"/>
      </tp>
      <tp t="e">
        <v>#N/A</v>
        <stp/>
        <stp>7a8e5d10-f7ca-4cc4-bc24-4f396e5a8440</stp>
        <stp>1</stp>
        <tr r="H10" s="3"/>
      </tp>
      <tp t="e">
        <v>#N/A</v>
        <stp/>
        <stp>9bfccaf4-e70e-4662-8b73-9f9140fd86dc</stp>
        <stp>1</stp>
        <tr r="T50" s="8"/>
      </tp>
    </main>
    <main first="rtdsrv.0f29a6304c7e40718babaa9d255dad00">
      <tp t="e">
        <v>#N/A</v>
        <stp/>
        <stp>32f2d963-1ac1-4eae-ab05-7cb7c6c81406</stp>
        <stp>1</stp>
        <tr r="M34" s="7"/>
      </tp>
      <tp t="e">
        <v>#N/A</v>
        <stp/>
        <stp>dc41b047-c740-4d08-87eb-b5e67370b837</stp>
        <stp>1</stp>
        <tr r="S10" s="5"/>
      </tp>
      <tp t="e">
        <v>#N/A</v>
        <stp/>
        <stp>5195ce90-26b4-4131-8dc5-b51c3621b2ec</stp>
        <stp>1</stp>
        <tr r="W10" s="5"/>
      </tp>
      <tp t="e">
        <v>#N/A</v>
        <stp/>
        <stp>ef763542-a3e7-4943-9e54-e9fd0168a17b</stp>
        <stp>1</stp>
        <tr r="U53" s="7"/>
      </tp>
    </main>
    <main first="rtdsrv.0f29a6304c7e40718babaa9d255dad00">
      <tp t="e">
        <v>#N/A</v>
        <stp/>
        <stp>585f97ca-8d5f-4099-85be-b79798e4829f</stp>
        <stp>1</stp>
        <tr r="M71" s="7"/>
      </tp>
    </main>
    <main first="rtdsrv.0f29a6304c7e40718babaa9d255dad00">
      <tp t="e">
        <v>#N/A</v>
        <stp/>
        <stp>163fb311-6098-40f0-9daf-9e969fd6fd48</stp>
        <stp>1</stp>
        <tr r="C41" s="5"/>
      </tp>
      <tp t="e">
        <v>#N/A</v>
        <stp/>
        <stp>cce2bf5e-a519-45e7-9128-ba01708a64de</stp>
        <stp>1</stp>
        <tr r="X97" s="4"/>
      </tp>
    </main>
    <main first="rtdsrv.0f29a6304c7e40718babaa9d255dad00">
      <tp t="e">
        <v>#N/A</v>
        <stp/>
        <stp>ad445ad7-1d9b-47be-87b6-b6da209aa4fe</stp>
        <stp>1</stp>
        <tr r="Y91" s="3"/>
      </tp>
      <tp t="e">
        <v>#N/A</v>
        <stp/>
        <stp>8ccff415-e5f7-489d-8ba5-1a680f9db4c9</stp>
        <stp>1</stp>
        <tr r="R50" s="3"/>
      </tp>
      <tp t="e">
        <v>#N/A</v>
        <stp/>
        <stp>27dd03c2-844d-4ddb-a54c-6054f9be0eef</stp>
        <stp>1</stp>
        <tr r="V44" s="8"/>
      </tp>
    </main>
    <main first="rtdsrv.0f29a6304c7e40718babaa9d255dad00">
      <tp t="e">
        <v>#N/A</v>
        <stp/>
        <stp>6737e75c-d673-4d9d-b9e9-d452f6738024</stp>
        <stp>1</stp>
        <tr r="T10" s="4"/>
      </tp>
      <tp t="e">
        <v>#N/A</v>
        <stp/>
        <stp>cb3f7ec2-e5f9-4fe5-b5bd-d506652e56a5</stp>
        <stp>1</stp>
        <tr r="S71" s="7"/>
      </tp>
    </main>
    <main first="rtdsrv.0f29a6304c7e40718babaa9d255dad00">
      <tp t="e">
        <v>#N/A</v>
        <stp/>
        <stp>2eb38ef5-9df8-40cc-a825-39eb073517f6</stp>
        <stp>1</stp>
        <tr r="Y10" s="7"/>
      </tp>
      <tp t="e">
        <v>#N/A</v>
        <stp/>
        <stp>fb96474b-c810-4b2e-8a13-c8a72d798cfa</stp>
        <stp>1</stp>
        <tr r="M61" s="9"/>
      </tp>
    </main>
    <main first="rtdsrv.0f29a6304c7e40718babaa9d255dad00">
      <tp t="e">
        <v>#N/A</v>
        <stp/>
        <stp>e54ae128-3e89-4278-a0fb-ac0b8291a9b1</stp>
        <stp>1</stp>
        <tr r="P61" s="9"/>
      </tp>
    </main>
    <main first="rtdsrv.0f29a6304c7e40718babaa9d255dad00">
      <tp t="e">
        <v>#N/A</v>
        <stp/>
        <stp>171ad7ee-7e06-46d9-8f5a-bf0976cb0571</stp>
        <stp>1</stp>
        <tr r="G61" s="9"/>
      </tp>
      <tp t="e">
        <v>#N/A</v>
        <stp/>
        <stp>71a907ce-9ac3-4c4b-8fd3-cd8bb7c2b4ad</stp>
        <stp>1</stp>
        <tr r="E10" s="7"/>
      </tp>
    </main>
    <main first="rtdsrv.0f29a6304c7e40718babaa9d255dad00">
      <tp t="e">
        <v>#N/A</v>
        <stp/>
        <stp>d3eea9de-15de-4a90-99df-89387e1decc0</stp>
        <stp>1</stp>
        <tr r="T25" s="5"/>
      </tp>
    </main>
    <main first="rtdsrv.0f29a6304c7e40718babaa9d255dad00">
      <tp t="e">
        <v>#N/A</v>
        <stp/>
        <stp>9e28c935-17b0-47a2-84fe-548067624ba2</stp>
        <stp>1</stp>
        <tr r="F88" s="4"/>
      </tp>
    </main>
    <main first="rtdsrv.0f29a6304c7e40718babaa9d255dad00">
      <tp t="e">
        <v>#N/A</v>
        <stp/>
        <stp>480a0996-ef9b-4da1-9920-8f85818a0c87</stp>
        <stp>1</stp>
        <tr r="F41" s="5"/>
      </tp>
    </main>
    <main first="rtdsrv.0f29a6304c7e40718babaa9d255dad00">
      <tp t="e">
        <v>#N/A</v>
        <stp/>
        <stp>74c1cf85-24b5-4207-86ad-43095d640fe0</stp>
        <stp>1</stp>
        <tr r="H25" s="5"/>
      </tp>
      <tp t="e">
        <v>#N/A</v>
        <stp/>
        <stp>aeb39f0f-fdec-437b-8103-7d1edd999af6</stp>
        <stp>1</stp>
        <tr r="U97" s="4"/>
      </tp>
      <tp t="e">
        <v>#N/A</v>
        <stp/>
        <stp>d2b44990-9e91-42b0-85f8-314ec3e02043</stp>
        <stp>1</stp>
        <tr r="G71" s="7"/>
      </tp>
      <tp t="e">
        <v>#N/A</v>
        <stp/>
        <stp>d52c4665-5dd0-4917-99f4-9f87416b0096</stp>
        <stp>1</stp>
        <tr r="U10" s="9"/>
      </tp>
    </main>
    <main first="rtdsrv.0f29a6304c7e40718babaa9d255dad00">
      <tp t="e">
        <v>#N/A</v>
        <stp/>
        <stp>053c71c4-3dbc-4dcf-a9de-3c37a500016f</stp>
        <stp>1</stp>
        <tr r="Q25" s="5"/>
      </tp>
    </main>
    <main first="rtdsrv.0f29a6304c7e40718babaa9d255dad00">
      <tp t="e">
        <v>#N/A</v>
        <stp/>
        <stp>09d028d0-455e-44c4-bec6-44e56d42ed85</stp>
        <stp>1</stp>
        <tr r="K88" s="4"/>
      </tp>
      <tp t="e">
        <v>#N/A</v>
        <stp/>
        <stp>b2646393-f54b-43b3-ade6-9d0691f26d94</stp>
        <stp>1</stp>
        <tr r="Q44" s="8"/>
      </tp>
      <tp t="e">
        <v>#N/A</v>
        <stp/>
        <stp>af483bd5-8dd7-4710-95c7-17606603a185</stp>
        <stp>1</stp>
        <tr r="H44" s="8"/>
      </tp>
      <tp t="e">
        <v>#N/A</v>
        <stp/>
        <stp>2fb1366f-6cff-4dfe-a945-5f238bfc2c55</stp>
        <stp>1</stp>
        <tr r="K71" s="7"/>
      </tp>
      <tp t="e">
        <v>#N/A</v>
        <stp/>
        <stp>2e28da52-9923-43db-afdd-1aa4b24803b7</stp>
        <stp>1</stp>
        <tr r="V97" s="4"/>
      </tp>
      <tp t="e">
        <v>#N/A</v>
        <stp/>
        <stp>3cbe6ee1-69ee-4bf5-926e-19a35c814cd9</stp>
        <stp>1</stp>
        <tr r="V25" s="5"/>
      </tp>
      <tp t="e">
        <v>#N/A</v>
        <stp/>
        <stp>707d1e35-b89e-492a-8b56-e1fd0d1ec739</stp>
        <stp>1</stp>
        <tr r="B52" s="7"/>
      </tp>
    </main>
    <main first="rtdsrv.0f29a6304c7e40718babaa9d255dad00">
      <tp t="e">
        <v>#N/A</v>
        <stp/>
        <stp>72fc4c0f-66d9-4180-a4e9-8d1037ed7544</stp>
        <stp>1</stp>
        <tr r="X59" s="3"/>
      </tp>
      <tp t="e">
        <v>#N/A</v>
        <stp/>
        <stp>a5f89760-711d-434d-92dc-a149b4fc3968</stp>
        <stp>1</stp>
        <tr r="E98" s="9"/>
      </tp>
    </main>
    <main first="rtdsrv.0f29a6304c7e40718babaa9d255dad00">
      <tp t="e">
        <v>#N/A</v>
        <stp/>
        <stp>baae8be7-131d-45e8-a379-08e3ef7b1807</stp>
        <stp>1</stp>
        <tr r="W91" s="3"/>
      </tp>
      <tp t="e">
        <v>#N/A</v>
        <stp/>
        <stp>b984e571-9385-4fa7-b9d5-bb790a4c4e12</stp>
        <stp>1</stp>
        <tr r="N10" s="8"/>
      </tp>
    </main>
    <main first="rtdsrv.0f29a6304c7e40718babaa9d255dad00">
      <tp t="e">
        <v>#N/A</v>
        <stp/>
        <stp>590ed3b8-52c7-4cda-90d8-703d060cd101</stp>
        <stp>1</stp>
        <tr r="Q30" s="5"/>
      </tp>
    </main>
    <main first="rtdsrv.0f29a6304c7e40718babaa9d255dad00">
      <tp t="e">
        <v>#N/A</v>
        <stp/>
        <stp>453066dd-a8d7-4f35-bdbe-484a6ad75f90</stp>
        <stp>1</stp>
        <tr r="C69" s="7"/>
      </tp>
      <tp t="e">
        <v>#N/A</v>
        <stp/>
        <stp>95f9f010-da1c-4b0f-89f3-ac5c545d48d7</stp>
        <stp>1</stp>
        <tr r="I10" s="3"/>
      </tp>
      <tp t="e">
        <v>#N/A</v>
        <stp/>
        <stp>797c29ef-4bd9-4037-ac7b-905fa0dba44f</stp>
        <stp>1</stp>
        <tr r="J10" s="5"/>
      </tp>
    </main>
    <main first="rtdsrv.0f29a6304c7e40718babaa9d255dad00">
      <tp t="e">
        <v>#N/A</v>
        <stp/>
        <stp>f8f325f3-1452-41bd-bfab-74544d889ed8</stp>
        <stp>1</stp>
        <tr r="N69" s="9"/>
      </tp>
      <tp t="e">
        <v>#N/A</v>
        <stp/>
        <stp>56054577-de30-4cc3-a840-cfb6ba9d3b73</stp>
        <stp>1</stp>
        <tr r="E10" s="3"/>
      </tp>
    </main>
    <main first="rtdsrv.0f29a6304c7e40718babaa9d255dad00">
      <tp t="e">
        <v>#N/A</v>
        <stp/>
        <stp>3bae0eaa-0f19-4680-bf3f-c9f6dfaab8bd</stp>
        <stp>1</stp>
        <tr r="O10" s="8"/>
      </tp>
      <tp t="e">
        <v>#N/A</v>
        <stp/>
        <stp>757d8b63-fd8f-40f3-a362-0cab90c83636</stp>
        <stp>1</stp>
        <tr r="J44" s="8"/>
      </tp>
    </main>
    <main first="rtdsrv.0f29a6304c7e40718babaa9d255dad00">
      <tp t="e">
        <v>#N/A</v>
        <stp/>
        <stp>0faa1fa9-a4b5-496d-9f37-3b5e5d49f194</stp>
        <stp>1</stp>
        <tr r="C90" s="3"/>
      </tp>
    </main>
    <main first="rtdsrv.0f29a6304c7e40718babaa9d255dad00">
      <tp t="e">
        <v>#N/A</v>
        <stp/>
        <stp>5221c8e7-44e9-47c8-aa50-d284a916b01e</stp>
        <stp>1</stp>
        <tr r="L10" s="7"/>
      </tp>
    </main>
    <main first="rtdsrv.0f29a6304c7e40718babaa9d255dad00">
      <tp t="e">
        <v>#N/A</v>
        <stp/>
        <stp>48e90fb2-8d3c-4f2d-a298-2f6de74193a8</stp>
        <stp>1</stp>
        <tr r="Q10" s="3"/>
      </tp>
    </main>
    <main first="rtdsrv.0f29a6304c7e40718babaa9d255dad00">
      <tp t="e">
        <v>#N/A</v>
        <stp/>
        <stp>ddc8a34a-5ab7-499c-b13e-ef4b552fe716</stp>
        <stp>1</stp>
        <tr r="U98" s="9"/>
      </tp>
    </main>
    <main first="rtdsrv.0f29a6304c7e40718babaa9d255dad00">
      <tp t="e">
        <v>#N/A</v>
        <stp/>
        <stp>8b0ad170-3f19-4352-9309-a30ed8f9573e</stp>
        <stp>1</stp>
        <tr r="L34" s="7"/>
      </tp>
      <tp t="e">
        <v>#N/A</v>
        <stp/>
        <stp>56e24e9d-bf2c-499c-81f3-ab9c9b10c69e</stp>
        <stp>1</stp>
        <tr r="P25" s="5"/>
      </tp>
    </main>
    <main first="rtdsrv.0f29a6304c7e40718babaa9d255dad00">
      <tp t="e">
        <v>#N/A</v>
        <stp/>
        <stp>10bf8c8e-5692-4bae-9824-7416a962c0b6</stp>
        <stp>1</stp>
        <tr r="M10" s="4"/>
      </tp>
      <tp t="e">
        <v>#N/A</v>
        <stp/>
        <stp>70b981f8-825f-4f30-956c-65c10dd03639</stp>
        <stp>1</stp>
        <tr r="G88" s="4"/>
      </tp>
    </main>
    <main first="rtdsrv.0f29a6304c7e40718babaa9d255dad00">
      <tp t="e">
        <v>#N/A</v>
        <stp/>
        <stp>3be4ecb9-d252-4d70-80f8-8076d9f4e765</stp>
        <stp>1</stp>
        <tr r="G10" s="3"/>
      </tp>
    </main>
    <main first="rtdsrv.0f29a6304c7e40718babaa9d255dad00">
      <tp t="e">
        <v>#N/A</v>
        <stp/>
        <stp>3579ba86-86a9-48cf-9e4b-32966bb35ec9</stp>
        <stp>1</stp>
        <tr r="X34" s="7"/>
      </tp>
    </main>
    <main first="rtdsrv.0f29a6304c7e40718babaa9d255dad00">
      <tp t="e">
        <v>#N/A</v>
        <stp/>
        <stp>225bc2f2-0e55-4e93-b161-dafe61c2a17f</stp>
        <stp>1</stp>
        <tr r="N10" s="7"/>
      </tp>
    </main>
    <main first="rtdsrv.0f29a6304c7e40718babaa9d255dad00">
      <tp t="e">
        <v>#N/A</v>
        <stp/>
        <stp>8e80d5af-dc60-4f72-b4bd-2e3b6a1b7077</stp>
        <stp>1</stp>
        <tr r="J50" s="3"/>
      </tp>
    </main>
    <main first="rtdsrv.0f29a6304c7e40718babaa9d255dad00">
      <tp t="e">
        <v>#N/A</v>
        <stp/>
        <stp>9cace4f8-aafd-4850-a5be-155fbdaf62d7</stp>
        <stp>1</stp>
        <tr r="K10" s="7"/>
      </tp>
    </main>
    <main first="rtdsrv.0f29a6304c7e40718babaa9d255dad00">
      <tp t="e">
        <v>#N/A</v>
        <stp/>
        <stp>43458da9-2259-4c02-831e-c7ddd8fe12e0</stp>
        <stp>1</stp>
        <tr r="S53" s="7"/>
      </tp>
    </main>
    <main first="rtdsrv.0f29a6304c7e40718babaa9d255dad00">
      <tp t="e">
        <v>#N/A</v>
        <stp/>
        <stp>fa8e9354-8cef-4a94-aa56-7524d29e42c6</stp>
        <stp>1</stp>
        <tr r="S44" s="8"/>
      </tp>
      <tp t="e">
        <v>#N/A</v>
        <stp/>
        <stp>ae9c464c-1200-4bbf-b785-c29f0c2fe8ac</stp>
        <stp>1</stp>
        <tr r="V98" s="9"/>
      </tp>
    </main>
    <main first="rtdsrv.0f29a6304c7e40718babaa9d255dad00">
      <tp t="e">
        <v>#N/A</v>
        <stp/>
        <stp>ef36d8c6-06b4-43c4-96a0-d5f8200b36da</stp>
        <stp>1</stp>
        <tr r="S10" s="9"/>
      </tp>
      <tp t="e">
        <v>#N/A</v>
        <stp/>
        <stp>07e65acc-9cc4-4246-ae1a-7e76bd210c81</stp>
        <stp>1</stp>
        <tr r="K10" s="3"/>
      </tp>
    </main>
    <main first="rtdsrv.0f29a6304c7e40718babaa9d255dad00">
      <tp t="e">
        <v>#N/A</v>
        <stp/>
        <stp>1f46dfc6-0103-4286-bcaa-f778a7130ed8</stp>
        <stp>1</stp>
        <tr r="I34" s="7"/>
      </tp>
      <tp t="e">
        <v>#N/A</v>
        <stp/>
        <stp>c39c8f4b-b1b6-4591-8cec-8c2732197b83</stp>
        <stp>1</stp>
        <tr r="I98" s="9"/>
      </tp>
      <tp t="e">
        <v>#N/A</v>
        <stp/>
        <stp>94330e95-a684-4589-b345-078984865475</stp>
        <stp>1</stp>
        <tr r="T88" s="4"/>
      </tp>
    </main>
    <main first="rtdsrv.0f29a6304c7e40718babaa9d255dad00">
      <tp t="e">
        <v>#N/A</v>
        <stp/>
        <stp>7c0a9644-35fe-402c-823a-f079a713dccb</stp>
        <stp>1</stp>
        <tr r="T10" s="9"/>
      </tp>
      <tp t="e">
        <v>#N/A</v>
        <stp/>
        <stp>4c49209f-a681-41d2-b7a6-94616c54c63b</stp>
        <stp>1</stp>
        <tr r="O25" s="5"/>
      </tp>
    </main>
    <main first="rtdsrv.0f29a6304c7e40718babaa9d255dad00">
      <tp t="e">
        <v>#N/A</v>
        <stp/>
        <stp>afeab459-cf43-4f26-b8ff-20d9786724b5</stp>
        <stp>1</stp>
        <tr r="F97" s="4"/>
      </tp>
    </main>
    <main first="rtdsrv.0f29a6304c7e40718babaa9d255dad00">
      <tp t="e">
        <v>#N/A</v>
        <stp/>
        <stp>7c0e0edf-07fb-4479-b83e-257619d4d17b</stp>
        <stp>1</stp>
        <tr r="Z50" s="3"/>
      </tp>
    </main>
    <main first="rtdsrv.0f29a6304c7e40718babaa9d255dad00">
      <tp t="e">
        <v>#N/A</v>
        <stp/>
        <stp>283db4dc-dd93-4c35-8a40-70efc67c56f4</stp>
        <stp>1</stp>
        <tr r="D49" s="3"/>
      </tp>
    </main>
    <main first="rtdsrv.0f29a6304c7e40718babaa9d255dad00">
      <tp t="e">
        <v>#N/A</v>
        <stp/>
        <stp>d004a718-ac5a-41e8-b1f2-4a6104e8c387</stp>
        <stp>1</stp>
        <tr r="O10" s="5"/>
      </tp>
      <tp t="e">
        <v>#N/A</v>
        <stp/>
        <stp>d9acabfc-b469-490b-a351-9aee373fb6b9</stp>
        <stp>1</stp>
        <tr r="R97" s="4"/>
      </tp>
      <tp t="e">
        <v>#N/A</v>
        <stp/>
        <stp>e455c9fe-170f-47b4-ae0c-3d301a7c1be1</stp>
        <stp>1</stp>
        <tr r="W50" s="8"/>
      </tp>
      <tp t="e">
        <v>#N/A</v>
        <stp/>
        <stp>adee3b5a-5517-44e8-b566-6803f5b31da7</stp>
        <stp>1</stp>
        <tr r="R34" s="7"/>
      </tp>
    </main>
    <main first="rtdsrv.0f29a6304c7e40718babaa9d255dad00">
      <tp t="e">
        <v>#N/A</v>
        <stp/>
        <stp>12cf6d50-a0ce-49fa-9f9d-9fab5cef4f4e</stp>
        <stp>1</stp>
        <tr r="X41" s="5"/>
      </tp>
    </main>
    <main first="rtdsrv.0f29a6304c7e40718babaa9d255dad00">
      <tp t="e">
        <v>#N/A</v>
        <stp/>
        <stp>7c44be90-04a9-4396-95e0-9abae9a8eabb</stp>
        <stp>1</stp>
        <tr r="U50" s="3"/>
      </tp>
      <tp t="e">
        <v>#N/A</v>
        <stp/>
        <stp>908f27bb-834e-4ba8-b475-42ce4adeb13d</stp>
        <stp>1</stp>
        <tr r="Y25" s="5"/>
      </tp>
    </main>
    <main first="rtdsrv.0f29a6304c7e40718babaa9d255dad00">
      <tp t="e">
        <v>#N/A</v>
        <stp/>
        <stp>fde7f9ad-d3e3-43bf-9028-25be88a947e4</stp>
        <stp>1</stp>
        <tr r="R10" s="3"/>
      </tp>
    </main>
    <main first="rtdsrv.0f29a6304c7e40718babaa9d255dad00">
      <tp t="e">
        <v>#N/A</v>
        <stp/>
        <stp>2d7a894a-497f-4110-8191-5f7884e1cd9c</stp>
        <stp>1</stp>
        <tr r="U58" s="4"/>
      </tp>
      <tp t="e">
        <v>#N/A</v>
        <stp/>
        <stp>bab0046e-4e39-4393-a82e-838b6482fbe0</stp>
        <stp>1</stp>
        <tr r="F50" s="8"/>
      </tp>
      <tp t="e">
        <v>#N/A</v>
        <stp/>
        <stp>3b1e7e3c-c92b-4ca6-be03-b7ee4b8a7f4e</stp>
        <stp>1</stp>
        <tr r="O97" s="4"/>
      </tp>
    </main>
    <main first="rtdsrv.0f29a6304c7e40718babaa9d255dad00">
      <tp t="e">
        <v>#N/A</v>
        <stp/>
        <stp>2798598f-e2a1-40fd-861e-aeaa4a7d3b9f</stp>
        <stp>1</stp>
        <tr r="Q34" s="7"/>
      </tp>
    </main>
    <main first="rtdsrv.0f29a6304c7e40718babaa9d255dad00">
      <tp t="e">
        <v>#N/A</v>
        <stp/>
        <stp>c768c244-112e-4aa9-9b94-08b6a4e31f77</stp>
        <stp>1</stp>
        <tr r="O10" s="4"/>
      </tp>
      <tp t="e">
        <v>#N/A</v>
        <stp/>
        <stp>b3ad3829-e789-44ae-958d-862bc818a0af</stp>
        <stp>1</stp>
        <tr r="M58" s="4"/>
      </tp>
    </main>
    <main first="rtdsrv.0f29a6304c7e40718babaa9d255dad00">
      <tp t="e">
        <v>#N/A</v>
        <stp/>
        <stp>1d0afb49-451f-4ef3-b6b7-35920a11fee9</stp>
        <stp>1</stp>
        <tr r="U25" s="5"/>
      </tp>
      <tp t="e">
        <v>#N/A</v>
        <stp/>
        <stp>1ea4ff1f-cb91-44e3-8651-a50a05dea337</stp>
        <stp>1</stp>
        <tr r="K53" s="7"/>
      </tp>
      <tp t="e">
        <v>#N/A</v>
        <stp/>
        <stp>25ca83a0-b408-4e00-bcb6-06ca0aaad742</stp>
        <stp>1</stp>
        <tr r="V10" s="9"/>
      </tp>
      <tp t="e">
        <v>#N/A</v>
        <stp/>
        <stp>d131d54d-5341-4d03-a1d4-4d8d7f166cbb</stp>
        <stp>1</stp>
        <tr r="O50" s="8"/>
      </tp>
      <tp t="e">
        <v>#N/A</v>
        <stp/>
        <stp>a5250467-e5da-49fb-a8b1-2c08abe08cdb</stp>
        <stp>1</stp>
        <tr r="H41" s="5"/>
      </tp>
    </main>
    <main first="rtdsrv.0f29a6304c7e40718babaa9d255dad00">
      <tp t="e">
        <v>#N/A</v>
        <stp/>
        <stp>1f9c0c4d-abaa-4dd8-a9e3-325d26854dff</stp>
        <stp>1</stp>
        <tr r="C68" s="9"/>
      </tp>
      <tp t="e">
        <v>#N/A</v>
        <stp/>
        <stp>81c753d8-5660-4950-9bbd-be906eb967ed</stp>
        <stp>1</stp>
        <tr r="S30" s="5"/>
      </tp>
      <tp t="e">
        <v>#N/A</v>
        <stp/>
        <stp>5e02b2f8-897f-469e-aa6c-dc1e37287d8c</stp>
        <stp>1</stp>
        <tr r="C58" s="3"/>
      </tp>
    </main>
    <main first="rtdsrv.0f29a6304c7e40718babaa9d255dad00">
      <tp t="e">
        <v>#N/A</v>
        <stp/>
        <stp>d7c2a5d7-ff50-423d-89a4-7687278a57a8</stp>
        <stp>1</stp>
        <tr r="K41" s="5"/>
      </tp>
    </main>
    <main first="rtdsrv.0f29a6304c7e40718babaa9d255dad00">
      <tp t="e">
        <v>#N/A</v>
        <stp/>
        <stp>3f4dbc15-6b98-4d59-9314-5acb8b336901</stp>
        <stp>1</stp>
        <tr r="M30" s="5"/>
      </tp>
    </main>
    <main first="rtdsrv.0f29a6304c7e40718babaa9d255dad00">
      <tp t="e">
        <v>#N/A</v>
        <stp/>
        <stp>4c0ccd99-46fc-491e-9eea-1f292a5a69a1</stp>
        <stp>1</stp>
        <tr r="J10" s="3"/>
      </tp>
      <tp t="e">
        <v>#N/A</v>
        <stp/>
        <stp>062fc152-93db-4f13-bf15-7abfedb2a4f5</stp>
        <stp>1</stp>
        <tr r="AA10" s="5"/>
      </tp>
      <tp t="e">
        <v>#N/A</v>
        <stp/>
        <stp>5bf755cf-587b-4adb-a0aa-84f308dbd80b</stp>
        <stp>1</stp>
        <tr r="T69" s="9"/>
      </tp>
    </main>
    <main first="rtdsrv.0f29a6304c7e40718babaa9d255dad00">
      <tp t="e">
        <v>#N/A</v>
        <stp/>
        <stp>804ee289-4086-4e57-a1fc-45749bb78946</stp>
        <stp>1</stp>
        <tr r="V53" s="7"/>
      </tp>
      <tp t="e">
        <v>#N/A</v>
        <stp/>
        <stp>c014afd8-30a6-4f94-8240-66047b51d34c</stp>
        <stp>1</stp>
        <tr r="U30" s="5"/>
      </tp>
      <tp t="e">
        <v>#N/A</v>
        <stp/>
        <stp>935ce864-c519-4489-b310-12695c5e28b9</stp>
        <stp>1</stp>
        <tr r="G25" s="5"/>
      </tp>
    </main>
    <main first="rtdsrv.0f29a6304c7e40718babaa9d255dad00">
      <tp t="e">
        <v>#N/A</v>
        <stp/>
        <stp>e692de01-b0c9-46b8-bb90-010e0a15a4a1</stp>
        <stp>1</stp>
        <tr r="M41" s="5"/>
      </tp>
      <tp t="e">
        <v>#N/A</v>
        <stp/>
        <stp>da47f301-1102-421c-b0a5-429982f2c018</stp>
        <stp>1</stp>
        <tr r="V10" s="4"/>
      </tp>
    </main>
    <main first="rtdsrv.0f29a6304c7e40718babaa9d255dad00">
      <tp t="e">
        <v>#N/A</v>
        <stp/>
        <stp>365a4530-e640-475c-9e88-83160d113f19</stp>
        <stp>1</stp>
        <tr r="J53" s="7"/>
      </tp>
    </main>
    <main first="rtdsrv.0f29a6304c7e40718babaa9d255dad00">
      <tp t="e">
        <v>#N/A</v>
        <stp/>
        <stp>25483e8d-441c-4537-a655-de77c3d9c68b</stp>
        <stp>1</stp>
        <tr r="L10" s="3"/>
      </tp>
      <tp t="e">
        <v>#N/A</v>
        <stp/>
        <stp>7a913b1e-04a7-43b2-b5c5-551553b2d756</stp>
        <stp>1</stp>
        <tr r="Z98" s="9"/>
      </tp>
    </main>
    <main first="rtdsrv.0f29a6304c7e40718babaa9d255dad00">
      <tp t="e">
        <v>#N/A</v>
        <stp/>
        <stp>f987b9ff-98c6-4de7-8cb6-f6d6f5e82e15</stp>
        <stp>1</stp>
        <tr r="O98" s="9"/>
      </tp>
    </main>
    <main first="rtdsrv.0f29a6304c7e40718babaa9d255dad00">
      <tp t="e">
        <v>#N/A</v>
        <stp/>
        <stp>c67ea0e5-d4a1-454d-92ae-74e946b31acb</stp>
        <stp>1</stp>
        <tr r="O61" s="9"/>
      </tp>
      <tp t="e">
        <v>#N/A</v>
        <stp/>
        <stp>358baaed-56ad-4027-bf9e-ac155e712c4d</stp>
        <stp>1</stp>
        <tr r="B9" s="8"/>
      </tp>
    </main>
    <main first="rtdsrv.0f29a6304c7e40718babaa9d255dad00">
      <tp t="e">
        <v>#N/A</v>
        <stp/>
        <stp>45c54298-d25e-419f-94d9-1090da9b38f7</stp>
        <stp>1</stp>
        <tr r="Q10" s="9"/>
      </tp>
      <tp t="e">
        <v>#N/A</v>
        <stp/>
        <stp>81caf7c3-e462-41b2-95d4-44ed4e384a5e</stp>
        <stp>1</stp>
        <tr r="D9" s="5"/>
      </tp>
    </main>
    <main first="rtdsrv.0f29a6304c7e40718babaa9d255dad00">
      <tp t="e">
        <v>#N/A</v>
        <stp/>
        <stp>986b135a-3323-49c4-af43-d3ef034a81a8</stp>
        <stp>1</stp>
        <tr r="U61" s="9"/>
      </tp>
      <tp t="e">
        <v>#N/A</v>
        <stp/>
        <stp>9569f060-ec0b-488b-be00-5e4707237d71</stp>
        <stp>1</stp>
        <tr r="N10" s="9"/>
      </tp>
      <tp t="e">
        <v>#N/A</v>
        <stp/>
        <stp>e14a49a4-43f1-490e-8dc1-52950ee0befa</stp>
        <stp>1</stp>
        <tr r="X58" s="4"/>
      </tp>
    </main>
    <main first="rtdsrv.0f29a6304c7e40718babaa9d255dad00">
      <tp t="e">
        <v>#N/A</v>
        <stp/>
        <stp>48d72c04-4168-44fe-b565-07bc2a0287cd</stp>
        <stp>1</stp>
        <tr r="I50" s="8"/>
      </tp>
    </main>
    <main first="rtdsrv.0f29a6304c7e40718babaa9d255dad00">
      <tp t="e">
        <v>#N/A</v>
        <stp/>
        <stp>3c469624-d1e0-42cc-a99e-5c82dd93f31c</stp>
        <stp>1</stp>
        <tr r="Q53" s="7"/>
      </tp>
    </main>
    <main first="rtdsrv.0f29a6304c7e40718babaa9d255dad00">
      <tp t="e">
        <v>#N/A</v>
        <stp/>
        <stp>f9813224-9a3e-46e2-a2a0-aa4eee414b5c</stp>
        <stp>1</stp>
        <tr r="T91" s="3"/>
      </tp>
    </main>
    <main first="rtdsrv.0f29a6304c7e40718babaa9d255dad00">
      <tp t="e">
        <v>#N/A</v>
        <stp/>
        <stp>e259bad9-1f87-4303-a024-97b92eb7b8e2</stp>
        <stp>1</stp>
        <tr r="L59" s="3"/>
      </tp>
    </main>
    <main first="rtdsrv.0f29a6304c7e40718babaa9d255dad00">
      <tp t="e">
        <v>#N/A</v>
        <stp/>
        <stp>e2d43fa1-767c-4e2c-be1c-7265845d0fd2</stp>
        <stp>1</stp>
        <tr r="Z59" s="3"/>
      </tp>
    </main>
    <main first="rtdsrv.0f29a6304c7e40718babaa9d255dad00">
      <tp t="e">
        <v>#N/A</v>
        <stp/>
        <stp>8a0e4870-a19d-4f0d-98f5-a951b64eabd1</stp>
        <stp>1</stp>
        <tr r="L97" s="4"/>
      </tp>
      <tp t="e">
        <v>#N/A</v>
        <stp/>
        <stp>072a493b-5ea4-4074-baf6-f18054506e5f</stp>
        <stp>1</stp>
        <tr r="H98" s="9"/>
      </tp>
      <tp t="e">
        <v>#N/A</v>
        <stp/>
        <stp>6e3e58da-bd25-44c7-92cd-b7e834b76feb</stp>
        <stp>1</stp>
        <tr r="I30" s="5"/>
      </tp>
      <tp t="e">
        <v>#N/A</v>
        <stp/>
        <stp>e8e8cda1-de95-496b-94a8-e3ad6e1ac4dc</stp>
        <stp>1</stp>
        <tr r="M10" s="7"/>
      </tp>
    </main>
    <main first="rtdsrv.0f29a6304c7e40718babaa9d255dad00">
      <tp t="e">
        <v>#N/A</v>
        <stp/>
        <stp>77264439-1992-424f-a17b-c8605610d213</stp>
        <stp>1</stp>
        <tr r="C70" s="7"/>
      </tp>
      <tp t="e">
        <v>#N/A</v>
        <stp/>
        <stp>6b0e064f-7528-4a0b-bca9-66cd83c3e193</stp>
        <stp>1</stp>
        <tr r="Q10" s="5"/>
      </tp>
    </main>
    <main first="rtdsrv.0f29a6304c7e40718babaa9d255dad00">
      <tp t="e">
        <v>#N/A</v>
        <stp/>
        <stp>5a641cb1-9df0-4d4b-a4f2-38c540ef7bec</stp>
        <stp>1</stp>
        <tr r="X10" s="7"/>
      </tp>
    </main>
    <main first="rtdsrv.0f29a6304c7e40718babaa9d255dad00">
      <tp t="e">
        <v>#N/A</v>
        <stp/>
        <stp>05d97ddb-1fa3-448b-80d4-fc1b7b6abe8c</stp>
        <stp>1</stp>
        <tr r="AA10" s="4"/>
      </tp>
    </main>
    <main first="rtdsrv.0f29a6304c7e40718babaa9d255dad00">
      <tp t="e">
        <v>#N/A</v>
        <stp/>
        <stp>cf362431-2dd2-41a2-b9fe-b45fbe146454</stp>
        <stp>1</stp>
        <tr r="L50" s="8"/>
      </tp>
    </main>
    <main first="rtdsrv.0f29a6304c7e40718babaa9d255dad00">
      <tp t="e">
        <v>#N/A</v>
        <stp/>
        <stp>36361f8c-6aa4-4fb7-9073-9bd7ea425068</stp>
        <stp>1</stp>
        <tr r="N91" s="3"/>
      </tp>
      <tp t="e">
        <v>#N/A</v>
        <stp/>
        <stp>56165e43-8eaf-443e-b461-0eba1d872ac3</stp>
        <stp>1</stp>
        <tr r="B58" s="3"/>
      </tp>
    </main>
    <main first="rtdsrv.0f29a6304c7e40718babaa9d255dad00">
      <tp t="e">
        <v>#N/A</v>
        <stp/>
        <stp>22c488cd-7fb1-4fbe-a9d4-c8b273fefd55</stp>
        <stp>1</stp>
        <tr r="P91" s="3"/>
      </tp>
      <tp t="e">
        <v>#N/A</v>
        <stp/>
        <stp>7ce07b38-3cb8-4f72-8434-167f9a67ad32</stp>
        <stp>1</stp>
        <tr r="F10" s="5"/>
      </tp>
      <tp t="e">
        <v>#N/A</v>
        <stp/>
        <stp>f2c58905-f1c9-4066-aeba-c0deed73ddd3</stp>
        <stp>1</stp>
        <tr r="M97" s="4"/>
      </tp>
      <tp t="e">
        <v>#N/A</v>
        <stp/>
        <stp>799262a0-dd65-47e8-b325-6cb425cc099a</stp>
        <stp>1</stp>
        <tr r="D90" s="3"/>
      </tp>
    </main>
    <main first="rtdsrv.0f29a6304c7e40718babaa9d255dad00">
      <tp t="e">
        <v>#N/A</v>
        <stp/>
        <stp>75fa9511-91d4-4369-98a2-1dde2b04b2c8</stp>
        <stp>1</stp>
        <tr r="S50" s="3"/>
      </tp>
    </main>
    <main first="rtdsrv.0f29a6304c7e40718babaa9d255dad00">
      <tp t="e">
        <v>#N/A</v>
        <stp/>
        <stp>72740781-02ef-44b2-bc24-376d64ac09ff</stp>
        <stp>1</stp>
        <tr r="I10" s="4"/>
      </tp>
    </main>
    <main first="rtdsrv.0f29a6304c7e40718babaa9d255dad00">
      <tp t="e">
        <v>#N/A</v>
        <stp/>
        <stp>7e11eb62-1ef3-47cb-a7a5-8302f5b7149a</stp>
        <stp>1</stp>
        <tr r="F44" s="8"/>
      </tp>
    </main>
    <main first="rtdsrv.0f29a6304c7e40718babaa9d255dad00">
      <tp t="e">
        <v>#N/A</v>
        <stp/>
        <stp>f1f38719-5aed-4def-9388-6a1af166a612</stp>
        <stp>1</stp>
        <tr r="F25" s="5"/>
      </tp>
      <tp t="e">
        <v>#N/A</v>
        <stp/>
        <stp>9bde6aa9-5af0-4012-809d-90edd033a712</stp>
        <stp>1</stp>
        <tr r="R98" s="9"/>
      </tp>
    </main>
    <main first="rtdsrv.0f29a6304c7e40718babaa9d255dad00">
      <tp t="e">
        <v>#N/A</v>
        <stp/>
        <stp>862a70f9-2c59-4d71-a1cd-a9192a01b737</stp>
        <stp>1</stp>
        <tr r="Z34" s="7"/>
      </tp>
    </main>
    <main first="rtdsrv.0f29a6304c7e40718babaa9d255dad00">
      <tp t="e">
        <v>#N/A</v>
        <stp/>
        <stp>3e0ba7b6-1bbb-40be-a9a3-2e298768fd51</stp>
        <stp>1</stp>
        <tr r="V59" s="3"/>
      </tp>
      <tp t="e">
        <v>#N/A</v>
        <stp/>
        <stp>127057b2-44e2-4aff-8155-5415f7296b7e</stp>
        <stp>1</stp>
        <tr r="Y10" s="8"/>
      </tp>
      <tp t="e">
        <v>#N/A</v>
        <stp/>
        <stp>419f364c-f31d-4239-b20d-4bfd17c1c89f</stp>
        <stp>1</stp>
        <tr r="N44" s="8"/>
      </tp>
    </main>
    <main first="rtdsrv.0f29a6304c7e40718babaa9d255dad00">
      <tp t="e">
        <v>#N/A</v>
        <stp/>
        <stp>92a2f403-a47c-4462-b162-0e537df19b05</stp>
        <stp>1</stp>
        <tr r="V50" s="3"/>
      </tp>
      <tp t="e">
        <v>#N/A</v>
        <stp/>
        <stp>94ba2cd7-054c-4b07-baa7-c5b7fb019fe3</stp>
        <stp>1</stp>
        <tr r="S10" s="3"/>
      </tp>
      <tp t="e">
        <v>#N/A</v>
        <stp/>
        <stp>0b254a94-afd8-43c9-8c5e-060612697146</stp>
        <stp>1</stp>
        <tr r="W34" s="7"/>
      </tp>
      <tp t="e">
        <v>#N/A</v>
        <stp/>
        <stp>5bf39a68-51a2-4266-907a-8c6633328852</stp>
        <stp>1</stp>
        <tr r="H58" s="4"/>
      </tp>
      <tp t="e">
        <v>#N/A</v>
        <stp/>
        <stp>db558e2b-ef1b-4b36-bdb7-f9af34164d3a</stp>
        <stp>1</stp>
        <tr r="F58" s="4"/>
      </tp>
      <tp t="e">
        <v>#N/A</v>
        <stp/>
        <stp>72d31ef4-cf2e-4aaa-b467-b31fd7979e30</stp>
        <stp>1</stp>
        <tr r="C96" s="9"/>
      </tp>
      <tp t="e">
        <v>#N/A</v>
        <stp/>
        <stp>06dcd59e-a2e8-4208-bef1-0de4b61eedf5</stp>
        <stp>1</stp>
        <tr r="S21" s="8"/>
      </tp>
      <tp t="e">
        <v>#N/A</v>
        <stp/>
        <stp>1b501d94-344e-4964-980b-763bfe014a94</stp>
        <stp>1</stp>
        <tr r="C20" s="8"/>
      </tp>
      <tp t="e">
        <v>#N/A</v>
        <stp/>
        <stp>600434d2-98fa-4f16-8da1-2d299623538c</stp>
        <stp>1</stp>
        <tr r="H91" s="3"/>
      </tp>
    </main>
    <main first="rtdsrv.0f29a6304c7e40718babaa9d255dad00">
      <tp t="e">
        <v>#N/A</v>
        <stp/>
        <stp>312a364f-79c1-4344-8ee3-eb50dfc532db</stp>
        <stp>1</stp>
        <tr r="Y53" s="7"/>
      </tp>
      <tp t="e">
        <v>#N/A</v>
        <stp/>
        <stp>7415bb66-b14b-479c-a1ab-86317f69bf5a</stp>
        <stp>1</stp>
        <tr r="K30" s="5"/>
      </tp>
    </main>
    <main first="rtdsrv.0f29a6304c7e40718babaa9d255dad00">
      <tp t="e">
        <v>#N/A</v>
        <stp/>
        <stp>004fb302-b53c-4da6-8a04-23576924d160</stp>
        <stp>1</stp>
        <tr r="J21" s="8"/>
      </tp>
    </main>
    <main first="rtdsrv.0f29a6304c7e40718babaa9d255dad00">
      <tp t="e">
        <v>#N/A</v>
        <stp/>
        <stp>52ac129e-9956-4028-8f05-5644286b632e</stp>
        <stp>1</stp>
        <tr r="J41" s="5"/>
      </tp>
      <tp t="e">
        <v>#N/A</v>
        <stp/>
        <stp>3f890b57-a5bc-4e4b-8f4a-efd807440cf5</stp>
        <stp>1</stp>
        <tr r="W97" s="4"/>
      </tp>
    </main>
    <main first="rtdsrv.0f29a6304c7e40718babaa9d255dad00">
      <tp t="e">
        <v>#N/A</v>
        <stp/>
        <stp>a3d5eb1b-4454-4c60-8d18-547ae805f2be</stp>
        <stp>1</stp>
        <tr r="T58" s="4"/>
      </tp>
      <tp t="e">
        <v>#N/A</v>
        <stp/>
        <stp>1871a7c7-fbb6-46e1-9b6b-9dbf19453db0</stp>
        <stp>1</stp>
        <tr r="O50" s="3"/>
      </tp>
      <tp t="e">
        <v>#N/A</v>
        <stp/>
        <stp>15260248-6adc-44c4-9274-3ac68f3ab1c8</stp>
        <stp>1</stp>
        <tr r="M44" s="8"/>
      </tp>
      <tp t="e">
        <v>#N/A</v>
        <stp/>
        <stp>8ee4a899-2964-4ceb-ab91-ff68b4d05299</stp>
        <stp>1</stp>
        <tr r="S50" s="8"/>
      </tp>
    </main>
    <main first="rtdsrv.0f29a6304c7e40718babaa9d255dad00">
      <tp t="e">
        <v>#N/A</v>
        <stp/>
        <stp>27ba4c5d-e2fa-4f9d-8f5a-034b68c1f79f</stp>
        <stp>1</stp>
        <tr r="E71" s="7"/>
      </tp>
    </main>
    <main first="rtdsrv.0f29a6304c7e40718babaa9d255dad00">
      <tp t="e">
        <v>#N/A</v>
        <stp/>
        <stp>d738be9e-4132-422a-a74b-93827560f0a7</stp>
        <stp>1</stp>
        <tr r="X71" s="7"/>
      </tp>
    </main>
    <main first="rtdsrv.0f29a6304c7e40718babaa9d255dad00">
      <tp t="e">
        <v>#N/A</v>
        <stp/>
        <stp>aee11ccb-2f3b-4676-b9c7-29484d76dbf2</stp>
        <stp>1</stp>
        <tr r="B9" s="3"/>
      </tp>
    </main>
    <main first="rtdsrv.0f29a6304c7e40718babaa9d255dad00">
      <tp t="e">
        <v>#N/A</v>
        <stp/>
        <stp>d64e42f5-1124-4e39-b285-2bdfd5e30578</stp>
        <stp>1</stp>
        <tr r="Z50" s="8"/>
      </tp>
      <tp t="e">
        <v>#N/A</v>
        <stp/>
        <stp>db4e42c8-50d5-40b5-b6a7-cd94d711034f</stp>
        <stp>1</stp>
        <tr r="C9" s="3"/>
      </tp>
      <tp t="e">
        <v>#N/A</v>
        <stp/>
        <stp>0bde29c1-e2bd-4dd5-815b-a05baf6a79aa</stp>
        <stp>1</stp>
        <tr r="E10" s="8"/>
      </tp>
    </main>
    <main first="rtdsrv.0f29a6304c7e40718babaa9d255dad00">
      <tp t="e">
        <v>#N/A</v>
        <stp/>
        <stp>99514636-8a1e-4a40-9be4-bde7688adaf0</stp>
        <stp>1</stp>
        <tr r="H10" s="7"/>
      </tp>
    </main>
    <main first="rtdsrv.0f29a6304c7e40718babaa9d255dad00">
      <tp t="e">
        <v>#N/A</v>
        <stp/>
        <stp>93d1e0f5-863d-4a53-95ef-6616683a6200</stp>
        <stp>1</stp>
        <tr r="B9" s="5"/>
      </tp>
      <tp t="e">
        <v>#N/A</v>
        <stp/>
        <stp>63cd0da8-6a78-411e-b639-265e7ad423ca</stp>
        <stp>1</stp>
        <tr r="B96" s="4"/>
      </tp>
    </main>
    <main first="rtdsrv.0f29a6304c7e40718babaa9d255dad00">
      <tp t="e">
        <v>#N/A</v>
        <stp/>
        <stp>1470d311-9a05-424c-9814-e21c607f0627</stp>
        <stp>1</stp>
        <tr r="S25" s="5"/>
      </tp>
    </main>
    <main first="rtdsrv.0f29a6304c7e40718babaa9d255dad00">
      <tp t="e">
        <v>#N/A</v>
        <stp/>
        <stp>19e9a427-f3a3-4399-8562-64436f5fc069</stp>
        <stp>1</stp>
        <tr r="N71" s="7"/>
      </tp>
    </main>
    <main first="rtdsrv.0f29a6304c7e40718babaa9d255dad00">
      <tp t="e">
        <v>#N/A</v>
        <stp/>
        <stp>1c67890b-23fb-4c32-9658-e744246d4aa1</stp>
        <stp>1</stp>
        <tr r="M91" s="3"/>
      </tp>
      <tp t="e">
        <v>#N/A</v>
        <stp/>
        <stp>e8c9f2b2-c61b-46ca-b10a-1a6d7050d0c3</stp>
        <stp>1</stp>
        <tr r="R10" s="9"/>
      </tp>
    </main>
    <main first="rtdsrv.0f29a6304c7e40718babaa9d255dad00">
      <tp t="e">
        <v>#N/A</v>
        <stp/>
        <stp>ff733568-800f-4aad-a07e-bcc5f5850a52</stp>
        <stp>1</stp>
        <tr r="C29" s="5"/>
      </tp>
      <tp t="e">
        <v>#N/A</v>
        <stp/>
        <stp>66b852a9-a973-4448-8cf7-b9953160ba36</stp>
        <stp>1</stp>
        <tr r="W21" s="8"/>
      </tp>
    </main>
    <main first="rtdsrv.0f29a6304c7e40718babaa9d255dad00">
      <tp t="e">
        <v>#N/A</v>
        <stp/>
        <stp>026e1f67-bafd-4f39-b473-704983527612</stp>
        <stp>1</stp>
        <tr r="D87" s="4"/>
      </tp>
      <tp t="e">
        <v>#N/A</v>
        <stp/>
        <stp>d3d0b60e-d1c8-4d6c-91e1-3f5ac3b23241</stp>
        <stp>1</stp>
        <tr r="M21" s="8"/>
      </tp>
      <tp t="e">
        <v>#N/A</v>
        <stp/>
        <stp>a51cdaf1-b816-4988-aae4-9063877d0dbe</stp>
        <stp>1</stp>
        <tr r="T59" s="3"/>
      </tp>
      <tp t="e">
        <v>#N/A</v>
        <stp/>
        <stp>e9921a5a-e4d4-432b-89ce-0d2e09ee35f5</stp>
        <stp>1</stp>
        <tr r="E10" s="9"/>
      </tp>
    </main>
    <main first="rtdsrv.0f29a6304c7e40718babaa9d255dad00">
      <tp t="e">
        <v>#N/A</v>
        <stp/>
        <stp>d57de62b-03aa-4d99-9137-c9de78feecb3</stp>
        <stp>1</stp>
        <tr r="G10" s="4"/>
      </tp>
    </main>
    <main first="rtdsrv.0f29a6304c7e40718babaa9d255dad00">
      <tp t="e">
        <v>#N/A</v>
        <stp/>
        <stp>5e5d6d02-f74b-4e84-8a4a-6bac61e6e9bc</stp>
        <stp>1</stp>
        <tr r="F10" s="4"/>
      </tp>
      <tp t="e">
        <v>#N/A</v>
        <stp/>
        <stp>0ca0cc48-2bed-4c51-bb92-b2de710765e7</stp>
        <stp>1</stp>
        <tr r="X30" s="5"/>
      </tp>
      <tp t="e">
        <v>#N/A</v>
        <stp/>
        <stp>6c5f2ece-7101-44fb-9c9d-a6be787aecc3</stp>
        <stp>1</stp>
        <tr r="I61" s="9"/>
      </tp>
    </main>
    <main first="rtdsrv.0f29a6304c7e40718babaa9d255dad00">
      <tp t="e">
        <v>#N/A</v>
        <stp/>
        <stp>21ba7427-0803-4540-9513-c0a6316da8b1</stp>
        <stp>1</stp>
        <tr r="T10" s="7"/>
      </tp>
      <tp t="e">
        <v>#N/A</v>
        <stp/>
        <stp>a39ef59a-08fb-4992-adb2-fbe68756bd53</stp>
        <stp>1</stp>
        <tr r="I59" s="3"/>
      </tp>
    </main>
    <main first="rtdsrv.0f29a6304c7e40718babaa9d255dad00">
      <tp t="e">
        <v>#N/A</v>
        <stp/>
        <stp>e7d20cf7-ef37-455e-8b07-a4155c7fe24a</stp>
        <stp>1</stp>
        <tr r="O10" s="7"/>
      </tp>
      <tp t="e">
        <v>#N/A</v>
        <stp/>
        <stp>d7b0bcc4-a211-46cc-a296-2282431ae498</stp>
        <stp>1</stp>
        <tr r="O58" s="4"/>
      </tp>
      <tp t="e">
        <v>#N/A</v>
        <stp/>
        <stp>9e801369-3a5e-4878-82e4-8e0a4bfba136</stp>
        <stp>1</stp>
        <tr r="D68" s="9"/>
      </tp>
      <tp t="e">
        <v>#N/A</v>
        <stp/>
        <stp>87c23ee0-beba-4bf6-8312-8b6341b56aa5</stp>
        <stp>1</stp>
        <tr r="N30" s="5"/>
      </tp>
    </main>
    <main first="rtdsrv.0f29a6304c7e40718babaa9d255dad00">
      <tp t="e">
        <v>#N/A</v>
        <stp/>
        <stp>684f6567-b5b3-48d9-ab02-8ba4718a1b36</stp>
        <stp>1</stp>
        <tr r="Y44" s="8"/>
      </tp>
      <tp t="e">
        <v>#N/A</v>
        <stp/>
        <stp>7d1aabf1-86e4-4cf4-8a24-f1fa9ca723a1</stp>
        <stp>1</stp>
        <tr r="Y97" s="4"/>
      </tp>
    </main>
    <main first="rtdsrv.0f29a6304c7e40718babaa9d255dad00">
      <tp t="e">
        <v>#N/A</v>
        <stp/>
        <stp>43b92bbd-e2bb-4368-8f15-8d894bf675b2</stp>
        <stp>1</stp>
        <tr r="Z41" s="5"/>
      </tp>
    </main>
    <main first="rtdsrv.0f29a6304c7e40718babaa9d255dad00">
      <tp t="e">
        <v>#N/A</v>
        <stp/>
        <stp>e938023a-1df3-4fb8-baa8-2a2a6522354b</stp>
        <stp>1</stp>
        <tr r="E97" s="4"/>
      </tp>
      <tp t="e">
        <v>#N/A</v>
        <stp/>
        <stp>e5a7a9eb-cc99-4f6a-901e-ea5c9eb94b5c</stp>
        <stp>1</stp>
        <tr r="K61" s="9"/>
      </tp>
    </main>
    <main first="rtdsrv.0f29a6304c7e40718babaa9d255dad00">
      <tp t="e">
        <v>#N/A</v>
        <stp/>
        <stp>1922347d-e199-4fa7-a053-1d6c4f5d525e</stp>
        <stp>1</stp>
        <tr r="X61" s="9"/>
      </tp>
    </main>
    <main first="rtdsrv.0f29a6304c7e40718babaa9d255dad00">
      <tp t="e">
        <v>#N/A</v>
        <stp/>
        <stp>8e255a4c-2466-46a9-9e84-b01a43f13315</stp>
        <stp>1</stp>
        <tr r="D60" s="9"/>
      </tp>
    </main>
    <main first="rtdsrv.0f29a6304c7e40718babaa9d255dad00">
      <tp t="e">
        <v>#N/A</v>
        <stp/>
        <stp>e23d3317-7909-4576-9dcf-4cd85c8dfb09</stp>
        <stp>1</stp>
        <tr r="Y10" s="3"/>
      </tp>
    </main>
    <main first="rtdsrv.0f29a6304c7e40718babaa9d255dad00">
      <tp t="e">
        <v>#N/A</v>
        <stp/>
        <stp>aa077183-e333-438f-ade0-5b1a6217cc99</stp>
        <stp>1</stp>
        <tr r="N50" s="3"/>
      </tp>
    </main>
    <main first="rtdsrv.0f29a6304c7e40718babaa9d255dad00">
      <tp t="e">
        <v>#N/A</v>
        <stp/>
        <stp>2842fbfa-1a10-42b6-84f7-b18c51db85ec</stp>
        <stp>1</stp>
        <tr r="O10" s="9"/>
      </tp>
      <tp t="e">
        <v>#N/A</v>
        <stp/>
        <stp>d80eb4b2-c1da-49f4-b302-cdd7fb0b5a97</stp>
        <stp>1</stp>
        <tr r="W10" s="7"/>
      </tp>
    </main>
    <main first="rtdsrv.0f29a6304c7e40718babaa9d255dad00">
      <tp t="e">
        <v>#N/A</v>
        <stp/>
        <stp>0bc2e2ee-3bf0-483c-a653-5eb9a8e940bb</stp>
        <stp>1</stp>
        <tr r="Y50" s="8"/>
      </tp>
      <tp t="e">
        <v>#N/A</v>
        <stp/>
        <stp>ae797cee-0593-447d-87bc-8020e72f8e15</stp>
        <stp>1</stp>
        <tr r="I10" s="7"/>
      </tp>
    </main>
    <main first="rtdsrv.0f29a6304c7e40718babaa9d255dad00">
      <tp t="e">
        <v>#N/A</v>
        <stp/>
        <stp>8c510cbb-9f88-4fef-a33d-2507e05b7983</stp>
        <stp>1</stp>
        <tr r="L41" s="5"/>
      </tp>
      <tp t="e">
        <v>#N/A</v>
        <stp/>
        <stp>4da23c5f-61eb-49c2-bb0f-ee6d5f523a96</stp>
        <stp>1</stp>
        <tr r="U10" s="5"/>
      </tp>
      <tp t="e">
        <v>#N/A</v>
        <stp/>
        <stp>637a02d8-f76a-496d-8e44-0161beaab364</stp>
        <stp>1</stp>
        <tr r="Q61" s="9"/>
      </tp>
    </main>
    <main first="rtdsrv.0f29a6304c7e40718babaa9d255dad00">
      <tp t="e">
        <v>#N/A</v>
        <stp/>
        <stp>a35f75a0-6984-4fbe-b167-23a182e71e3f</stp>
        <stp>1</stp>
        <tr r="Y34" s="7"/>
      </tp>
    </main>
    <main first="rtdsrv.0f29a6304c7e40718babaa9d255dad00">
      <tp t="e">
        <v>#N/A</v>
        <stp/>
        <stp>865948f1-e3f5-4fdf-be33-6b1d5ed15b05</stp>
        <stp>1</stp>
        <tr r="F91" s="3"/>
      </tp>
    </main>
    <main first="rtdsrv.0f29a6304c7e40718babaa9d255dad00">
      <tp t="e">
        <v>#N/A</v>
        <stp/>
        <stp>8de8eddf-d8da-4c6f-8af7-c6d1224879bb</stp>
        <stp>1</stp>
        <tr r="F98" s="9"/>
      </tp>
      <tp t="e">
        <v>#N/A</v>
        <stp/>
        <stp>1f66d2ec-e628-484b-ada2-9f2a03aa9864</stp>
        <stp>1</stp>
        <tr r="C97" s="9"/>
      </tp>
    </main>
    <main first="rtdsrv.0f29a6304c7e40718babaa9d255dad00">
      <tp t="e">
        <v>#N/A</v>
        <stp/>
        <stp>513846b2-6e83-4ffe-9ca9-5db3de6b5d77</stp>
        <stp>1</stp>
        <tr r="H97" s="4"/>
      </tp>
    </main>
    <main first="rtdsrv.0f29a6304c7e40718babaa9d255dad00">
      <tp t="e">
        <v>#N/A</v>
        <stp/>
        <stp>c64e1a8f-1e16-424d-bb9e-20f425e9dfed</stp>
        <stp>1</stp>
        <tr r="S69" s="9"/>
      </tp>
    </main>
    <main first="rtdsrv.0f29a6304c7e40718babaa9d255dad00">
      <tp t="e">
        <v>#N/A</v>
        <stp/>
        <stp>68c2adb1-c76b-4def-8a4b-94ebe0b48394</stp>
        <stp>1</stp>
        <tr r="Q98" s="9"/>
      </tp>
      <tp t="e">
        <v>#N/A</v>
        <stp/>
        <stp>2a49a4cb-1620-40d4-9219-b28e38371539</stp>
        <stp>1</stp>
        <tr r="W61" s="9"/>
      </tp>
    </main>
    <main first="rtdsrv.0f29a6304c7e40718babaa9d255dad00">
      <tp t="e">
        <v>#N/A</v>
        <stp/>
        <stp>fb04a771-cc0f-48d5-ab33-121b88e30456</stp>
        <stp>1</stp>
        <tr r="N59" s="3"/>
      </tp>
    </main>
    <main first="rtdsrv.0f29a6304c7e40718babaa9d255dad00">
      <tp t="e">
        <v>#N/A</v>
        <stp/>
        <stp>de922961-b52c-4567-8e35-c1cc0da6733b</stp>
        <stp>1</stp>
        <tr r="O69" s="9"/>
      </tp>
    </main>
    <main first="rtdsrv.0f29a6304c7e40718babaa9d255dad00">
      <tp t="e">
        <v>#N/A</v>
        <stp/>
        <stp>ef365b0d-d7c3-4b68-81a0-c8eefdfdad3a</stp>
        <stp>1</stp>
        <tr r="J59" s="3"/>
      </tp>
    </main>
    <main first="rtdsrv.0f29a6304c7e40718babaa9d255dad00">
      <tp t="e">
        <v>#N/A</v>
        <stp/>
        <stp>8016de6d-a994-4572-a008-ee0f5c31933c</stp>
        <stp>1</stp>
        <tr r="G21" s="8"/>
      </tp>
    </main>
    <main first="rtdsrv.0f29a6304c7e40718babaa9d255dad00">
      <tp t="e">
        <v>#N/A</v>
        <stp/>
        <stp>46150c8f-1f1e-43d0-ad46-103e433fa3e8</stp>
        <stp>1</stp>
        <tr r="N25" s="5"/>
      </tp>
    </main>
    <main first="rtdsrv.0f29a6304c7e40718babaa9d255dad00">
      <tp t="e">
        <v>#N/A</v>
        <stp/>
        <stp>9e67f9e7-ba96-4096-9881-b5f9d3b3db91</stp>
        <stp>1</stp>
        <tr r="W41" s="5"/>
      </tp>
      <tp t="e">
        <v>#N/A</v>
        <stp/>
        <stp>4e5534da-c366-4854-985a-2919ec02af7c</stp>
        <stp>1</stp>
        <tr r="F21" s="8"/>
      </tp>
    </main>
    <main first="rtdsrv.0f29a6304c7e40718babaa9d255dad00">
      <tp t="e">
        <v>#N/A</v>
        <stp/>
        <stp>90737677-a3c8-4ced-b440-72d8c0b0867e</stp>
        <stp>1</stp>
        <tr r="P69" s="9"/>
      </tp>
    </main>
    <main first="rtdsrv.0f29a6304c7e40718babaa9d255dad00">
      <tp t="e">
        <v>#N/A</v>
        <stp/>
        <stp>e199ac33-4012-4a14-a881-d625a5c74062</stp>
        <stp>1</stp>
        <tr r="V71" s="7"/>
      </tp>
      <tp t="e">
        <v>#N/A</v>
        <stp/>
        <stp>d7c21013-f490-4bfc-b6c6-8962b868ac99</stp>
        <stp>1</stp>
        <tr r="V61" s="9"/>
      </tp>
    </main>
    <main first="rtdsrv.0f29a6304c7e40718babaa9d255dad00">
      <tp t="e">
        <v>#N/A</v>
        <stp/>
        <stp>e7adee58-be79-43ef-a0ec-532ab0ec7310</stp>
        <stp>1</stp>
        <tr r="R69" s="9"/>
      </tp>
    </main>
    <main first="rtdsrv.0f29a6304c7e40718babaa9d255dad00">
      <tp t="e">
        <v>#N/A</v>
        <stp/>
        <stp>1f8e5f31-589d-4c3b-b01a-f22ef18a1ecd</stp>
        <stp>1</stp>
        <tr r="Z10" s="8"/>
      </tp>
      <tp t="e">
        <v>#N/A</v>
        <stp/>
        <stp>21e869b3-125b-49a1-ac7a-7e59bb02b8fa</stp>
        <stp>1</stp>
        <tr r="K44" s="8"/>
      </tp>
    </main>
    <main first="rtdsrv.0f29a6304c7e40718babaa9d255dad00">
      <tp t="e">
        <v>#N/A</v>
        <stp/>
        <stp>b8a672ab-d78d-4bc6-82b2-d885b45817c7</stp>
        <stp>1</stp>
        <tr r="U10" s="4"/>
      </tp>
    </main>
    <main first="rtdsrv.0f29a6304c7e40718babaa9d255dad00">
      <tp t="e">
        <v>#N/A</v>
        <stp/>
        <stp>28a8a1d2-975f-4202-bf09-387b69373386</stp>
        <stp>1</stp>
        <tr r="H21" s="8"/>
      </tp>
    </main>
    <main first="rtdsrv.0f29a6304c7e40718babaa9d255dad00">
      <tp t="e">
        <v>#N/A</v>
        <stp/>
        <stp>9edfcd20-c6a2-4f7a-8e18-6f31e7a623eb</stp>
        <stp>1</stp>
        <tr r="U41" s="5"/>
      </tp>
      <tp t="e">
        <v>#N/A</v>
        <stp/>
        <stp>b37be588-c6ae-47c3-997b-ce92c7a2cd39</stp>
        <stp>1</stp>
        <tr r="D43" s="8"/>
      </tp>
      <tp t="e">
        <v>#N/A</v>
        <stp/>
        <stp>2b5bdeb5-efd1-4994-8114-65922c550359</stp>
        <stp>1</stp>
        <tr r="C43" s="8"/>
      </tp>
      <tp t="e">
        <v>#N/A</v>
        <stp/>
        <stp>ac638503-b925-413a-9fe9-c8b121540473</stp>
        <stp>1</stp>
        <tr r="D58" s="3"/>
      </tp>
    </main>
    <main first="rtdsrv.0f29a6304c7e40718babaa9d255dad00">
      <tp t="e">
        <v>#N/A</v>
        <stp/>
        <stp>261038e4-788e-47df-89d2-3766b4406279</stp>
        <stp>1</stp>
        <tr r="V10" s="3"/>
      </tp>
      <tp t="e">
        <v>#N/A</v>
        <stp/>
        <stp>2c933f84-65e4-4c2a-9b78-a0a4be7e854e</stp>
        <stp>1</stp>
        <tr r="U34" s="7"/>
      </tp>
      <tp t="e">
        <v>#N/A</v>
        <stp/>
        <stp>122d8deb-42f2-422d-9541-41a40f9ed7b6</stp>
        <stp>1</stp>
        <tr r="E10" s="5"/>
      </tp>
    </main>
    <main first="rtdsrv.0f29a6304c7e40718babaa9d255dad00">
      <tp t="e">
        <v>#N/A</v>
        <stp/>
        <stp>832a6ea0-9129-4b6c-b912-f9b96ebd5bc2</stp>
        <stp>1</stp>
        <tr r="X10" s="3"/>
      </tp>
    </main>
    <main first="rtdsrv.0f29a6304c7e40718babaa9d255dad00">
      <tp t="e">
        <v>#N/A</v>
        <stp/>
        <stp>40bf986b-c458-4ff4-814d-bee5486e7b63</stp>
        <stp>1</stp>
        <tr r="T41" s="5"/>
      </tp>
    </main>
    <main first="rtdsrv.0f29a6304c7e40718babaa9d255dad00">
      <tp t="e">
        <v>#N/A</v>
        <stp/>
        <stp>b6b9e493-9788-489f-a3e7-00e959e80a6f</stp>
        <stp>1</stp>
        <tr r="B97" s="9"/>
      </tp>
    </main>
    <main first="rtdsrv.0f29a6304c7e40718babaa9d255dad00">
      <tp t="e">
        <v>#N/A</v>
        <stp/>
        <stp>6e803877-c4b1-439d-8beb-9c9ab11b256a</stp>
        <stp>1</stp>
        <tr r="K50" s="3"/>
      </tp>
    </main>
    <main first="rtdsrv.0f29a6304c7e40718babaa9d255dad00">
      <tp t="e">
        <v>#N/A</v>
        <stp/>
        <stp>222ab5ec-d9aa-4368-a507-fdc30d19c297</stp>
        <stp>1</stp>
        <tr r="L44" s="8"/>
      </tp>
      <tp t="e">
        <v>#N/A</v>
        <stp/>
        <stp>98a384f4-27cd-44d1-9a8b-270755a0c1bb</stp>
        <stp>1</stp>
        <tr r="F71" s="7"/>
      </tp>
      <tp t="e">
        <v>#N/A</v>
        <stp/>
        <stp>2f897354-8fe8-4d47-abbf-448267bcbe20</stp>
        <stp>1</stp>
        <tr r="T34" s="7"/>
      </tp>
    </main>
    <main first="rtdsrv.0f29a6304c7e40718babaa9d255dad00">
      <tp t="e">
        <v>#N/A</v>
        <stp/>
        <stp>f84b1c3a-3b58-40fd-9ef9-22ec4ecdb1e4</stp>
        <stp>1</stp>
        <tr r="P21" s="8"/>
      </tp>
      <tp t="e">
        <v>#N/A</v>
        <stp/>
        <stp>2c9f7391-e939-4b1c-9adc-2f96b6f02035</stp>
        <stp>1</stp>
        <tr r="S98" s="9"/>
      </tp>
    </main>
    <main first="rtdsrv.0f29a6304c7e40718babaa9d255dad00">
      <tp t="e">
        <v>#N/A</v>
        <stp/>
        <stp>82db8c09-0460-4abb-8aeb-67a58b992714</stp>
        <stp>1</stp>
        <tr r="E21" s="8"/>
      </tp>
    </main>
    <main first="rtdsrv.0f29a6304c7e40718babaa9d255dad00">
      <tp t="e">
        <v>#N/A</v>
        <stp/>
        <stp>8d3f5912-0b67-4905-b077-80d36a6e824c</stp>
        <stp>1</stp>
        <tr r="X10" s="9"/>
      </tp>
      <tp t="e">
        <v>#N/A</v>
        <stp/>
        <stp>4da558cd-0df6-43cb-889c-62f69ca31584</stp>
        <stp>1</stp>
        <tr r="D29" s="5"/>
      </tp>
      <tp t="e">
        <v>#N/A</v>
        <stp/>
        <stp>a354968b-c1f2-4896-b2e9-1a3726042a4d</stp>
        <stp>1</stp>
        <tr r="G59" s="3"/>
      </tp>
      <tp t="e">
        <v>#N/A</v>
        <stp/>
        <stp>92e715db-5cf8-4630-979c-60f6a67b396e</stp>
        <stp>1</stp>
        <tr r="B24" s="5"/>
      </tp>
    </main>
    <main first="rtdsrv.0f29a6304c7e40718babaa9d255dad00">
      <tp t="e">
        <v>#N/A</v>
        <stp/>
        <stp>348f44ab-d58f-46f5-a719-066edb205ad3</stp>
        <stp>1</stp>
        <tr r="J98" s="9"/>
      </tp>
    </main>
    <main first="rtdsrv.0f29a6304c7e40718babaa9d255dad00">
      <tp t="e">
        <v>#N/A</v>
        <stp/>
        <stp>fc0c8035-a5ac-4033-84cc-f37383c32982</stp>
        <stp>1</stp>
        <tr r="N97" s="4"/>
      </tp>
    </main>
    <main first="rtdsrv.0f29a6304c7e40718babaa9d255dad00">
      <tp t="e">
        <v>#N/A</v>
        <stp/>
        <stp>23ab31aa-c5e8-4231-b90a-ebc822e63ae5</stp>
        <stp>1</stp>
        <tr r="K21" s="8"/>
      </tp>
      <tp t="e">
        <v>#N/A</v>
        <stp/>
        <stp>2c9ef529-0f50-4dca-aae4-087623d338bd</stp>
        <stp>1</stp>
        <tr r="Q88" s="4"/>
      </tp>
    </main>
    <main first="rtdsrv.0f29a6304c7e40718babaa9d255dad00">
      <tp t="e">
        <v>#N/A</v>
        <stp/>
        <stp>ffa1911d-f19f-453f-83cc-106890cfea22</stp>
        <stp>1</stp>
        <tr r="C60" s="9"/>
      </tp>
      <tp t="e">
        <v>#N/A</v>
        <stp/>
        <stp>cc057e97-be33-4ca8-9382-f34f3c114381</stp>
        <stp>1</stp>
        <tr r="K25" s="5"/>
      </tp>
    </main>
    <main first="rtdsrv.0f29a6304c7e40718babaa9d255dad00">
      <tp t="e">
        <v>#N/A</v>
        <stp/>
        <stp>200b619f-3147-4288-98dc-a12c11dc9146</stp>
        <stp>1</stp>
        <tr r="R59" s="3"/>
      </tp>
    </main>
    <main first="rtdsrv.0f29a6304c7e40718babaa9d255dad00">
      <tp t="e">
        <v>#N/A</v>
        <stp/>
        <stp>c20e8d7b-3861-487c-bd42-dcbeb816d6d5</stp>
        <stp>1</stp>
        <tr r="D70" s="7"/>
      </tp>
    </main>
    <main first="rtdsrv.0f29a6304c7e40718babaa9d255dad00">
      <tp t="e">
        <v>#N/A</v>
        <stp/>
        <stp>603e2696-af49-4c13-81ae-6195e2276963</stp>
        <stp>1</stp>
        <tr r="C9" s="7"/>
      </tp>
      <tp t="e">
        <v>#N/A</v>
        <stp/>
        <stp>d2710123-347c-4d92-9f47-78d6b30ede46</stp>
        <stp>1</stp>
        <tr r="O71" s="7"/>
      </tp>
      <tp t="e">
        <v>#N/A</v>
        <stp/>
        <stp>5a7141a2-4859-4925-bcf9-65ab74421940</stp>
        <stp>1</stp>
        <tr r="B40" s="5"/>
      </tp>
    </main>
    <main first="rtdsrv.0f29a6304c7e40718babaa9d255dad00">
      <tp t="e">
        <v>#N/A</v>
        <stp/>
        <stp>0c67a4b9-048d-4961-b0c1-63f019bd6b94</stp>
        <stp>1</stp>
        <tr r="H59" s="3"/>
      </tp>
    </main>
    <main first="rtdsrv.0f29a6304c7e40718babaa9d255dad00">
      <tp t="e">
        <v>#N/A</v>
        <stp/>
        <stp>17fb7cd1-eb6c-45a9-8fa6-75c3fc0b23e4</stp>
        <stp>1</stp>
        <tr r="S10" s="4"/>
      </tp>
      <tp t="e">
        <v>#N/A</v>
        <stp/>
        <stp>1fc72ef6-fe2a-4694-97ba-061e82f6e3db</stp>
        <stp>1</stp>
        <tr r="W71" s="7"/>
      </tp>
      <tp t="e">
        <v>#N/A</v>
        <stp/>
        <stp>f1afa7b6-9f45-4373-b0b2-46a0da91bf89</stp>
        <stp>1</stp>
        <tr r="V88" s="4"/>
      </tp>
      <tp t="e">
        <v>#N/A</v>
        <stp/>
        <stp>f1f2f465-9d37-4d52-8e52-2be1f8e265bf</stp>
        <stp>1</stp>
        <tr r="U69" s="9"/>
      </tp>
    </main>
    <main first="rtdsrv.0f29a6304c7e40718babaa9d255dad00">
      <tp t="e">
        <v>#N/A</v>
        <stp/>
        <stp>c8f75455-ff8a-4391-aa1b-ec703c80291e</stp>
        <stp>1</stp>
        <tr r="Q41" s="5"/>
      </tp>
      <tp t="e">
        <v>#N/A</v>
        <stp/>
        <stp>2c4cd0f0-b4b9-4db6-87b2-71544a20219d</stp>
        <stp>1</stp>
        <tr r="V30" s="5"/>
      </tp>
      <tp t="e">
        <v>#N/A</v>
        <stp/>
        <stp>c2d5be39-fceb-4aae-b888-f6b7fc9f2b66</stp>
        <stp>1</stp>
        <tr r="K10" s="8"/>
      </tp>
    </main>
    <main first="rtdsrv.0f29a6304c7e40718babaa9d255dad00">
      <tp t="e">
        <v>#N/A</v>
        <stp/>
        <stp>ba325163-b85b-4eb9-9f4c-a48a512d78ec</stp>
        <stp>1</stp>
        <tr r="O53" s="7"/>
      </tp>
      <tp t="e">
        <v>#N/A</v>
        <stp/>
        <stp>0747fca3-a440-492e-a4ea-72ebba8afcde</stp>
        <stp>1</stp>
        <tr r="C48" s="8"/>
      </tp>
    </main>
    <main first="rtdsrv.0f29a6304c7e40718babaa9d255dad00">
      <tp t="e">
        <v>#N/A</v>
        <stp/>
        <stp>ec1d1eed-547d-491d-adb6-d02bb18e342f</stp>
        <stp>1</stp>
        <tr r="W88" s="4"/>
      </tp>
      <tp t="e">
        <v>#N/A</v>
        <stp/>
        <stp>49d24daf-1b70-4fa7-9ede-04330177ec76</stp>
        <stp>1</stp>
        <tr r="J10" s="9"/>
      </tp>
    </main>
    <main first="rtdsrv.0f29a6304c7e40718babaa9d255dad00">
      <tp t="e">
        <v>#N/A</v>
        <stp/>
        <stp>4ebb0c9c-327e-49bd-bda3-eff7c640020d</stp>
        <stp>1</stp>
        <tr r="D97" s="9"/>
      </tp>
      <tp t="e">
        <v>#N/A</v>
        <stp/>
        <stp>d5eafefa-03f7-41fe-a262-a1db75fbf528</stp>
        <stp>1</stp>
        <tr r="M98" s="9"/>
      </tp>
      <tp t="e">
        <v>#N/A</v>
        <stp/>
        <stp>ad9c87d1-1909-453e-94c6-7e96b82ed213</stp>
        <stp>1</stp>
        <tr r="E25" s="5"/>
      </tp>
      <tp t="e">
        <v>#N/A</v>
        <stp/>
        <stp>2c9b206c-cf85-4c49-bc51-e6e56b65f0f6</stp>
        <stp>1</stp>
        <tr r="I91" s="3"/>
      </tp>
      <tp t="e">
        <v>#N/A</v>
        <stp/>
        <stp>543de6e2-0d54-433f-bbbd-78617e54ac69</stp>
        <stp>1</stp>
        <tr r="G50" s="3"/>
      </tp>
      <tp t="e">
        <v>#N/A</v>
        <stp/>
        <stp>7d793335-134d-4641-b34c-e81fb8625cd6</stp>
        <stp>1</stp>
        <tr r="N34" s="7"/>
      </tp>
      <tp t="e">
        <v>#N/A</v>
        <stp/>
        <stp>5d6c4f9e-5474-4407-a52c-ce9d3bb756a9</stp>
        <stp>1</stp>
        <tr r="S10" s="8"/>
      </tp>
    </main>
    <main first="rtdsrv.0f29a6304c7e40718babaa9d255dad00">
      <tp t="e">
        <v>#N/A</v>
        <stp/>
        <stp>7c1466e3-2e7d-4c29-8760-6dd674ee9606</stp>
        <stp>1</stp>
        <tr r="S91" s="3"/>
      </tp>
      <tp t="e">
        <v>#N/A</v>
        <stp/>
        <stp>4146a0e1-0aa8-4930-9c16-d60872b3779c</stp>
        <stp>1</stp>
        <tr r="L58" s="4"/>
      </tp>
      <tp t="e">
        <v>#N/A</v>
        <stp/>
        <stp>922937f9-e363-4aea-94c0-5861f25be663</stp>
        <stp>1</stp>
        <tr r="I25" s="5"/>
      </tp>
    </main>
    <main first="rtdsrv.0f29a6304c7e40718babaa9d255dad00">
      <tp t="e">
        <v>#N/A</v>
        <stp/>
        <stp>aab64c9f-3f76-4024-81e3-cd5a953bfe9b</stp>
        <stp>1</stp>
        <tr r="J25" s="5"/>
      </tp>
      <tp t="e">
        <v>#N/A</v>
        <stp/>
        <stp>9800065d-4de5-4c5c-9085-72077adce271</stp>
        <stp>1</stp>
        <tr r="Y61" s="9"/>
      </tp>
      <tp t="e">
        <v>#N/A</v>
        <stp/>
        <stp>ca8a197e-2566-4836-8d88-b1520236c4a8</stp>
        <stp>1</stp>
        <tr r="E50" s="3"/>
      </tp>
      <tp t="e">
        <v>#N/A</v>
        <stp/>
        <stp>512fd7aa-cf2c-43ef-9ed7-65f7d170b176</stp>
        <stp>1</stp>
        <tr r="F59" s="3"/>
      </tp>
    </main>
    <main first="rtdsrv.0f29a6304c7e40718babaa9d255dad00">
      <tp t="e">
        <v>#N/A</v>
        <stp/>
        <stp>e5d33efb-c002-4505-ae9a-3985f488f536</stp>
        <stp>1</stp>
        <tr r="X25" s="5"/>
      </tp>
      <tp t="e">
        <v>#N/A</v>
        <stp/>
        <stp>7aac06f4-13e5-49a2-b91d-6cc598bcebf1</stp>
        <stp>1</stp>
        <tr r="Y59" s="3"/>
      </tp>
    </main>
    <main first="rtdsrv.0f29a6304c7e40718babaa9d255dad00">
      <tp t="e">
        <v>#N/A</v>
        <stp/>
        <stp>ee8e582f-ca3c-4475-9322-5e16e6e3f896</stp>
        <stp>1</stp>
        <tr r="U91" s="3"/>
      </tp>
    </main>
    <main first="rtdsrv.0f29a6304c7e40718babaa9d255dad00">
      <tp t="e">
        <v>#N/A</v>
        <stp/>
        <stp>f9bf61f0-2250-4caf-8171-55ee8211820b</stp>
        <stp>1</stp>
        <tr r="AA10" s="9"/>
      </tp>
      <tp t="e">
        <v>#N/A</v>
        <stp/>
        <stp>017f3769-a1b4-4aa0-b214-5a83b1b76734</stp>
        <stp>1</stp>
        <tr r="T10" s="8"/>
      </tp>
    </main>
    <main first="rtdsrv.0f29a6304c7e40718babaa9d255dad00">
      <tp t="e">
        <v>#N/A</v>
        <stp/>
        <stp>e3b9dcf9-73f1-4daa-b4bc-97f3a3f840ce</stp>
        <stp>1</stp>
        <tr r="T10" s="3"/>
      </tp>
      <tp t="e">
        <v>#N/A</v>
        <stp/>
        <stp>6c05389d-a8bc-4a8c-9fbb-64ff2a1f33de</stp>
        <stp>1</stp>
        <tr r="L61" s="9"/>
      </tp>
    </main>
    <main first="rtdsrv.0f29a6304c7e40718babaa9d255dad00">
      <tp t="e">
        <v>#N/A</v>
        <stp/>
        <stp>7b0c45d2-7a23-49df-b65b-3de611e92748</stp>
        <stp>1</stp>
        <tr r="E69" s="9"/>
      </tp>
      <tp t="e">
        <v>#N/A</v>
        <stp/>
        <stp>f2925c96-d4dc-4d7c-be94-c0793e1dac24</stp>
        <stp>1</stp>
        <tr r="D96" s="4"/>
      </tp>
      <tp t="e">
        <v>#N/A</v>
        <stp/>
        <stp>6bf9afb6-eb39-4f7a-b102-aff4bd648af7</stp>
        <stp>1</stp>
        <tr r="P10" s="5"/>
      </tp>
      <tp t="e">
        <v>#N/A</v>
        <stp/>
        <stp>273c2860-ca20-4d20-b778-577b5978e9b2</stp>
        <stp>1</stp>
        <tr r="E91" s="3"/>
      </tp>
    </main>
    <main first="rtdsrv.0f29a6304c7e40718babaa9d255dad00">
      <tp t="e">
        <v>#N/A</v>
        <stp/>
        <stp>be1ae8e7-bef3-4c26-90cc-9433870cf735</stp>
        <stp>1</stp>
        <tr r="D5" s="5"/>
      </tp>
    </main>
    <main first="rtdsrv.0f29a6304c7e40718babaa9d255dad00">
      <tp t="e">
        <v>#N/A</v>
        <stp/>
        <stp>52018207-2249-4886-a5ca-9f554cc3cc1b</stp>
        <stp>1</stp>
        <tr r="C49" s="3"/>
      </tp>
    </main>
    <main first="rtdsrv.0f29a6304c7e40718babaa9d255dad00">
      <tp t="e">
        <v>#N/A</v>
        <stp/>
        <stp>9dd1c901-2e9f-4a9e-b8a0-e9820f302107</stp>
        <stp>1</stp>
        <tr r="N10" s="4"/>
      </tp>
    </main>
    <main first="rtdsrv.0f29a6304c7e40718babaa9d255dad00">
      <tp t="e">
        <v>#N/A</v>
        <stp/>
        <stp>3df9d2c6-99c0-4017-9997-0366173d7738</stp>
        <stp>1</stp>
        <tr r="B9" s="9"/>
      </tp>
      <tp t="e">
        <v>#N/A</v>
        <stp/>
        <stp>d94e661c-e36e-4431-b023-45b8a5928dfc</stp>
        <stp>1</stp>
        <tr r="I44" s="8"/>
      </tp>
    </main>
    <main first="rtdsrv.0f29a6304c7e40718babaa9d255dad00">
      <tp t="e">
        <v>#N/A</v>
        <stp/>
        <stp>108d56fe-a1dc-43ae-9579-9b557b7bd2a7</stp>
        <stp>1</stp>
        <tr r="S97" s="4"/>
      </tp>
      <tp t="e">
        <v>#N/A</v>
        <stp/>
        <stp>edf988f4-0949-4444-bcbf-8500beac7b63</stp>
        <stp>1</stp>
        <tr r="D33" s="7"/>
      </tp>
      <tp t="e">
        <v>#N/A</v>
        <stp/>
        <stp>67a8a2ca-8fec-4a0e-bdb7-c28ed93f9233</stp>
        <stp>1</stp>
        <tr r="D20" s="8"/>
      </tp>
    </main>
    <main first="rtdsrv.0f29a6304c7e40718babaa9d255dad00">
      <tp t="e">
        <v>#N/A</v>
        <stp/>
        <stp>1d8e94ee-6cbf-4c22-8566-cca5dce31ba0</stp>
        <stp>1</stp>
        <tr r="W44" s="8"/>
      </tp>
      <tp t="e">
        <v>#N/A</v>
        <stp/>
        <stp>1a91603d-15e4-49aa-a82a-65847da7669d</stp>
        <stp>1</stp>
        <tr r="F53" s="7"/>
      </tp>
    </main>
    <main first="rtdsrv.0f29a6304c7e40718babaa9d255dad00">
      <tp t="e">
        <v>#N/A</v>
        <stp/>
        <stp>a88a4d07-39fe-4552-8512-47f6231b58ef</stp>
        <stp>1</stp>
        <tr r="F61" s="9"/>
      </tp>
    </main>
    <main first="rtdsrv.0f29a6304c7e40718babaa9d255dad00">
      <tp t="e">
        <v>#N/A</v>
        <stp/>
        <stp>8f114638-c529-4649-a303-448ec302ed64</stp>
        <stp>1</stp>
        <tr r="B33" s="7"/>
      </tp>
    </main>
    <main first="rtdsrv.0f29a6304c7e40718babaa9d255dad00">
      <tp t="e">
        <v>#N/A</v>
        <stp/>
        <stp>cfb1ea5a-2f5c-41de-9658-674c24b15410</stp>
        <stp>1</stp>
        <tr r="U10" s="8"/>
      </tp>
    </main>
    <main first="rtdsrv.0f29a6304c7e40718babaa9d255dad00">
      <tp t="e">
        <v>#N/A</v>
        <stp/>
        <stp>cb5c918a-ae63-4ec8-a1e6-1aa4aac3b768</stp>
        <stp>1</stp>
        <tr r="T53" s="7"/>
      </tp>
      <tp t="e">
        <v>#N/A</v>
        <stp/>
        <stp>2e0e3747-511c-4af6-b071-66934b7d8328</stp>
        <stp>1</stp>
        <tr r="B57" s="4"/>
      </tp>
      <tp t="e">
        <v>#N/A</v>
        <stp/>
        <stp>d149a8e7-89a2-462f-b51c-8976cfece85a</stp>
        <stp>1</stp>
        <tr r="W69" s="9"/>
      </tp>
    </main>
    <main first="rtdsrv.0f29a6304c7e40718babaa9d255dad00">
      <tp t="e">
        <v>#N/A</v>
        <stp/>
        <stp>3b93c464-feba-41f2-be9c-c7a932f72bb8</stp>
        <stp>1</stp>
        <tr r="J58" s="4"/>
      </tp>
      <tp t="e">
        <v>#N/A</v>
        <stp/>
        <stp>c38e943f-9ca2-4ee7-82a6-a44886777470</stp>
        <stp>1</stp>
        <tr r="Y71" s="7"/>
      </tp>
    </main>
    <main first="rtdsrv.0f29a6304c7e40718babaa9d255dad00">
      <tp t="e">
        <v>#N/A</v>
        <stp/>
        <stp>e85c6841-852b-4983-9566-98d006ebbfc2</stp>
        <stp>1</stp>
        <tr r="Y88" s="4"/>
      </tp>
    </main>
    <main first="rtdsrv.0f29a6304c7e40718babaa9d255dad00">
      <tp t="e">
        <v>#N/A</v>
        <stp/>
        <stp>749856b2-fc8f-4c6a-a2ca-d510da394ea9</stp>
        <stp>1</stp>
        <tr r="B20" s="8"/>
      </tp>
      <tp t="e">
        <v>#N/A</v>
        <stp/>
        <stp>e5c00f6a-8491-491a-a5d2-c30a7f44a84e</stp>
        <stp>1</stp>
        <tr r="S41" s="5"/>
      </tp>
    </main>
    <main first="rtdsrv.0f29a6304c7e40718babaa9d255dad00">
      <tp t="e">
        <v>#N/A</v>
        <stp/>
        <stp>8e7ab1c7-60c9-4a34-acaf-edceb13a4301</stp>
        <stp>1</stp>
        <tr r="V21" s="8"/>
      </tp>
    </main>
    <main first="rtdsrv.0f29a6304c7e40718babaa9d255dad00">
      <tp t="e">
        <v>#N/A</v>
        <stp/>
        <stp>29083490-ffd1-4ff6-91cb-1296e83a203d</stp>
        <stp>1</stp>
        <tr r="Q10" s="4"/>
      </tp>
    </main>
    <main first="rtdsrv.0f29a6304c7e40718babaa9d255dad00">
      <tp t="e">
        <v>#N/A</v>
        <stp/>
        <stp>16665fc6-823e-4d42-8fea-3bbc7e783b54</stp>
        <stp>1</stp>
        <tr r="X91" s="3"/>
      </tp>
      <tp t="e">
        <v>#N/A</v>
        <stp/>
        <stp>ef8d2cd8-2544-4e1c-96a0-7490db673563</stp>
        <stp>1</stp>
        <tr r="V41" s="5"/>
      </tp>
      <tp t="e">
        <v>#N/A</v>
        <stp/>
        <stp>44934d5d-8522-4863-8260-37de175e1b4e</stp>
        <stp>1</stp>
        <tr r="J71" s="7"/>
      </tp>
    </main>
    <main first="rtdsrv.0f29a6304c7e40718babaa9d255dad00">
      <tp t="e">
        <v>#N/A</v>
        <stp/>
        <stp>52e425e2-6b59-4827-9ce0-e0047f5727c1</stp>
        <stp>1</stp>
        <tr r="H88" s="4"/>
      </tp>
    </main>
    <main first="rtdsrv.0f29a6304c7e40718babaa9d255dad00">
      <tp t="e">
        <v>#N/A</v>
        <stp/>
        <stp>5721e614-39b4-41c1-a089-a666821dc19e</stp>
        <stp>1</stp>
        <tr r="B49" s="8"/>
      </tp>
    </main>
    <main first="rtdsrv.0f29a6304c7e40718babaa9d255dad00">
      <tp t="e">
        <v>#N/A</v>
        <stp/>
        <stp>e047ed3d-a018-40a1-8ece-96a6f12d9a39</stp>
        <stp>1</stp>
        <tr r="S59" s="3"/>
      </tp>
    </main>
    <main first="rtdsrv.0f29a6304c7e40718babaa9d255dad00">
      <tp t="e">
        <v>#N/A</v>
        <stp/>
        <stp>f39a04a0-559a-40ee-8b06-ada1937a06c1</stp>
        <stp>1</stp>
        <tr r="Z61" s="9"/>
      </tp>
    </main>
    <main first="rtdsrv.0f29a6304c7e40718babaa9d255dad00">
      <tp t="e">
        <v>#N/A</v>
        <stp/>
        <stp>fcfabdab-b1e0-4428-814a-a7de74e98b07</stp>
        <stp>1</stp>
        <tr r="J50" s="8"/>
      </tp>
    </main>
    <main first="rtdsrv.0f29a6304c7e40718babaa9d255dad00">
      <tp t="e">
        <v>#N/A</v>
        <stp/>
        <stp>a62e2c58-4c1c-4c50-a895-6c7bf0142d69</stp>
        <stp>1</stp>
        <tr r="P10" s="7"/>
      </tp>
    </main>
    <main first="rtdsrv.0f29a6304c7e40718babaa9d255dad00">
      <tp t="e">
        <v>#N/A</v>
        <stp/>
        <stp>017238bd-bb71-4e2d-b295-d8416f3aa927</stp>
        <stp>1</stp>
        <tr r="O59" s="3"/>
      </tp>
    </main>
    <main first="rtdsrv.0f29a6304c7e40718babaa9d255dad00">
      <tp t="e">
        <v>#N/A</v>
        <stp/>
        <stp>08a22095-0749-41cf-85e1-ff0a4ad8919b</stp>
        <stp>1</stp>
        <tr r="E10" s="4"/>
      </tp>
    </main>
    <main first="rtdsrv.0f29a6304c7e40718babaa9d255dad00">
      <tp t="e">
        <v>#N/A</v>
        <stp/>
        <stp>4a37f82f-3a8c-42eb-8d91-7e1a1df71124</stp>
        <stp>1</stp>
        <tr r="X10" s="4"/>
      </tp>
    </main>
    <main first="rtdsrv.0f29a6304c7e40718babaa9d255dad00">
      <tp t="e">
        <v>#N/A</v>
        <stp/>
        <stp>87a10e99-8767-4509-9810-a155988eeebc</stp>
        <stp>1</stp>
        <tr r="N98" s="9"/>
      </tp>
      <tp t="e">
        <v>#N/A</v>
        <stp/>
        <stp>22af3592-af9c-4c92-923c-b9b760765f97</stp>
        <stp>1</stp>
        <tr r="H53" s="7"/>
      </tp>
      <tp t="e">
        <v>#N/A</v>
        <stp/>
        <stp>04aaef9f-c04b-48ea-9870-b193a686ea26</stp>
        <stp>1</stp>
        <tr r="F50" s="3"/>
      </tp>
      <tp t="e">
        <v>#N/A</v>
        <stp/>
        <stp>f4db5a89-9926-420b-b9e1-09b158f0d689</stp>
        <stp>1</stp>
        <tr r="C9" s="4"/>
      </tp>
      <tp t="e">
        <v>#N/A</v>
        <stp/>
        <stp>719edc07-49e6-4fb6-81cc-0e49208d9735</stp>
        <stp>1</stp>
        <tr r="X50" s="8"/>
      </tp>
      <tp t="e">
        <v>#N/A</v>
        <stp/>
        <stp>1449c536-9289-444f-bfa2-c2b8e119278a</stp>
        <stp>1</stp>
        <tr r="N53" s="7"/>
      </tp>
    </main>
    <main first="rtdsrv.0f29a6304c7e40718babaa9d255dad00">
      <tp t="e">
        <v>#N/A</v>
        <stp/>
        <stp>327da69e-0d9f-40ef-9094-fb6d20b4d57c</stp>
        <stp>1</stp>
        <tr r="Q10" s="8"/>
      </tp>
    </main>
    <main first="rtdsrv.0f29a6304c7e40718babaa9d255dad00">
      <tp t="e">
        <v>#N/A</v>
        <stp/>
        <stp>f553b8db-d3f0-4454-b3a0-d81e89d18557</stp>
        <stp>1</stp>
        <tr r="W10" s="9"/>
      </tp>
      <tp t="e">
        <v>#N/A</v>
        <stp/>
        <stp>153597a5-052d-4928-926c-98171a3e35fb</stp>
        <stp>1</stp>
        <tr r="U10" s="7"/>
      </tp>
      <tp t="e">
        <v>#N/A</v>
        <stp/>
        <stp>1356e2f6-26dd-47b2-b6d6-87533e748004</stp>
        <stp>1</stp>
        <tr r="O41" s="5"/>
      </tp>
      <tp t="e">
        <v>#N/A</v>
        <stp/>
        <stp>94adc1b8-1e75-4490-8383-548a42950791</stp>
        <stp>1</stp>
        <tr r="P10" s="9"/>
      </tp>
    </main>
    <main first="rtdsrv.0f29a6304c7e40718babaa9d255dad00">
      <tp t="e">
        <v>#N/A</v>
        <stp/>
        <stp>ed0d1a0d-4cd0-407d-a6d0-e5078959a429</stp>
        <stp>1</stp>
        <tr r="H10" s="5"/>
      </tp>
      <tp t="e">
        <v>#N/A</v>
        <stp/>
        <stp>ac807364-2c48-48c5-870a-07eb00cbde32</stp>
        <stp>1</stp>
        <tr r="D5" s="8"/>
      </tp>
    </main>
    <main first="rtdsrv.0f29a6304c7e40718babaa9d255dad00">
      <tp t="e">
        <v>#N/A</v>
        <stp/>
        <stp>168e6b45-d350-4664-ba89-196f6316ea2c</stp>
        <stp>1</stp>
        <tr r="I21" s="8"/>
      </tp>
    </main>
    <main first="rtdsrv.0f29a6304c7e40718babaa9d255dad00">
      <tp t="e">
        <v>#N/A</v>
        <stp/>
        <stp>c886584c-778e-4d73-82f5-872b8e8559ad</stp>
        <stp>1</stp>
        <tr r="F10" s="8"/>
      </tp>
    </main>
    <main first="rtdsrv.0f29a6304c7e40718babaa9d255dad00">
      <tp t="e">
        <v>#N/A</v>
        <stp/>
        <stp>018eaf3e-7b7a-4b08-b089-94af9eec3140</stp>
        <stp>1</stp>
        <tr r="Q71" s="7"/>
      </tp>
      <tp t="e">
        <v>#N/A</v>
        <stp/>
        <stp>2a65772b-2f7b-4627-b627-582ef43d01e7</stp>
        <stp>1</stp>
        <tr r="D41" s="5"/>
      </tp>
    </main>
    <main first="rtdsrv.0f29a6304c7e40718babaa9d255dad00">
      <tp t="e">
        <v>#N/A</v>
        <stp/>
        <stp>9931173b-a929-4333-a790-b7dbfc225cca</stp>
        <stp>1</stp>
        <tr r="P30" s="5"/>
      </tp>
      <tp t="e">
        <v>#N/A</v>
        <stp/>
        <stp>e74491f6-53ed-42f5-bd8b-895e74eb1dc2</stp>
        <stp>1</stp>
        <tr r="L10" s="9"/>
      </tp>
    </main>
    <main first="rtdsrv.0f29a6304c7e40718babaa9d255dad00">
      <tp t="e">
        <v>#N/A</v>
        <stp/>
        <stp>3ec83671-f551-43c0-8445-e7c76ecf994d</stp>
        <stp>1</stp>
        <tr r="V91" s="3"/>
      </tp>
      <tp t="e">
        <v>#N/A</v>
        <stp/>
        <stp>b138e9e6-d841-4fd8-8a66-585d20638bc1</stp>
        <stp>1</stp>
        <tr r="H10" s="9"/>
      </tp>
    </main>
    <main first="rtdsrv.0f29a6304c7e40718babaa9d255dad00">
      <tp t="e">
        <v>#N/A</v>
        <stp/>
        <stp>e7efc0c9-6e2b-4a90-9973-959bb183242f</stp>
        <stp>1</stp>
        <tr r="L69" s="9"/>
      </tp>
    </main>
    <main first="rtdsrv.0f29a6304c7e40718babaa9d255dad00">
      <tp t="e">
        <v>#N/A</v>
        <stp/>
        <stp>1f56e13a-9980-4cda-9e43-310770291378</stp>
        <stp>1</stp>
        <tr r="T98" s="9"/>
      </tp>
      <tp t="e">
        <v>#N/A</v>
        <stp/>
        <stp>32be3e37-8f7b-40f7-a030-53e3b1812f65</stp>
        <stp>1</stp>
        <tr r="T10" s="5"/>
      </tp>
    </main>
    <main first="rtdsrv.0f29a6304c7e40718babaa9d255dad00">
      <tp t="e">
        <v>#N/A</v>
        <stp/>
        <stp>4d9d6129-5def-4a0c-88cd-1f4e995e026b</stp>
        <stp>1</stp>
        <tr r="C24" s="5"/>
      </tp>
      <tp t="e">
        <v>#N/A</v>
        <stp/>
        <stp>349ae0cd-e99d-4bfd-be74-da293ec63fb0</stp>
        <stp>1</stp>
        <tr r="D9" s="8"/>
      </tp>
      <tp t="e">
        <v>#N/A</v>
        <stp/>
        <stp>dc00a876-de68-419c-ad18-b5aebba55923</stp>
        <stp>1</stp>
        <tr r="T97" s="4"/>
      </tp>
      <tp t="e">
        <v>#N/A</v>
        <stp/>
        <stp>1af216f0-1c01-4dec-812e-e2c88fcbbd97</stp>
        <stp>1</stp>
        <tr r="G91" s="3"/>
      </tp>
    </main>
    <main first="rtdsrv.0f29a6304c7e40718babaa9d255dad00">
      <tp t="e">
        <v>#N/A</v>
        <stp/>
        <stp>d8cdf380-9cab-451f-a88d-62cc346843e9</stp>
        <stp>1</stp>
        <tr r="P71" s="7"/>
      </tp>
      <tp t="e">
        <v>#N/A</v>
        <stp/>
        <stp>c72e3e6e-50b6-4a97-acfa-1648645ac3c8</stp>
        <stp>1</stp>
        <tr r="B29" s="5"/>
      </tp>
    </main>
    <main first="rtdsrv.0f29a6304c7e40718babaa9d255dad00">
      <tp t="e">
        <v>#N/A</v>
        <stp/>
        <stp>e4f41f9b-8b91-4a86-9b62-d7515eb17704</stp>
        <stp>1</stp>
        <tr r="Z71" s="7"/>
      </tp>
      <tp t="e">
        <v>#N/A</v>
        <stp/>
        <stp>85536bdc-f797-48d1-bda2-d3d44f647c90</stp>
        <stp>1</stp>
        <tr r="E58" s="4"/>
      </tp>
      <tp t="e">
        <v>#N/A</v>
        <stp/>
        <stp>b6bf8177-5b64-483b-8aa6-a0b40791377a</stp>
        <stp>1</stp>
        <tr r="Z88" s="4"/>
      </tp>
    </main>
    <main first="rtdsrv.0f29a6304c7e40718babaa9d255dad00">
      <tp t="e">
        <v>#N/A</v>
        <stp/>
        <stp>1207d552-3496-4dc3-9880-e21cdeb8e839</stp>
        <stp>1</stp>
        <tr r="O44" s="8"/>
      </tp>
      <tp t="e">
        <v>#N/A</v>
        <stp/>
        <stp>534086bd-768a-4326-ba90-0d21bb481377</stp>
        <stp>1</stp>
        <tr r="J10" s="4"/>
      </tp>
      <tp t="e">
        <v>#N/A</v>
        <stp/>
        <stp>e928adc6-aef8-4ad4-87e7-763af3dec9a6</stp>
        <stp>1</stp>
        <tr r="K98" s="9"/>
      </tp>
      <tp t="e">
        <v>#N/A</v>
        <stp/>
        <stp>72c3a17b-497f-4a98-bf3b-f6fb0e6fdb5b</stp>
        <stp>1</stp>
        <tr r="E44" s="8"/>
      </tp>
      <tp t="e">
        <v>#N/A</v>
        <stp/>
        <stp>98ca6d1d-a007-4efd-9afd-f42e90a7bb38</stp>
        <stp>1</stp>
        <tr r="G58" s="4"/>
      </tp>
      <tp t="e">
        <v>#N/A</v>
        <stp/>
        <stp>7404fb19-f36a-4f2f-8715-59ef03103d90</stp>
        <stp>1</stp>
        <tr r="H10" s="4"/>
      </tp>
    </main>
    <main first="rtdsrv.0f29a6304c7e40718babaa9d255dad00">
      <tp t="e">
        <v>#N/A</v>
        <stp/>
        <stp>f0024c80-9e12-4aed-a3e3-1b864f9c7b8e</stp>
        <stp>1</stp>
        <tr r="M53" s="7"/>
      </tp>
      <tp t="e">
        <v>#N/A</v>
        <stp/>
        <stp>d57acb6f-f2ac-49dc-9cdc-b7c02980741e</stp>
        <stp>1</stp>
        <tr r="P10" s="4"/>
      </tp>
    </main>
    <main first="rtdsrv.0f29a6304c7e40718babaa9d255dad00">
      <tp t="e">
        <v>#N/A</v>
        <stp/>
        <stp>23470f0a-da16-4700-b681-4d5e339a9535</stp>
        <stp>1</stp>
        <tr r="G34" s="7"/>
      </tp>
      <tp t="e">
        <v>#N/A</v>
        <stp/>
        <stp>f2ca8a72-6d5f-4db6-bf3d-0a1fa50fa74c</stp>
        <stp>1</stp>
        <tr r="O91" s="3"/>
      </tp>
      <tp t="e">
        <v>#N/A</v>
        <stp/>
        <stp>0f9e123e-5618-42a7-b6d4-13825582938e</stp>
        <stp>1</stp>
        <tr r="X10" s="8"/>
      </tp>
    </main>
    <main first="rtdsrv.0f29a6304c7e40718babaa9d255dad00">
      <tp t="e">
        <v>#N/A</v>
        <stp/>
        <stp>d0bedb3a-36d0-41d7-aa9e-5de44f0cbe6c</stp>
        <stp>1</stp>
        <tr r="H61" s="9"/>
      </tp>
    </main>
    <main first="rtdsrv.0f29a6304c7e40718babaa9d255dad00">
      <tp t="e">
        <v>#N/A</v>
        <stp/>
        <stp>da1b9be1-be44-4521-a813-3a6ad015c98c</stp>
        <stp>1</stp>
        <tr r="C39" s="5"/>
      </tp>
      <tp t="e">
        <v>#N/A</v>
        <stp/>
        <stp>fb4dcb4a-8438-4d54-898a-d47f17180b20</stp>
        <stp>1</stp>
        <tr r="X88" s="4"/>
      </tp>
      <tp t="e">
        <v>#N/A</v>
        <stp/>
        <stp>094de4ca-5f78-4221-bbc5-7253feee6bc0</stp>
        <stp>1</stp>
        <tr r="U50" s="8"/>
      </tp>
      <tp t="e">
        <v>#N/A</v>
        <stp/>
        <stp>9ec4a698-7dda-44c2-b35e-a6f7bf050108</stp>
        <stp>1</stp>
        <tr r="K59" s="3"/>
      </tp>
      <tp t="e">
        <v>#N/A</v>
        <stp/>
        <stp>2150cf33-79ae-4cbc-8121-8b7520886da0</stp>
        <stp>1</stp>
        <tr r="B70" s="7"/>
      </tp>
      <tp t="e">
        <v>#N/A</v>
        <stp/>
        <stp>01ce3334-c2ef-4ebd-8825-fb6978f678bb</stp>
        <stp>1</stp>
        <tr r="I58" s="4"/>
      </tp>
    </main>
    <main first="rtdsrv.0f29a6304c7e40718babaa9d255dad00">
      <tp t="e">
        <v>#N/A</v>
        <stp/>
        <stp>25571262-3dd0-4939-98c0-f75e30ee31de</stp>
        <stp>1</stp>
        <tr r="O30" s="5"/>
      </tp>
    </main>
    <main first="rtdsrv.0f29a6304c7e40718babaa9d255dad00">
      <tp t="e">
        <v>#N/A</v>
        <stp/>
        <stp>1416d3e7-8e38-46ad-bc61-2332d4c4d2dd</stp>
        <stp>1</stp>
        <tr r="U44" s="8"/>
      </tp>
    </main>
    <main first="rtdsrv.0f29a6304c7e40718babaa9d255dad00">
      <tp t="e">
        <v>#N/A</v>
        <stp/>
        <stp>2cd5e6b7-c68d-4fc2-9ee0-56de68d47ec0</stp>
        <stp>1</stp>
        <tr r="X10" s="5"/>
      </tp>
    </main>
    <main first="rtdsrv.0f29a6304c7e40718babaa9d255dad00">
      <tp t="e">
        <v>#N/A</v>
        <stp/>
        <stp>a27794d4-3fc6-4386-ad57-ca472a28ec89</stp>
        <stp>1</stp>
        <tr r="R21" s="8"/>
      </tp>
      <tp t="e">
        <v>#N/A</v>
        <stp/>
        <stp>097d2b38-f4d3-4918-874d-f86c7ec8a2cf</stp>
        <stp>1</stp>
        <tr r="Y10" s="4"/>
      </tp>
      <tp t="e">
        <v>#N/A</v>
        <stp/>
        <stp>33c67ce1-9f56-4393-b875-4b1871df7509</stp>
        <stp>1</stp>
        <tr r="K69" s="9"/>
      </tp>
      <tp t="e">
        <v>#N/A</v>
        <stp/>
        <stp>a21a5876-25c7-4f13-a7b6-fde206137aa6</stp>
        <stp>1</stp>
        <tr r="F10" s="7"/>
      </tp>
      <tp t="e">
        <v>#N/A</v>
        <stp/>
        <stp>a3209f48-2e8d-41b6-baa8-80c761b153fa</stp>
        <stp>1</stp>
        <tr r="L10" s="8"/>
      </tp>
    </main>
    <main first="rtdsrv.0f29a6304c7e40718babaa9d255dad00">
      <tp t="e">
        <v>#N/A</v>
        <stp/>
        <stp>e827ec48-6c6d-469d-96ba-c17a6bc1495b</stp>
        <stp>1</stp>
        <tr r="V10" s="7"/>
      </tp>
    </main>
    <main first="rtdsrv.0f29a6304c7e40718babaa9d255dad00">
      <tp t="e">
        <v>#N/A</v>
        <stp/>
        <stp>2f24636d-b541-48d1-8204-971ab3475fe6</stp>
        <stp>1</stp>
        <tr r="S88" s="4"/>
      </tp>
    </main>
    <main first="rtdsrv.0f29a6304c7e40718babaa9d255dad00">
      <tp t="e">
        <v>#N/A</v>
        <stp/>
        <stp>96a755cd-df82-4d67-82a8-ea0342ddfdfd</stp>
        <stp>1</stp>
        <tr r="I10" s="8"/>
      </tp>
      <tp t="e">
        <v>#N/A</v>
        <stp/>
        <stp>088f5283-490d-4aa6-b48a-c879328b6378</stp>
        <stp>1</stp>
        <tr r="R88" s="4"/>
      </tp>
    </main>
    <main first="rtdsrv.0f29a6304c7e40718babaa9d255dad00">
      <tp t="e">
        <v>#N/A</v>
        <stp/>
        <stp>2593301b-45e7-4276-8e5b-1dffd489a1cd</stp>
        <stp>1</stp>
        <tr r="D5" s="3"/>
      </tp>
    </main>
    <main first="rtdsrv.0f29a6304c7e40718babaa9d255dad00">
      <tp t="e">
        <v>#N/A</v>
        <stp/>
        <stp>f4ea92f5-25bf-46aa-b4c9-16b02f369caa</stp>
        <stp>1</stp>
        <tr r="G69" s="9"/>
      </tp>
    </main>
    <main first="rtdsrv.0f29a6304c7e40718babaa9d255dad00">
      <tp t="e">
        <v>#N/A</v>
        <stp/>
        <stp>3b855385-3370-4859-a5a9-42b8faec1580</stp>
        <stp>1</stp>
        <tr r="G53" s="7"/>
      </tp>
      <tp t="e">
        <v>#N/A</v>
        <stp/>
        <stp>33363995-822b-475e-b0d6-76700322593c</stp>
        <stp>1</stp>
        <tr r="C96" s="4"/>
      </tp>
      <tp t="e">
        <v>#N/A</v>
        <stp/>
        <stp>836530b9-1a08-4d38-98a1-4af7b705411f</stp>
        <stp>1</stp>
        <tr r="I71" s="7"/>
      </tp>
    </main>
    <main first="rtdsrv.0f29a6304c7e40718babaa9d255dad00">
      <tp t="e">
        <v>#N/A</v>
        <stp/>
        <stp>d2cb2339-1a92-4d9d-b15d-4e016b5551ee</stp>
        <stp>1</stp>
        <tr r="X44" s="8"/>
      </tp>
    </main>
    <main first="rtdsrv.0f29a6304c7e40718babaa9d255dad00">
      <tp t="e">
        <v>#N/A</v>
        <stp/>
        <stp>0ffb8817-4c13-4bc9-aa0d-fb3b3a355d25</stp>
        <stp>1</stp>
        <tr r="G44" s="8"/>
      </tp>
      <tp t="e">
        <v>#N/A</v>
        <stp/>
        <stp>a1d640b1-3477-45d8-9f15-989829645a65</stp>
        <stp>1</stp>
        <tr r="F69" s="9"/>
      </tp>
    </main>
    <main first="rtdsrv.0f29a6304c7e40718babaa9d255dad00">
      <tp t="e">
        <v>#N/A</v>
        <stp/>
        <stp>60883b06-4e86-4950-8c5f-bf679e42a227</stp>
        <stp>1</stp>
        <tr r="W59" s="3"/>
      </tp>
      <tp t="e">
        <v>#N/A</v>
        <stp/>
        <stp>80ff0f63-3aa1-4cdd-b926-19f4881e236a</stp>
        <stp>1</stp>
        <tr r="N88" s="4"/>
      </tp>
    </main>
    <main first="rtdsrv.0f29a6304c7e40718babaa9d255dad00">
      <tp t="e">
        <v>#N/A</v>
        <stp/>
        <stp>0edbd0f3-ecaa-4dee-a249-bd4c96ba8632</stp>
        <stp>1</stp>
        <tr r="V34" s="7"/>
      </tp>
    </main>
    <main first="rtdsrv.0f29a6304c7e40718babaa9d255dad00">
      <tp t="e">
        <v>#N/A</v>
        <stp/>
        <stp>f833abcf-9ef7-4dd6-ae47-31f3c023fd43</stp>
        <stp>1</stp>
        <tr r="R61" s="9"/>
      </tp>
      <tp t="e">
        <v>#N/A</v>
        <stp/>
        <stp>0ed4edd7-22dd-4b90-8276-97487a7b016b</stp>
        <stp>1</stp>
        <tr r="J61" s="9"/>
      </tp>
      <tp t="e">
        <v>#N/A</v>
        <stp/>
        <stp>646bf2d5-b9b7-4121-8198-37456314d368</stp>
        <stp>1</stp>
        <tr r="C57" s="4"/>
      </tp>
      <tp t="e">
        <v>#N/A</v>
        <stp/>
        <stp>786f1ba5-1df3-4067-a808-91e2d69fc835</stp>
        <stp>1</stp>
        <tr r="H69" s="9"/>
      </tp>
    </main>
    <main first="rtdsrv.0f29a6304c7e40718babaa9d255dad00">
      <tp t="e">
        <v>#N/A</v>
        <stp/>
        <stp>9e7df554-2619-4490-b213-a039da03c018</stp>
        <stp>1</stp>
        <tr r="P88" s="4"/>
      </tp>
    </main>
    <main first="rtdsrv.0f29a6304c7e40718babaa9d255dad00">
      <tp t="e">
        <v>#N/A</v>
        <stp/>
        <stp>e8038142-82f5-4483-88b2-672945e1decf</stp>
        <stp>1</stp>
        <tr r="L71" s="7"/>
      </tp>
      <tp t="e">
        <v>#N/A</v>
        <stp/>
        <stp>03a72e70-f41c-47db-b584-497297d0260d</stp>
        <stp>1</stp>
        <tr r="G50" s="8"/>
      </tp>
    </main>
    <main first="rtdsrv.0f29a6304c7e40718babaa9d255dad00">
      <tp t="e">
        <v>#N/A</v>
        <stp/>
        <stp>e209519d-8215-4e10-82db-e2a6651184b3</stp>
        <stp>1</stp>
        <tr r="M25" s="5"/>
      </tp>
    </main>
    <main first="rtdsrv.0f29a6304c7e40718babaa9d255dad00">
      <tp t="e">
        <v>#N/A</v>
        <stp/>
        <stp>8c36c288-5dac-41d6-8796-a183e823ba4c</stp>
        <stp>1</stp>
        <tr r="F34" s="7"/>
      </tp>
      <tp t="e">
        <v>#N/A</v>
        <stp/>
        <stp>7490a382-b2f0-4988-831a-e8d095aeb756</stp>
        <stp>1</stp>
        <tr r="G98" s="9"/>
      </tp>
    </main>
    <main first="rtdsrv.0f29a6304c7e40718babaa9d255dad00">
      <tp t="e">
        <v>#N/A</v>
        <stp/>
        <stp>61a7d423-b176-45e8-b7c1-30fcccdb616c</stp>
        <stp>1</stp>
        <tr r="D5" s="4"/>
      </tp>
      <tp t="e">
        <v>#N/A</v>
        <stp/>
        <stp>d3e6276a-d327-449b-bb47-86ac40e5a00c</stp>
        <stp>1</stp>
        <tr r="M10" s="9"/>
      </tp>
      <tp t="e">
        <v>#N/A</v>
        <stp/>
        <stp>3206cc80-9043-4b78-b6c1-97d4801e7a1e</stp>
        <stp>1</stp>
        <tr r="C52" s="7"/>
      </tp>
      <tp t="e">
        <v>#N/A</v>
        <stp/>
        <stp>8ed14f6e-2d72-4f29-9a0d-23b698593345</stp>
        <stp>1</stp>
        <tr r="C9" s="9"/>
      </tp>
    </main>
    <main first="rtdsrv.0f29a6304c7e40718babaa9d255dad00">
      <tp t="e">
        <v>#N/A</v>
        <stp/>
        <stp>8e233497-cd5c-42d7-a71f-a78f56935831</stp>
        <stp>1</stp>
        <tr r="T21" s="8"/>
      </tp>
    </main>
    <main first="rtdsrv.0f29a6304c7e40718babaa9d255dad00">
      <tp t="e">
        <v>#N/A</v>
        <stp/>
        <stp>76d1ca7d-1514-4367-af8a-f50588c64a43</stp>
        <stp>1</stp>
        <tr r="L91" s="3"/>
      </tp>
      <tp t="e">
        <v>#N/A</v>
        <stp/>
        <stp>c1632f60-f2a5-4789-aec6-0e9e6953dabd</stp>
        <stp>1</stp>
        <tr r="M10" s="3"/>
      </tp>
      <tp t="e">
        <v>#N/A</v>
        <stp/>
        <stp>72f749b0-0af4-4320-9875-71a1743df208</stp>
        <stp>1</stp>
        <tr r="P97" s="4"/>
      </tp>
    </main>
    <main first="rtdsrv.0f29a6304c7e40718babaa9d255dad00">
      <tp t="e">
        <v>#N/A</v>
        <stp/>
        <stp>8dd7704b-28d0-4103-ae14-543df082a681</stp>
        <stp>1</stp>
        <tr r="K10" s="9"/>
      </tp>
    </main>
    <main first="rtdsrv.0f29a6304c7e40718babaa9d255dad00">
      <tp t="e">
        <v>#N/A</v>
        <stp/>
        <stp>62497c3c-8a19-43a0-bcf3-3907f1c91a02</stp>
        <stp>1</stp>
        <tr r="K34" s="7"/>
      </tp>
    </main>
    <main first="rtdsrv.0f29a6304c7e40718babaa9d255dad00">
      <tp t="e">
        <v>#N/A</v>
        <stp/>
        <stp>c6e0e937-2d10-4da6-875e-a204e16a9799</stp>
        <stp>1</stp>
        <tr r="Y98" s="9"/>
      </tp>
    </main>
    <main first="rtdsrv.0f29a6304c7e40718babaa9d255dad00">
      <tp t="e">
        <v>#N/A</v>
        <stp/>
        <stp>dd848bc8-5254-4e49-90eb-992d2e35d702</stp>
        <stp>1</stp>
        <tr r="L21" s="8"/>
      </tp>
      <tp t="e">
        <v>#N/A</v>
        <stp/>
        <stp>17f1ecfc-99b3-4b7e-aec3-033263803257</stp>
        <stp>1</stp>
        <tr r="C89" s="3"/>
      </tp>
    </main>
    <main first="rtdsrv.0f29a6304c7e40718babaa9d255dad00">
      <tp t="e">
        <v>#N/A</v>
        <stp/>
        <stp>e17c3384-7444-4244-bb6b-fcc4bd9c139b</stp>
        <stp>1</stp>
        <tr r="E34" s="7"/>
      </tp>
    </main>
    <main first="rtdsrv.0f29a6304c7e40718babaa9d255dad00">
      <tp t="e">
        <v>#N/A</v>
        <stp/>
        <stp>3fd7248a-2264-40b0-bbd8-543d47d112fa</stp>
        <stp>1</stp>
        <tr r="Z69" s="9"/>
      </tp>
      <tp t="e">
        <v>#N/A</v>
        <stp/>
        <stp>11d44df0-b16e-48b7-8995-07ae7130981a</stp>
        <stp>1</stp>
        <tr r="L50" s="3"/>
      </tp>
      <tp t="e">
        <v>#N/A</v>
        <stp/>
        <stp>0394b039-e03c-45e6-8cc7-62f09df12e64</stp>
        <stp>1</stp>
        <tr r="I41" s="5"/>
      </tp>
    </main>
    <main first="rtdsrv.0f29a6304c7e40718babaa9d255dad00">
      <tp t="e">
        <v>#N/A</v>
        <stp/>
        <stp>475eb2b1-d68e-4cf7-a8be-b8eb9df38809</stp>
        <stp>1</stp>
        <tr r="U88" s="4"/>
      </tp>
      <tp t="e">
        <v>#N/A</v>
        <stp/>
        <stp>7d9eaf58-815b-4015-8a62-99d6541af3c1</stp>
        <stp>1</stp>
        <tr r="I10" s="9"/>
      </tp>
    </main>
    <main first="rtdsrv.0f29a6304c7e40718babaa9d255dad00">
      <tp t="e">
        <v>#N/A</v>
        <stp/>
        <stp>c1791e39-68b6-4be1-b707-9e50d286dcbb</stp>
        <stp>1</stp>
        <tr r="J69" s="9"/>
      </tp>
      <tp t="e">
        <v>#N/A</v>
        <stp/>
        <stp>bd2a7c93-1b93-450e-9033-9dc4645df021</stp>
        <stp>1</stp>
        <tr r="L25" s="5"/>
      </tp>
    </main>
    <main first="rtdsrv.0f29a6304c7e40718babaa9d255dad00">
      <tp t="e">
        <v>#N/A</v>
        <stp/>
        <stp>798b51b9-78bb-490c-885f-4abca9e80f6e</stp>
        <stp>1</stp>
        <tr r="Z97" s="4"/>
      </tp>
      <tp t="e">
        <v>#N/A</v>
        <stp/>
        <stp>7b07762e-e579-48a0-84e7-c40d8e1dda3b</stp>
        <stp>1</stp>
        <tr r="I10" s="5"/>
      </tp>
      <tp t="e">
        <v>#N/A</v>
        <stp/>
        <stp>e6b2678b-e034-4470-adf8-b0cb13c06e4c</stp>
        <stp>1</stp>
        <tr r="E30" s="5"/>
      </tp>
    </main>
    <main first="rtdsrv.0f29a6304c7e40718babaa9d255dad00">
      <tp t="e">
        <v>#N/A</v>
        <stp/>
        <stp>2ad8f2d4-84b5-4aa6-819a-2df2d7752287</stp>
        <stp>1</stp>
        <tr r="Z58" s="4"/>
      </tp>
    </main>
    <main first="rtdsrv.0f29a6304c7e40718babaa9d255dad00">
      <tp t="e">
        <v>#N/A</v>
        <stp/>
        <stp>f5cd36bc-6b56-4556-ad26-34f2f390864c</stp>
        <stp>1</stp>
        <tr r="S34" s="7"/>
      </tp>
    </main>
    <main first="rtdsrv.0f29a6304c7e40718babaa9d255dad00">
      <tp t="e">
        <v>#N/A</v>
        <stp/>
        <stp>6fa57eb7-5605-46a8-a40c-d5b244543c7d</stp>
        <stp>1</stp>
        <tr r="I53" s="7"/>
      </tp>
    </main>
    <main first="rtdsrv.0f29a6304c7e40718babaa9d255dad00">
      <tp t="e">
        <v>#N/A</v>
        <stp/>
        <stp>ffb02df8-b535-4c06-b609-f7d8d583fcf6</stp>
        <stp>1</stp>
        <tr r="W25" s="5"/>
      </tp>
      <tp t="e">
        <v>#N/A</v>
        <stp/>
        <stp>6c944f13-16b0-4373-be17-a9d0d112e8a1</stp>
        <stp>1</stp>
        <tr r="Z21" s="8"/>
      </tp>
      <tp t="e">
        <v>#N/A</v>
        <stp/>
        <stp>9fa5af51-37a1-4b76-b4a2-dac197fa1aa2</stp>
        <stp>1</stp>
        <tr r="Z25" s="5"/>
      </tp>
      <tp t="e">
        <v>#N/A</v>
        <stp/>
        <stp>c60d6f7c-c6c7-4a3b-b12b-7990c7912fda</stp>
        <stp>1</stp>
        <tr r="C9" s="8"/>
      </tp>
      <tp t="e">
        <v>#N/A</v>
        <stp/>
        <stp>67fb8630-af6b-46a2-b2cf-bdabb43f9d93</stp>
        <stp>1</stp>
        <tr r="W10" s="8"/>
      </tp>
    </main>
    <main first="rtdsrv.0f29a6304c7e40718babaa9d255dad00">
      <tp t="e">
        <v>#N/A</v>
        <stp/>
        <stp>21a16256-7695-4f05-9a78-cbf6178c5fd3</stp>
        <stp>1</stp>
        <tr r="M10" s="8"/>
      </tp>
      <tp t="e">
        <v>#N/A</v>
        <stp/>
        <stp>76137b2a-e928-48e0-af65-1e779d6167d8</stp>
        <stp>1</stp>
        <tr r="W58" s="4"/>
      </tp>
    </main>
    <main first="rtdsrv.0f29a6304c7e40718babaa9d255dad00">
      <tp t="e">
        <v>#N/A</v>
        <stp/>
        <stp>4f7db8bb-2c84-4852-8ea9-34ad9d3d3759</stp>
        <stp>1</stp>
        <tr r="O34" s="7"/>
      </tp>
    </main>
    <main first="rtdsrv.0f29a6304c7e40718babaa9d255dad00">
      <tp t="e">
        <v>#N/A</v>
        <stp/>
        <stp>eb92bf84-2ec4-4752-a9c6-bdef4700a7cb</stp>
        <stp>1</stp>
        <tr r="B9" s="4"/>
      </tp>
    </main>
    <main first="rtdsrv.0f29a6304c7e40718babaa9d255dad00">
      <tp t="e">
        <v>#N/A</v>
        <stp/>
        <stp>287e711d-a5cd-4b86-9b13-0416ea90bcf8</stp>
        <stp>1</stp>
        <tr r="Q21" s="8"/>
      </tp>
    </main>
    <main first="rtdsrv.0f29a6304c7e40718babaa9d255dad00">
      <tp t="e">
        <v>#N/A</v>
        <stp/>
        <stp>6f5a7290-d774-4159-a8a9-1ba0a22dd3be</stp>
        <stp>1</stp>
        <tr r="L30" s="5"/>
      </tp>
      <tp t="e">
        <v>#N/A</v>
        <stp/>
        <stp>92f6dec6-b1b2-414c-bd9e-4f76aa75fb35</stp>
        <stp>1</stp>
        <tr r="E53" s="7"/>
      </tp>
      <tp t="e">
        <v>#N/A</v>
        <stp/>
        <stp>93afe10e-b12b-4a12-b22c-e6c12a13f8c7</stp>
        <stp>1</stp>
        <tr r="O88" s="4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9A2A50DF-494D-4CBD-8D93-ACA1BA694CBA}"/>
            </a:ext>
          </a:extLst>
        </xdr:cNvPr>
        <xdr:cNvSpPr/>
      </xdr:nvSpPr>
      <xdr:spPr>
        <a:xfrm>
          <a:off x="1303867" y="0"/>
          <a:ext cx="14782800" cy="48260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49742</xdr:colOff>
      <xdr:row>0</xdr:row>
      <xdr:rowOff>0</xdr:rowOff>
    </xdr:from>
    <xdr:to>
      <xdr:col>2</xdr:col>
      <xdr:colOff>1894841</xdr:colOff>
      <xdr:row>1</xdr:row>
      <xdr:rowOff>0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DEF48AF1-97B3-447E-97A6-ED033B942A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0"/>
          <a:ext cx="1845099" cy="482600"/>
        </a:xfrm>
        <a:prstGeom prst="rect">
          <a:avLst/>
        </a:prstGeom>
      </xdr:spPr>
    </xdr:pic>
    <xdr:clientData/>
  </xdr:twoCellAnchor>
  <xdr:twoCellAnchor>
    <xdr:from>
      <xdr:col>2</xdr:col>
      <xdr:colOff>9312</xdr:colOff>
      <xdr:row>113</xdr:row>
      <xdr:rowOff>117474</xdr:rowOff>
    </xdr:from>
    <xdr:to>
      <xdr:col>26</xdr:col>
      <xdr:colOff>33866</xdr:colOff>
      <xdr:row>113</xdr:row>
      <xdr:rowOff>186266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B261023C-ED11-4084-8DCD-1A8873223F2A}"/>
            </a:ext>
          </a:extLst>
        </xdr:cNvPr>
        <xdr:cNvSpPr/>
      </xdr:nvSpPr>
      <xdr:spPr>
        <a:xfrm>
          <a:off x="1313179" y="22571074"/>
          <a:ext cx="15306887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E0FF5026-2A7C-4105-A62F-C6C1224DD51D}"/>
            </a:ext>
          </a:extLst>
        </xdr:cNvPr>
        <xdr:cNvSpPr/>
      </xdr:nvSpPr>
      <xdr:spPr>
        <a:xfrm>
          <a:off x="114300" y="0"/>
          <a:ext cx="15262860" cy="48006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15875</xdr:colOff>
      <xdr:row>0</xdr:row>
      <xdr:rowOff>0</xdr:rowOff>
    </xdr:from>
    <xdr:to>
      <xdr:col>2</xdr:col>
      <xdr:colOff>1827659</xdr:colOff>
      <xdr:row>1</xdr:row>
      <xdr:rowOff>25400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08549D32-3308-4917-91DF-9E04B1396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408" y="0"/>
          <a:ext cx="1811784" cy="508000"/>
        </a:xfrm>
        <a:prstGeom prst="rect">
          <a:avLst/>
        </a:prstGeom>
      </xdr:spPr>
    </xdr:pic>
    <xdr:clientData/>
  </xdr:twoCellAnchor>
  <xdr:twoCellAnchor>
    <xdr:from>
      <xdr:col>2</xdr:col>
      <xdr:colOff>9312</xdr:colOff>
      <xdr:row>113</xdr:row>
      <xdr:rowOff>125941</xdr:rowOff>
    </xdr:from>
    <xdr:to>
      <xdr:col>26</xdr:col>
      <xdr:colOff>33866</xdr:colOff>
      <xdr:row>114</xdr:row>
      <xdr:rowOff>8466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A5207586-C1AC-49BB-B42D-13C7F39F7AD5}"/>
            </a:ext>
          </a:extLst>
        </xdr:cNvPr>
        <xdr:cNvSpPr/>
      </xdr:nvSpPr>
      <xdr:spPr>
        <a:xfrm>
          <a:off x="1313179" y="22240874"/>
          <a:ext cx="15306887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182CF169-47F1-4602-9F6F-A931B1021120}"/>
            </a:ext>
          </a:extLst>
        </xdr:cNvPr>
        <xdr:cNvSpPr/>
      </xdr:nvSpPr>
      <xdr:spPr>
        <a:xfrm>
          <a:off x="114300" y="0"/>
          <a:ext cx="15262860" cy="48006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49742</xdr:colOff>
      <xdr:row>0</xdr:row>
      <xdr:rowOff>1</xdr:rowOff>
    </xdr:from>
    <xdr:to>
      <xdr:col>2</xdr:col>
      <xdr:colOff>1896534</xdr:colOff>
      <xdr:row>0</xdr:row>
      <xdr:rowOff>457201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550456EE-2A35-4657-9D5C-8F5CCEC16D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1"/>
          <a:ext cx="1846792" cy="457200"/>
        </a:xfrm>
        <a:prstGeom prst="rect">
          <a:avLst/>
        </a:prstGeom>
      </xdr:spPr>
    </xdr:pic>
    <xdr:clientData/>
  </xdr:twoCellAnchor>
  <xdr:twoCellAnchor>
    <xdr:from>
      <xdr:col>2</xdr:col>
      <xdr:colOff>9312</xdr:colOff>
      <xdr:row>93</xdr:row>
      <xdr:rowOff>117474</xdr:rowOff>
    </xdr:from>
    <xdr:to>
      <xdr:col>26</xdr:col>
      <xdr:colOff>33866</xdr:colOff>
      <xdr:row>93</xdr:row>
      <xdr:rowOff>186266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30702EEA-AAD8-4BCE-8AE0-91BA8CFCDC9B}"/>
            </a:ext>
          </a:extLst>
        </xdr:cNvPr>
        <xdr:cNvSpPr/>
      </xdr:nvSpPr>
      <xdr:spPr>
        <a:xfrm>
          <a:off x="123612" y="22764114"/>
          <a:ext cx="15287414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526AF1E4-8939-4424-9A3E-DFBF6C20883F}"/>
            </a:ext>
          </a:extLst>
        </xdr:cNvPr>
        <xdr:cNvSpPr/>
      </xdr:nvSpPr>
      <xdr:spPr>
        <a:xfrm>
          <a:off x="114300" y="0"/>
          <a:ext cx="15262860" cy="48006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49742</xdr:colOff>
      <xdr:row>0</xdr:row>
      <xdr:rowOff>0</xdr:rowOff>
    </xdr:from>
    <xdr:to>
      <xdr:col>2</xdr:col>
      <xdr:colOff>1727200</xdr:colOff>
      <xdr:row>1</xdr:row>
      <xdr:rowOff>16933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13F30DCF-E1AE-4482-8439-CBA3E814E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0"/>
          <a:ext cx="1677458" cy="499533"/>
        </a:xfrm>
        <a:prstGeom prst="rect">
          <a:avLst/>
        </a:prstGeom>
      </xdr:spPr>
    </xdr:pic>
    <xdr:clientData/>
  </xdr:twoCellAnchor>
  <xdr:twoCellAnchor>
    <xdr:from>
      <xdr:col>0</xdr:col>
      <xdr:colOff>102445</xdr:colOff>
      <xdr:row>41</xdr:row>
      <xdr:rowOff>58208</xdr:rowOff>
    </xdr:from>
    <xdr:to>
      <xdr:col>26</xdr:col>
      <xdr:colOff>8466</xdr:colOff>
      <xdr:row>41</xdr:row>
      <xdr:rowOff>127000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0EFD07BB-38E8-4F4E-B336-80385555DDFF}"/>
            </a:ext>
          </a:extLst>
        </xdr:cNvPr>
        <xdr:cNvSpPr/>
      </xdr:nvSpPr>
      <xdr:spPr>
        <a:xfrm>
          <a:off x="102445" y="8296275"/>
          <a:ext cx="15306888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76C6E384-2D4F-4EA0-B625-B8F647922CA8}"/>
            </a:ext>
          </a:extLst>
        </xdr:cNvPr>
        <xdr:cNvSpPr/>
      </xdr:nvSpPr>
      <xdr:spPr>
        <a:xfrm>
          <a:off x="114300" y="0"/>
          <a:ext cx="15262860" cy="48006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49742</xdr:colOff>
      <xdr:row>0</xdr:row>
      <xdr:rowOff>0</xdr:rowOff>
    </xdr:from>
    <xdr:to>
      <xdr:col>2</xdr:col>
      <xdr:colOff>1803400</xdr:colOff>
      <xdr:row>0</xdr:row>
      <xdr:rowOff>474133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AE06D621-A7B9-4165-B2CC-CE5F4A392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0"/>
          <a:ext cx="1753658" cy="474133"/>
        </a:xfrm>
        <a:prstGeom prst="rect">
          <a:avLst/>
        </a:prstGeom>
      </xdr:spPr>
    </xdr:pic>
    <xdr:clientData/>
  </xdr:twoCellAnchor>
  <xdr:twoCellAnchor>
    <xdr:from>
      <xdr:col>2</xdr:col>
      <xdr:colOff>9312</xdr:colOff>
      <xdr:row>73</xdr:row>
      <xdr:rowOff>117474</xdr:rowOff>
    </xdr:from>
    <xdr:to>
      <xdr:col>26</xdr:col>
      <xdr:colOff>33866</xdr:colOff>
      <xdr:row>73</xdr:row>
      <xdr:rowOff>186266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E1BFDFFC-CA30-4999-A46B-DA06959D30FD}"/>
            </a:ext>
          </a:extLst>
        </xdr:cNvPr>
        <xdr:cNvSpPr/>
      </xdr:nvSpPr>
      <xdr:spPr>
        <a:xfrm>
          <a:off x="123612" y="22764114"/>
          <a:ext cx="15287414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26</xdr:col>
      <xdr:colOff>0</xdr:colOff>
      <xdr:row>1</xdr:row>
      <xdr:rowOff>0</xdr:rowOff>
    </xdr:to>
    <xdr:sp macro="" textlink="">
      <xdr:nvSpPr>
        <xdr:cNvPr id="2" name="Retângulo 8">
          <a:extLst>
            <a:ext uri="{FF2B5EF4-FFF2-40B4-BE49-F238E27FC236}">
              <a16:creationId xmlns:a16="http://schemas.microsoft.com/office/drawing/2014/main" id="{46065BCE-6B96-4D31-BE4D-EFE41B797A51}"/>
            </a:ext>
          </a:extLst>
        </xdr:cNvPr>
        <xdr:cNvSpPr/>
      </xdr:nvSpPr>
      <xdr:spPr>
        <a:xfrm>
          <a:off x="114300" y="0"/>
          <a:ext cx="15262860" cy="480060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2</xdr:col>
      <xdr:colOff>49742</xdr:colOff>
      <xdr:row>0</xdr:row>
      <xdr:rowOff>0</xdr:rowOff>
    </xdr:from>
    <xdr:to>
      <xdr:col>2</xdr:col>
      <xdr:colOff>1803400</xdr:colOff>
      <xdr:row>1</xdr:row>
      <xdr:rowOff>42333</xdr:rowOff>
    </xdr:to>
    <xdr:pic>
      <xdr:nvPicPr>
        <xdr:cNvPr id="3" name="Imagem 9">
          <a:extLst>
            <a:ext uri="{FF2B5EF4-FFF2-40B4-BE49-F238E27FC236}">
              <a16:creationId xmlns:a16="http://schemas.microsoft.com/office/drawing/2014/main" id="{31079F7B-050B-4FBD-9607-8D02C91BFA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275" y="0"/>
          <a:ext cx="1753658" cy="524933"/>
        </a:xfrm>
        <a:prstGeom prst="rect">
          <a:avLst/>
        </a:prstGeom>
      </xdr:spPr>
    </xdr:pic>
    <xdr:clientData/>
  </xdr:twoCellAnchor>
  <xdr:twoCellAnchor>
    <xdr:from>
      <xdr:col>2</xdr:col>
      <xdr:colOff>9312</xdr:colOff>
      <xdr:row>51</xdr:row>
      <xdr:rowOff>117474</xdr:rowOff>
    </xdr:from>
    <xdr:to>
      <xdr:col>26</xdr:col>
      <xdr:colOff>33866</xdr:colOff>
      <xdr:row>51</xdr:row>
      <xdr:rowOff>186266</xdr:rowOff>
    </xdr:to>
    <xdr:sp macro="" textlink="">
      <xdr:nvSpPr>
        <xdr:cNvPr id="4" name="Retângulo 10">
          <a:extLst>
            <a:ext uri="{FF2B5EF4-FFF2-40B4-BE49-F238E27FC236}">
              <a16:creationId xmlns:a16="http://schemas.microsoft.com/office/drawing/2014/main" id="{BDFAC310-CA1B-4DDA-BDFB-8F000B4DED8B}"/>
            </a:ext>
          </a:extLst>
        </xdr:cNvPr>
        <xdr:cNvSpPr/>
      </xdr:nvSpPr>
      <xdr:spPr>
        <a:xfrm>
          <a:off x="123612" y="22764114"/>
          <a:ext cx="15287414" cy="68792"/>
        </a:xfrm>
        <a:prstGeom prst="rect">
          <a:avLst/>
        </a:prstGeom>
        <a:gradFill flip="none" rotWithShape="1">
          <a:gsLst>
            <a:gs pos="0">
              <a:schemeClr val="accent1">
                <a:lumMod val="5000"/>
                <a:lumOff val="95000"/>
              </a:schemeClr>
            </a:gs>
            <a:gs pos="38000">
              <a:srgbClr val="006B66"/>
            </a:gs>
            <a:gs pos="81000">
              <a:srgbClr val="BD9613"/>
            </a:gs>
          </a:gsLst>
          <a:lin ang="0" scaled="1"/>
          <a:tileRect/>
        </a:gra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D10E3-ACBB-44CA-958F-9068FBA08C64}">
  <dimension ref="B1:AF8501"/>
  <sheetViews>
    <sheetView showGridLines="0" tabSelected="1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408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IF(D6="",_xll.ECONOMATICA("MERVAL","DATE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+_xll.ECOSECURITIES("fixedincomeindex","active",,"arg")</f>
        <v>Codigo</v>
      </c>
      <c r="C9" s="10" t="str">
        <f>_xll.ECONOMATICA(B10:B54,"name")</f>
        <v>Nombre</v>
      </c>
      <c r="D9" s="10" t="str">
        <f>_xll.ECONOMATICA(B10:B54,"ticker")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123</v>
      </c>
      <c r="C10" s="4" t="s">
        <v>198</v>
      </c>
      <c r="D10" s="5" t="s">
        <v>168</v>
      </c>
      <c r="E10" s="6">
        <f>_xll.ECONOMATICA($B$10:$B$54,"return","in the month",E9,,,,"decimal","false","false")</f>
        <v>-0.112024630217056</v>
      </c>
      <c r="F10" s="6">
        <f>_xll.ECONOMATICA($B$10:$B$54,"return","in the month",F9,,,,"decimal","false","false")</f>
        <v>-0.12775226867961501</v>
      </c>
      <c r="G10" s="6">
        <f>_xll.ECONOMATICA($B$10:$B$54,"return","in the month",G9,,,,"decimal","false","false")</f>
        <v>-0.16014400065439999</v>
      </c>
      <c r="H10" s="6">
        <f>_xll.ECONOMATICA($B$10:$B$54,"return","in the month",H9,,,,"decimal","false","false")</f>
        <v>-7.4105101840395995E-2</v>
      </c>
      <c r="I10" s="6">
        <f>_xll.ECONOMATICA($B$10:$B$54,"return","in the month",I9,,,,"decimal","false","false")</f>
        <v>-0.15103162249492</v>
      </c>
      <c r="J10" s="6">
        <f>_xll.ECONOMATICA($B$10:$B$54,"return","in the month",J9,,,,"decimal","false","false")</f>
        <v>-0.35947119972668601</v>
      </c>
      <c r="K10" s="6">
        <f>_xll.ECONOMATICA($B$10:$B$54,"return","in the month",K9,,,,"decimal","false","false")</f>
        <v>0.49740396283392302</v>
      </c>
      <c r="L10" s="6">
        <f>_xll.ECONOMATICA($B$10:$B$54,"return","in the month",L9,,,,"decimal","false","false")</f>
        <v>0.134456718322326</v>
      </c>
      <c r="M10" s="6">
        <f>_xll.ECONOMATICA($B$10:$B$54,"return","in the month",M9,,,,"decimal","false","false")</f>
        <v>-1.9190294147847502E-2</v>
      </c>
      <c r="N10" s="6">
        <f>_xll.ECONOMATICA($B$10:$B$54,"return","in the month",N9,,,,"decimal","false","false")</f>
        <v>1.7115184307840502E-2</v>
      </c>
      <c r="O10" s="6">
        <f>_xll.ECONOMATICA($B$10:$B$54,"return","in the month",O9,,,,"decimal","false","false")</f>
        <v>2.40934625799127E-3</v>
      </c>
      <c r="P10" s="6" t="str">
        <f>_xll.ECONOMATICA($B$10:$B$54,"return","in the month",P9,,,,"decimal","false","false")</f>
        <v/>
      </c>
      <c r="Q10" s="6">
        <f>_xll.ECONOMATICA($B$10:$B$54,"return","in the year",Q9,,,,"decimal","false","false")</f>
        <v>1.41560239109444</v>
      </c>
      <c r="R10" s="6">
        <f>_xll.ECONOMATICA($B$10:$B$54,"return","in the year",R9,,,,"decimal","false","false")</f>
        <v>-0.241182145737112</v>
      </c>
      <c r="S10" s="6">
        <f>_xll.ECONOMATICA($B$10:$B$54,"return","in the year",S9,,,,"decimal","false","false")</f>
        <v>-0.30403946527541797</v>
      </c>
      <c r="T10" s="6">
        <f>_xll.ECONOMATICA($B$10:$B$54,"Return",T9,$D$5,,,"ORIGINAL CURRENCY","decimal","false","false")</f>
        <v>-3.3464480969087197E-2</v>
      </c>
      <c r="U10" s="6">
        <f>_xll.ECONOMATICA($B$10:$B$54,"Return",U9,$D$5,,,"ORIGINAL CURRENCY","decimal","false","false")</f>
        <v>-2.6461460954124001E-2</v>
      </c>
      <c r="V10" s="6">
        <f>_xll.ECONOMATICA($B$10:$B$54,"Return",V9,$D$5,,,"ORIGINAL CURRENCY","decimal","false","false")</f>
        <v>0.119870533500944</v>
      </c>
      <c r="W10" s="6">
        <f>_xll.ECONOMATICA($B$10:$B$54,"Return",W9,$D$5,,,"ORIGINAL CURRENCY","decimal","false","false")</f>
        <v>-0.58044741859426696</v>
      </c>
      <c r="X10" s="6">
        <f>_xll.ECONOMATICA($B$10:$B$54,"Return",X9,$D$5,,,"ORIGINAL CURRENCY","decimal","false","false")</f>
        <v>-0.44963797217875301</v>
      </c>
      <c r="Y10" s="6">
        <f>_xll.ECONOMATICA($B$10:$B$54,"Return",Y9,$D$5,,,"ORIGINAL CURRENCY","decimal","false","false")</f>
        <v>0.41827087127603602</v>
      </c>
      <c r="Z10" s="6">
        <f>_xll.ECONOMATICA($B$10:$B$54,"Return",Z9,$D$5,,,"ORIGINAL CURRENCY","decimal","false","false")</f>
        <v>0.34355643623159299</v>
      </c>
      <c r="AA10" s="6" t="str">
        <f>_xll.ECONOMATICA($D$10:$D$39,"Return",AA9,$D$5,,,"ORIGINAL CURRENCY","decimal","false","false")</f>
        <v/>
      </c>
    </row>
    <row r="11" spans="2:32" ht="16.05" customHeight="1" x14ac:dyDescent="0.3">
      <c r="B11" s="1" t="s">
        <v>124</v>
      </c>
      <c r="C11" s="4" t="s">
        <v>199</v>
      </c>
      <c r="D11" s="5" t="s">
        <v>169</v>
      </c>
      <c r="E11" s="6">
        <v>-0.187942448655085</v>
      </c>
      <c r="F11" s="6">
        <v>-0.31647966281540002</v>
      </c>
      <c r="G11" s="6">
        <v>-1</v>
      </c>
      <c r="H11" s="6"/>
      <c r="I11" s="6">
        <v>5.0305771659623098E-2</v>
      </c>
      <c r="J11" s="6">
        <v>-0.14360548919372401</v>
      </c>
      <c r="K11" s="6">
        <v>-0.11162848160805899</v>
      </c>
      <c r="L11" s="6">
        <v>0.62973853311792505</v>
      </c>
      <c r="M11" s="6">
        <v>-0.69391575266257899</v>
      </c>
      <c r="N11" s="6">
        <v>0.25072761488991102</v>
      </c>
      <c r="O11" s="6">
        <v>-0.40069785757339599</v>
      </c>
      <c r="P11" s="6"/>
      <c r="Q11" s="6">
        <v>0.14352263840555701</v>
      </c>
      <c r="R11" s="6">
        <v>0.50349798862589501</v>
      </c>
      <c r="S11" s="6">
        <v>-0.37663557874388098</v>
      </c>
      <c r="T11" s="6">
        <v>0.251091886002687</v>
      </c>
      <c r="U11" s="6"/>
      <c r="V11" s="6">
        <v>0.251091886002687</v>
      </c>
      <c r="W11" s="6">
        <v>-0.70304398848442395</v>
      </c>
      <c r="X11" s="6">
        <v>-0.62772096771746899</v>
      </c>
      <c r="Y11" s="6">
        <v>0.50218427224899598</v>
      </c>
      <c r="Z11" s="6">
        <v>2.76202175313141</v>
      </c>
    </row>
    <row r="12" spans="2:32" ht="16.05" customHeight="1" x14ac:dyDescent="0.3">
      <c r="B12" s="1" t="s">
        <v>125</v>
      </c>
      <c r="C12" s="4" t="s">
        <v>200</v>
      </c>
      <c r="D12" s="5" t="s">
        <v>170</v>
      </c>
      <c r="E12" s="6">
        <v>-0.105179057760397</v>
      </c>
      <c r="F12" s="6">
        <v>-0.120705887151416</v>
      </c>
      <c r="G12" s="6">
        <v>-0.152438395560312</v>
      </c>
      <c r="H12" s="6">
        <v>-7.0718888116971398E-2</v>
      </c>
      <c r="I12" s="6">
        <v>-0.14502254838051201</v>
      </c>
      <c r="J12" s="6">
        <v>-0.349813732440234</v>
      </c>
      <c r="K12" s="6">
        <v>0.47760135003773002</v>
      </c>
      <c r="L12" s="6">
        <v>0.12860445819751501</v>
      </c>
      <c r="M12" s="6">
        <v>-1.8376448313574701E-2</v>
      </c>
      <c r="N12" s="6">
        <v>1.63773238982685E-2</v>
      </c>
      <c r="O12" s="6">
        <v>2.3053840322973E-3</v>
      </c>
      <c r="P12" s="6"/>
      <c r="Q12" s="6">
        <v>1.31148635790218</v>
      </c>
      <c r="R12" s="6">
        <v>-0.22808085750788501</v>
      </c>
      <c r="S12" s="6">
        <v>-0.29163666114443898</v>
      </c>
      <c r="T12" s="6">
        <v>-3.2060848237961202E-2</v>
      </c>
      <c r="U12" s="6">
        <v>-2.53509705398756E-2</v>
      </c>
      <c r="V12" s="6">
        <v>0.114790757572337</v>
      </c>
      <c r="W12" s="6">
        <v>-0.55812149464211003</v>
      </c>
      <c r="X12" s="6">
        <v>-0.431742073209607</v>
      </c>
      <c r="Y12" s="6">
        <v>0.400294863004237</v>
      </c>
      <c r="Z12" s="6">
        <v>0.32883528417907698</v>
      </c>
      <c r="AD12" s="7"/>
      <c r="AE12" s="7"/>
      <c r="AF12" s="7"/>
    </row>
    <row r="13" spans="2:32" ht="16.05" customHeight="1" x14ac:dyDescent="0.3">
      <c r="B13" s="1" t="s">
        <v>126</v>
      </c>
      <c r="C13" s="4" t="s">
        <v>201</v>
      </c>
      <c r="D13" s="5" t="s">
        <v>171</v>
      </c>
      <c r="E13" s="6">
        <v>-0.187301824958995</v>
      </c>
      <c r="F13" s="6">
        <v>-0.31573900437710101</v>
      </c>
      <c r="G13" s="6">
        <v>-1</v>
      </c>
      <c r="H13" s="6"/>
      <c r="I13" s="6">
        <v>5.0202485384943402E-2</v>
      </c>
      <c r="J13" s="6">
        <v>-0.14335281969309999</v>
      </c>
      <c r="K13" s="6">
        <v>-0.11145380915419099</v>
      </c>
      <c r="L13" s="6">
        <v>0.62813646916416499</v>
      </c>
      <c r="M13" s="6">
        <v>-0.69337368344771699</v>
      </c>
      <c r="N13" s="6">
        <v>0.250481991562992</v>
      </c>
      <c r="O13" s="6">
        <v>-0.40046243079821597</v>
      </c>
      <c r="P13" s="6"/>
      <c r="Q13" s="6">
        <v>0.143297898655874</v>
      </c>
      <c r="R13" s="6">
        <v>0.50231564715446397</v>
      </c>
      <c r="S13" s="6">
        <v>-0.37608366614033001</v>
      </c>
      <c r="T13" s="6">
        <v>0.25072315279801799</v>
      </c>
      <c r="U13" s="6"/>
      <c r="V13" s="6">
        <v>0.25072315279801799</v>
      </c>
      <c r="W13" s="6">
        <v>-0.70201854828978005</v>
      </c>
      <c r="X13" s="6">
        <v>-0.62680374962685204</v>
      </c>
      <c r="Y13" s="6">
        <v>0.50144654191739402</v>
      </c>
      <c r="Z13" s="6">
        <v>2.7579598806705299</v>
      </c>
      <c r="AD13" s="7"/>
      <c r="AE13" s="7"/>
      <c r="AF13" s="7"/>
    </row>
    <row r="14" spans="2:32" ht="16.05" customHeight="1" x14ac:dyDescent="0.3">
      <c r="B14" s="1" t="s">
        <v>127</v>
      </c>
      <c r="C14" s="4" t="s">
        <v>202</v>
      </c>
      <c r="D14" s="5" t="s">
        <v>172</v>
      </c>
      <c r="E14" s="6">
        <v>-0.15823226324297099</v>
      </c>
      <c r="F14" s="6">
        <v>-9.6142837042862098E-2</v>
      </c>
      <c r="G14" s="6">
        <v>-0.12640856708821999</v>
      </c>
      <c r="H14" s="6">
        <v>-8.1116499118215904E-2</v>
      </c>
      <c r="I14" s="6">
        <v>-0.120227524048532</v>
      </c>
      <c r="J14" s="6">
        <v>-0.29321891599916899</v>
      </c>
      <c r="K14" s="6">
        <v>0.130727828382078</v>
      </c>
      <c r="L14" s="6">
        <v>0.25265366971143499</v>
      </c>
      <c r="M14" s="6">
        <v>4.3155439379916099E-4</v>
      </c>
      <c r="N14" s="6">
        <v>5.0552293778309797E-3</v>
      </c>
      <c r="O14" s="6">
        <v>1.7845411566668201E-3</v>
      </c>
      <c r="P14" s="6"/>
      <c r="Q14" s="6">
        <v>1.0955344382382499</v>
      </c>
      <c r="R14" s="6">
        <v>-0.14032710110128399</v>
      </c>
      <c r="S14" s="6">
        <v>-0.287860887964489</v>
      </c>
      <c r="T14" s="6">
        <v>1.7845411566668201E-3</v>
      </c>
      <c r="U14" s="6">
        <v>7.2833018202800304E-3</v>
      </c>
      <c r="V14" s="6">
        <v>8.3833077878807706E-3</v>
      </c>
      <c r="W14" s="6">
        <v>-0.50320991106505997</v>
      </c>
      <c r="X14" s="6">
        <v>-0.28779719107493301</v>
      </c>
      <c r="Y14" s="6">
        <v>0.39793326186190803</v>
      </c>
      <c r="Z14" s="6">
        <v>0.29066444230731597</v>
      </c>
      <c r="AD14" s="8"/>
      <c r="AE14" s="8"/>
      <c r="AF14" s="8"/>
    </row>
    <row r="15" spans="2:32" ht="16.05" customHeight="1" x14ac:dyDescent="0.3">
      <c r="B15" s="1" t="s">
        <v>128</v>
      </c>
      <c r="C15" s="4" t="s">
        <v>203</v>
      </c>
      <c r="D15" s="5" t="s">
        <v>173</v>
      </c>
      <c r="E15" s="6">
        <v>-0.17486675785126901</v>
      </c>
      <c r="F15" s="6">
        <v>-0.21008585175237399</v>
      </c>
      <c r="G15" s="6">
        <v>-0.11566921079254799</v>
      </c>
      <c r="H15" s="6">
        <v>-1.9094056874564599E-2</v>
      </c>
      <c r="I15" s="6">
        <v>2.2475945303085599E-2</v>
      </c>
      <c r="J15" s="6">
        <v>-6.9448954819599798E-2</v>
      </c>
      <c r="K15" s="6">
        <v>-5.0814342102967203E-3</v>
      </c>
      <c r="L15" s="6">
        <v>-6.2256012116486098E-2</v>
      </c>
      <c r="M15" s="6">
        <v>-0.24562462682748401</v>
      </c>
      <c r="N15" s="6">
        <v>6.3057288682102794E-2</v>
      </c>
      <c r="O15" s="6">
        <v>-0.16874084394395999</v>
      </c>
      <c r="P15" s="6"/>
      <c r="Q15" s="6">
        <v>1.24636663538753</v>
      </c>
      <c r="R15" s="6">
        <v>-0.153316955684277</v>
      </c>
      <c r="S15" s="6">
        <v>-0.48668039678188502</v>
      </c>
      <c r="T15" s="6">
        <v>-0.16874084394395999</v>
      </c>
      <c r="U15" s="6">
        <v>-0.33337650880625003</v>
      </c>
      <c r="V15" s="6">
        <v>-0.421247821752331</v>
      </c>
      <c r="W15" s="6">
        <v>-0.69049854174722003</v>
      </c>
      <c r="X15" s="6">
        <v>-0.48979136748937901</v>
      </c>
      <c r="Y15" s="6">
        <v>-1.07711513419417E-2</v>
      </c>
      <c r="Z15" s="6">
        <v>-0.356867934092297</v>
      </c>
    </row>
    <row r="16" spans="2:32" ht="16.05" customHeight="1" x14ac:dyDescent="0.3">
      <c r="B16" s="1" t="s">
        <v>129</v>
      </c>
      <c r="C16" s="4" t="s">
        <v>204</v>
      </c>
      <c r="D16" s="5" t="s">
        <v>174</v>
      </c>
      <c r="E16" s="6">
        <v>-9.2426187419769101E-2</v>
      </c>
      <c r="F16" s="6">
        <v>-0.107496463932039</v>
      </c>
      <c r="G16" s="6">
        <v>-0.13787638668785801</v>
      </c>
      <c r="H16" s="6">
        <v>-6.4338235293689594E-2</v>
      </c>
      <c r="I16" s="6">
        <v>-0.13359528487213501</v>
      </c>
      <c r="J16" s="6">
        <v>-0.331065759637859</v>
      </c>
      <c r="K16" s="6">
        <v>0.44067796610237597</v>
      </c>
      <c r="L16" s="6">
        <v>0.11764705882349499</v>
      </c>
      <c r="M16" s="6">
        <v>-1.6842105263094698E-2</v>
      </c>
      <c r="N16" s="6">
        <v>1.4989293362304999E-2</v>
      </c>
      <c r="O16" s="6">
        <v>2.1097046410432098E-3</v>
      </c>
      <c r="P16" s="6"/>
      <c r="Q16" s="6">
        <v>1.12903225806425</v>
      </c>
      <c r="R16" s="6">
        <v>-0.20328282828268099</v>
      </c>
      <c r="S16" s="6">
        <v>-0.26782884310610799</v>
      </c>
      <c r="T16" s="6">
        <v>-2.9411764706310399E-2</v>
      </c>
      <c r="U16" s="6">
        <v>-2.32558139532557E-2</v>
      </c>
      <c r="V16" s="6">
        <v>0.10526315789509701</v>
      </c>
      <c r="W16" s="6">
        <v>-0.513684210526408</v>
      </c>
      <c r="X16" s="6">
        <v>-0.39686684073123601</v>
      </c>
      <c r="Y16" s="6">
        <v>0.36686390532471702</v>
      </c>
      <c r="Z16" s="6">
        <v>0.30140845070505801</v>
      </c>
    </row>
    <row r="17" spans="2:29" ht="16.05" customHeight="1" x14ac:dyDescent="0.3">
      <c r="B17" s="1" t="s">
        <v>130</v>
      </c>
      <c r="C17" s="4" t="s">
        <v>205</v>
      </c>
      <c r="D17" s="5" t="s">
        <v>175</v>
      </c>
      <c r="E17" s="6">
        <v>-0.18604651162779201</v>
      </c>
      <c r="F17" s="6">
        <v>-0.31428571428579699</v>
      </c>
      <c r="G17" s="6">
        <v>-1</v>
      </c>
      <c r="H17" s="6"/>
      <c r="I17" s="6">
        <v>4.9999999999272397E-2</v>
      </c>
      <c r="J17" s="6">
        <v>-0.142857142856956</v>
      </c>
      <c r="K17" s="6">
        <v>-0.111111111111386</v>
      </c>
      <c r="L17" s="6">
        <v>0.625</v>
      </c>
      <c r="M17" s="6">
        <v>-0.69230769230751299</v>
      </c>
      <c r="N17" s="6">
        <v>0.25</v>
      </c>
      <c r="O17" s="6">
        <v>-0.39999999999941799</v>
      </c>
      <c r="P17" s="6"/>
      <c r="Q17" s="6">
        <v>0.142857142856956</v>
      </c>
      <c r="R17" s="6">
        <v>0.5</v>
      </c>
      <c r="S17" s="6">
        <v>-0.375</v>
      </c>
      <c r="T17" s="6">
        <v>0.25</v>
      </c>
      <c r="U17" s="6"/>
      <c r="V17" s="6">
        <v>0.25</v>
      </c>
      <c r="W17" s="6">
        <v>-0.7</v>
      </c>
      <c r="X17" s="6">
        <v>-0.625</v>
      </c>
      <c r="Y17" s="6">
        <v>0.5</v>
      </c>
      <c r="Z17" s="6">
        <v>2.75</v>
      </c>
    </row>
    <row r="18" spans="2:29" ht="16.05" customHeight="1" x14ac:dyDescent="0.3">
      <c r="B18" s="1" t="s">
        <v>131</v>
      </c>
      <c r="C18" s="4" t="s">
        <v>206</v>
      </c>
      <c r="D18" s="5" t="s">
        <v>176</v>
      </c>
      <c r="E18" s="6">
        <v>-0.16240414410276599</v>
      </c>
      <c r="F18" s="6">
        <v>-0.100812435497646</v>
      </c>
      <c r="G18" s="6">
        <v>-0.152197203394317</v>
      </c>
      <c r="H18" s="6">
        <v>-9.0214425409649301E-2</v>
      </c>
      <c r="I18" s="6">
        <v>-0.13741581694470401</v>
      </c>
      <c r="J18" s="6">
        <v>-0.26017855869955397</v>
      </c>
      <c r="K18" s="6">
        <v>0.101724354588514</v>
      </c>
      <c r="L18" s="6">
        <v>0.23874039955262599</v>
      </c>
      <c r="M18" s="6">
        <v>-1.25799324450782E-2</v>
      </c>
      <c r="N18" s="6">
        <v>1.4338578655952E-2</v>
      </c>
      <c r="O18" s="6">
        <v>-8.7233245994866604E-4</v>
      </c>
      <c r="P18" s="6"/>
      <c r="Q18" s="6">
        <v>1.4132024416839699</v>
      </c>
      <c r="R18" s="6">
        <v>-0.15497062651964399</v>
      </c>
      <c r="S18" s="6">
        <v>-0.327764528047992</v>
      </c>
      <c r="T18" s="6">
        <v>-8.7233245994866604E-4</v>
      </c>
      <c r="U18" s="6">
        <v>7.04558626239304E-4</v>
      </c>
      <c r="V18" s="6">
        <v>1.03830305342854E-2</v>
      </c>
      <c r="W18" s="6">
        <v>-0.52799969955522097</v>
      </c>
      <c r="X18" s="6">
        <v>-0.30320486368058502</v>
      </c>
      <c r="Y18" s="6">
        <v>0.41312183360452798</v>
      </c>
      <c r="Z18" s="6">
        <v>0.28056495971221002</v>
      </c>
      <c r="AC18" s="14"/>
    </row>
    <row r="19" spans="2:29" ht="16.05" customHeight="1" x14ac:dyDescent="0.3">
      <c r="B19" s="1" t="s">
        <v>132</v>
      </c>
      <c r="C19" s="4" t="s">
        <v>207</v>
      </c>
      <c r="D19" s="5" t="s">
        <v>177</v>
      </c>
      <c r="E19" s="6">
        <v>-9.3615638552364492E-3</v>
      </c>
      <c r="F19" s="6">
        <v>2.0634047903513399E-2</v>
      </c>
      <c r="G19" s="6">
        <v>-0.24408759295416499</v>
      </c>
      <c r="H19" s="6">
        <v>-0.14298983441680299</v>
      </c>
      <c r="I19" s="6">
        <v>-0.40682416944473498</v>
      </c>
      <c r="J19" s="6">
        <v>2.49720525916928E-2</v>
      </c>
      <c r="K19" s="6">
        <v>-9.3325165312271599E-2</v>
      </c>
      <c r="L19" s="6">
        <v>3.3195097621501199E-3</v>
      </c>
      <c r="M19" s="6">
        <v>-0.125871716233669</v>
      </c>
      <c r="N19" s="6">
        <v>-3.7131325577320198E-2</v>
      </c>
      <c r="O19" s="6">
        <v>-0.124147154336242</v>
      </c>
      <c r="P19" s="6"/>
      <c r="Q19" s="6">
        <v>3.7828659211285398</v>
      </c>
      <c r="R19" s="6">
        <v>0.11045128895246301</v>
      </c>
      <c r="S19" s="6">
        <v>-0.73587037617689899</v>
      </c>
      <c r="T19" s="6">
        <v>-0.124147154336242</v>
      </c>
      <c r="U19" s="6">
        <v>-0.26282028562505699</v>
      </c>
      <c r="V19" s="6">
        <v>-0.31265271940821499</v>
      </c>
      <c r="W19" s="6">
        <v>-0.70729570178082202</v>
      </c>
      <c r="X19" s="6">
        <v>-0.58598363922559704</v>
      </c>
      <c r="Y19" s="6">
        <v>0.38940896867075903</v>
      </c>
      <c r="Z19" s="6">
        <v>0.14916380826252901</v>
      </c>
      <c r="AC19" s="14"/>
    </row>
    <row r="20" spans="2:29" ht="16.05" customHeight="1" x14ac:dyDescent="0.3">
      <c r="B20" s="1" t="s">
        <v>133</v>
      </c>
      <c r="C20" s="4" t="s">
        <v>208</v>
      </c>
      <c r="D20" s="5" t="s">
        <v>178</v>
      </c>
      <c r="E20" s="6">
        <v>-0.16397515527933099</v>
      </c>
      <c r="F20" s="6">
        <v>-0.11738484398214501</v>
      </c>
      <c r="G20" s="6">
        <v>-0.114478114478552</v>
      </c>
      <c r="H20" s="6">
        <v>-0.100760456273711</v>
      </c>
      <c r="I20" s="6">
        <v>-0.10782241014836499</v>
      </c>
      <c r="J20" s="6">
        <v>-0.35781990521354601</v>
      </c>
      <c r="K20" s="6">
        <v>0.38745387453876901</v>
      </c>
      <c r="L20" s="6">
        <v>0.21808510638220499</v>
      </c>
      <c r="M20" s="6">
        <v>-9.6069868995982702E-2</v>
      </c>
      <c r="N20" s="6">
        <v>3.8647342995318502E-2</v>
      </c>
      <c r="O20" s="6">
        <v>3.0232558139687199E-2</v>
      </c>
      <c r="P20" s="6"/>
      <c r="Q20" s="6">
        <v>0.65489130434813003</v>
      </c>
      <c r="R20" s="6">
        <v>-2.4630541872284101E-2</v>
      </c>
      <c r="S20" s="6">
        <v>-0.25925925925927001</v>
      </c>
      <c r="T20" s="6">
        <v>5.0119331741370801E-2</v>
      </c>
      <c r="U20" s="6">
        <v>5.76923076914682E-2</v>
      </c>
      <c r="V20" s="6">
        <v>1.1494252874399501E-2</v>
      </c>
      <c r="W20" s="6">
        <v>-0.54685890834196504</v>
      </c>
      <c r="X20" s="6">
        <v>-0.33933933933905802</v>
      </c>
      <c r="Y20" s="6">
        <v>0.41479099678515902</v>
      </c>
      <c r="Z20" s="6">
        <v>0.34146341463376301</v>
      </c>
      <c r="AC20" s="14"/>
    </row>
    <row r="21" spans="2:29" ht="16.05" customHeight="1" x14ac:dyDescent="0.3">
      <c r="B21" s="1" t="s">
        <v>134</v>
      </c>
      <c r="C21" s="4" t="s">
        <v>209</v>
      </c>
      <c r="D21" s="5" t="s">
        <v>179</v>
      </c>
      <c r="E21" s="6">
        <v>-0.404761904761544</v>
      </c>
      <c r="F21" s="6">
        <v>-7.9999999999927199E-2</v>
      </c>
      <c r="G21" s="6">
        <v>0.73913043478154605</v>
      </c>
      <c r="H21" s="6">
        <v>-0.60000000000058196</v>
      </c>
      <c r="I21" s="6">
        <v>-0.125</v>
      </c>
      <c r="J21" s="6">
        <v>-7.1428571428477902E-2</v>
      </c>
      <c r="K21" s="6">
        <v>-0.15384615384580699</v>
      </c>
      <c r="L21" s="6">
        <v>-9.0909090908971896E-2</v>
      </c>
      <c r="M21" s="6">
        <v>-0.19999999999970899</v>
      </c>
      <c r="N21" s="6">
        <v>0.875</v>
      </c>
      <c r="O21" s="6">
        <v>-0.13333333333328501</v>
      </c>
      <c r="P21" s="6"/>
      <c r="Q21" s="6">
        <v>3.6</v>
      </c>
      <c r="R21" s="6">
        <v>0</v>
      </c>
      <c r="S21" s="6">
        <v>-0.65217391304438899</v>
      </c>
      <c r="T21" s="6">
        <v>-0.111111111111386</v>
      </c>
      <c r="U21" s="6">
        <v>-0.111111111111386</v>
      </c>
      <c r="V21" s="6"/>
      <c r="W21" s="6">
        <v>-0.77777777777868295</v>
      </c>
      <c r="X21" s="6">
        <v>-0.75</v>
      </c>
      <c r="Y21" s="6">
        <v>0.333333333333721</v>
      </c>
      <c r="Z21" s="6">
        <v>0.60000000000058196</v>
      </c>
      <c r="AC21" s="14"/>
    </row>
    <row r="22" spans="2:29" ht="16.05" customHeight="1" x14ac:dyDescent="0.3">
      <c r="B22" s="1" t="s">
        <v>135</v>
      </c>
      <c r="C22" s="4" t="s">
        <v>210</v>
      </c>
      <c r="D22" s="5" t="s">
        <v>180</v>
      </c>
      <c r="E22" s="6">
        <v>-0.16076044896559299</v>
      </c>
      <c r="F22" s="6">
        <v>-9.8887312829901902E-2</v>
      </c>
      <c r="G22" s="6">
        <v>-0.140020967902237</v>
      </c>
      <c r="H22" s="6">
        <v>-8.4426033910858705E-2</v>
      </c>
      <c r="I22" s="6">
        <v>-0.12576134379647599</v>
      </c>
      <c r="J22" s="6">
        <v>-0.27890758174908098</v>
      </c>
      <c r="K22" s="6">
        <v>0.11868572112143699</v>
      </c>
      <c r="L22" s="6">
        <v>0.24757253207091701</v>
      </c>
      <c r="M22" s="6">
        <v>-8.3055060240440105E-3</v>
      </c>
      <c r="N22" s="6">
        <v>8.8069467183231592E-3</v>
      </c>
      <c r="O22" s="6">
        <v>1.55535586418409E-3</v>
      </c>
      <c r="P22" s="6"/>
      <c r="Q22" s="6">
        <v>1.23118649503915</v>
      </c>
      <c r="R22" s="6">
        <v>-0.148899899231765</v>
      </c>
      <c r="S22" s="6">
        <v>-0.30587600820668698</v>
      </c>
      <c r="T22" s="6">
        <v>1.55535586418409E-3</v>
      </c>
      <c r="U22" s="6">
        <v>1.9843165591737501E-3</v>
      </c>
      <c r="V22" s="6">
        <v>8.3835497862310097E-3</v>
      </c>
      <c r="W22" s="6">
        <v>-0.51435106835211597</v>
      </c>
      <c r="X22" s="6">
        <v>-0.28390132878383201</v>
      </c>
      <c r="Y22" s="6">
        <v>0.40312517029815398</v>
      </c>
      <c r="Z22" s="6">
        <v>0.27698066430108198</v>
      </c>
      <c r="AC22" s="9"/>
    </row>
    <row r="23" spans="2:29" ht="16.05" customHeight="1" x14ac:dyDescent="0.3">
      <c r="B23" s="1" t="s">
        <v>136</v>
      </c>
      <c r="C23" s="4" t="s">
        <v>211</v>
      </c>
      <c r="D23" s="5" t="s">
        <v>181</v>
      </c>
      <c r="E23" s="6">
        <v>-4.7809569569872097E-2</v>
      </c>
      <c r="F23" s="6">
        <v>-7.0339447393998902E-2</v>
      </c>
      <c r="G23" s="6">
        <v>-0.197956524738402</v>
      </c>
      <c r="H23" s="6">
        <v>-0.111636348434404</v>
      </c>
      <c r="I23" s="6">
        <v>-0.26863772633456401</v>
      </c>
      <c r="J23" s="6">
        <v>-4.5842880159398199E-2</v>
      </c>
      <c r="K23" s="6">
        <v>-8.19167223190016E-2</v>
      </c>
      <c r="L23" s="6">
        <v>-2.2714194729815101E-2</v>
      </c>
      <c r="M23" s="6">
        <v>-0.16165847546013501</v>
      </c>
      <c r="N23" s="6">
        <v>-1.20197345895576E-2</v>
      </c>
      <c r="O23" s="6">
        <v>-0.12905027092900101</v>
      </c>
      <c r="P23" s="6"/>
      <c r="Q23" s="6">
        <v>2.3123398518585598</v>
      </c>
      <c r="R23" s="6">
        <v>3.9711186193017098E-2</v>
      </c>
      <c r="S23" s="6">
        <v>-0.678184361794265</v>
      </c>
      <c r="T23" s="6">
        <v>-0.12905027092900101</v>
      </c>
      <c r="U23" s="6">
        <v>-0.27862292549340101</v>
      </c>
      <c r="V23" s="6">
        <v>-0.38243041443754899</v>
      </c>
      <c r="W23" s="6">
        <v>-0.70188358770799797</v>
      </c>
      <c r="X23" s="6">
        <v>-0.56162219994526796</v>
      </c>
      <c r="Y23" s="6">
        <v>0.14117248449299999</v>
      </c>
      <c r="Z23" s="6">
        <v>2.0296255443099701E-3</v>
      </c>
      <c r="AC23" s="14"/>
    </row>
    <row r="24" spans="2:29" ht="16.05" customHeight="1" x14ac:dyDescent="0.3">
      <c r="B24" s="1" t="s">
        <v>137</v>
      </c>
      <c r="C24" s="4" t="s">
        <v>212</v>
      </c>
      <c r="D24" s="5" t="s">
        <v>182</v>
      </c>
      <c r="E24" s="6">
        <v>-0.13147914032830199</v>
      </c>
      <c r="F24" s="6">
        <v>-0.112081513828307</v>
      </c>
      <c r="G24" s="6">
        <v>-0.11803278688516</v>
      </c>
      <c r="H24" s="6">
        <v>-7.9925650557925096E-2</v>
      </c>
      <c r="I24" s="6">
        <v>-0.125252525252145</v>
      </c>
      <c r="J24" s="6">
        <v>-0.35796766743646002</v>
      </c>
      <c r="K24" s="6">
        <v>0.42086330935300797</v>
      </c>
      <c r="L24" s="6">
        <v>0.182278481012036</v>
      </c>
      <c r="M24" s="6">
        <v>-5.5674518201194602E-2</v>
      </c>
      <c r="N24" s="6">
        <v>2.4943310658272801E-2</v>
      </c>
      <c r="O24" s="6">
        <v>2.2123893804746299E-2</v>
      </c>
      <c r="P24" s="6"/>
      <c r="Q24" s="6">
        <v>0.90270270270178998</v>
      </c>
      <c r="R24" s="6">
        <v>-0.13352272727293901</v>
      </c>
      <c r="S24" s="6">
        <v>-0.25737704917992199</v>
      </c>
      <c r="T24" s="6">
        <v>2.0270270269975299E-2</v>
      </c>
      <c r="U24" s="6">
        <v>2.7210884354644801E-2</v>
      </c>
      <c r="V24" s="6">
        <v>6.5882352941116606E-2</v>
      </c>
      <c r="W24" s="6">
        <v>-0.53008298755215899</v>
      </c>
      <c r="X24" s="6">
        <v>-0.37689133425010402</v>
      </c>
      <c r="Y24" s="6">
        <v>0.402476780185825</v>
      </c>
      <c r="Z24" s="6">
        <v>0.30924855491321102</v>
      </c>
      <c r="AC24" s="14"/>
    </row>
    <row r="25" spans="2:29" ht="16.05" customHeight="1" x14ac:dyDescent="0.3">
      <c r="B25" s="1" t="s">
        <v>138</v>
      </c>
      <c r="C25" s="4" t="s">
        <v>213</v>
      </c>
      <c r="D25" s="5" t="s">
        <v>183</v>
      </c>
      <c r="E25" s="6">
        <v>-0.28571428571478502</v>
      </c>
      <c r="F25" s="6">
        <v>-0.19999999999970899</v>
      </c>
      <c r="G25" s="6">
        <v>0.66666666666627905</v>
      </c>
      <c r="H25" s="6">
        <v>-0.57499999999999996</v>
      </c>
      <c r="I25" s="6">
        <v>0</v>
      </c>
      <c r="J25" s="6">
        <v>-0.176470588235243</v>
      </c>
      <c r="K25" s="6">
        <v>-7.1428571428477902E-2</v>
      </c>
      <c r="L25" s="6">
        <v>-0.15384615384580699</v>
      </c>
      <c r="M25" s="6">
        <v>-0.27272727272706099</v>
      </c>
      <c r="N25" s="6">
        <v>0.75</v>
      </c>
      <c r="O25" s="6">
        <v>-0.142857142856956</v>
      </c>
      <c r="P25" s="6"/>
      <c r="Q25" s="6">
        <v>0.333333333333721</v>
      </c>
      <c r="R25" s="6">
        <v>0.5</v>
      </c>
      <c r="S25" s="6">
        <v>-0.625</v>
      </c>
      <c r="T25" s="6">
        <v>0</v>
      </c>
      <c r="U25" s="6">
        <v>0</v>
      </c>
      <c r="V25" s="6">
        <v>-0.25</v>
      </c>
      <c r="W25" s="6">
        <v>-0.76923076923005296</v>
      </c>
      <c r="X25" s="6">
        <v>-0.77500000000000002</v>
      </c>
      <c r="Y25" s="6">
        <v>0.285714285713912</v>
      </c>
      <c r="Z25" s="6">
        <v>1.25</v>
      </c>
      <c r="AC25" s="14"/>
    </row>
    <row r="26" spans="2:29" ht="16.05" customHeight="1" x14ac:dyDescent="0.3">
      <c r="B26" s="1" t="s">
        <v>139</v>
      </c>
      <c r="C26" s="4" t="s">
        <v>214</v>
      </c>
      <c r="D26" s="5" t="s">
        <v>184</v>
      </c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C26" s="14"/>
    </row>
    <row r="27" spans="2:29" ht="16.05" customHeight="1" x14ac:dyDescent="0.3">
      <c r="B27" s="1" t="s">
        <v>140</v>
      </c>
      <c r="C27" s="4" t="s">
        <v>215</v>
      </c>
      <c r="D27" s="5" t="s">
        <v>185</v>
      </c>
      <c r="E27" s="6">
        <v>3.7335070905100999E-2</v>
      </c>
      <c r="F27" s="6">
        <v>3.6068672920009703E-2</v>
      </c>
      <c r="G27" s="6">
        <v>3.2456774823003798E-2</v>
      </c>
      <c r="H27" s="6">
        <v>2.59877430671622E-2</v>
      </c>
      <c r="I27" s="6">
        <v>2.54335858535342E-2</v>
      </c>
      <c r="J27" s="6">
        <v>1.7691503044261501E-2</v>
      </c>
      <c r="K27" s="6">
        <v>1.8482515069990799E-2</v>
      </c>
      <c r="L27" s="6">
        <v>2.61024756018742E-2</v>
      </c>
      <c r="M27" s="6">
        <v>2.54426344436069E-2</v>
      </c>
      <c r="N27" s="6">
        <v>2.55468658633617E-2</v>
      </c>
      <c r="O27" s="6">
        <v>2.4774293966402201E-2</v>
      </c>
      <c r="P27" s="6"/>
      <c r="Q27" s="6">
        <v>0.40550335594336501</v>
      </c>
      <c r="R27" s="6">
        <v>0.62705034682934602</v>
      </c>
      <c r="S27" s="6">
        <v>0.246009547325375</v>
      </c>
      <c r="T27" s="6">
        <v>2.3915541445603601E-2</v>
      </c>
      <c r="U27" s="6">
        <v>7.6793656224253895E-2</v>
      </c>
      <c r="V27" s="6">
        <v>0.144556251783797</v>
      </c>
      <c r="W27" s="6">
        <v>0.398122037195135</v>
      </c>
      <c r="X27" s="6">
        <v>1.2836896076053399</v>
      </c>
      <c r="Y27" s="6">
        <v>2.0087116019101798</v>
      </c>
      <c r="Z27" s="6">
        <v>2.6937625917186998</v>
      </c>
      <c r="AC27" s="14"/>
    </row>
    <row r="28" spans="2:29" ht="16.05" customHeight="1" x14ac:dyDescent="0.3">
      <c r="B28" s="1" t="s">
        <v>141</v>
      </c>
      <c r="C28" s="4" t="s">
        <v>216</v>
      </c>
      <c r="D28" s="5" t="s">
        <v>186</v>
      </c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>
        <v>0.38676105559337898</v>
      </c>
      <c r="R28" s="6"/>
      <c r="S28" s="6"/>
      <c r="T28" s="6"/>
      <c r="U28" s="6"/>
      <c r="V28" s="6"/>
      <c r="W28" s="6"/>
      <c r="X28" s="6"/>
      <c r="Y28" s="6"/>
      <c r="Z28" s="6"/>
      <c r="AC28" s="14"/>
    </row>
    <row r="29" spans="2:29" ht="16.05" customHeight="1" x14ac:dyDescent="0.3">
      <c r="B29" s="1" t="s">
        <v>142</v>
      </c>
      <c r="C29" s="4" t="s">
        <v>217</v>
      </c>
      <c r="D29" s="5" t="s">
        <v>187</v>
      </c>
      <c r="E29" s="6">
        <v>1.47717251456925E-3</v>
      </c>
      <c r="F29" s="6">
        <v>1.2272919957467801E-3</v>
      </c>
      <c r="G29" s="6">
        <v>1.1925230392080301E-3</v>
      </c>
      <c r="H29" s="6">
        <v>8.1752162805059903E-4</v>
      </c>
      <c r="I29" s="6">
        <v>1.1334448772686301E-3</v>
      </c>
      <c r="J29" s="6">
        <v>7.8636975376866801E-4</v>
      </c>
      <c r="K29" s="6">
        <v>6.2317186166183103E-4</v>
      </c>
      <c r="L29" s="6">
        <v>8.4358946332940799E-4</v>
      </c>
      <c r="M29" s="6">
        <v>7.3781613173196103E-4</v>
      </c>
      <c r="N29" s="6">
        <v>4.2179437696176998E-4</v>
      </c>
      <c r="O29" s="6">
        <v>5.7449758423899799E-4</v>
      </c>
      <c r="P29" s="6"/>
      <c r="Q29" s="6">
        <v>1.42623368355999E-2</v>
      </c>
      <c r="R29" s="6">
        <v>1.7954896833543899E-2</v>
      </c>
      <c r="S29" s="6">
        <v>7.1793379484006402E-3</v>
      </c>
      <c r="T29" s="6">
        <v>5.65811311389552E-4</v>
      </c>
      <c r="U29" s="6">
        <v>1.7611626753932801E-3</v>
      </c>
      <c r="V29" s="6">
        <v>3.9345747372863098E-3</v>
      </c>
      <c r="W29" s="6">
        <v>1.1813975286713701E-2</v>
      </c>
      <c r="X29" s="6">
        <v>2.9672544866116399E-2</v>
      </c>
      <c r="Y29" s="6">
        <v>4.1807734613030299E-2</v>
      </c>
      <c r="Z29" s="6">
        <v>4.7928029800459598E-2</v>
      </c>
      <c r="AC29" s="14"/>
    </row>
    <row r="30" spans="2:29" ht="16.05" customHeight="1" x14ac:dyDescent="0.3">
      <c r="B30" s="1" t="s">
        <v>143</v>
      </c>
      <c r="C30" s="4" t="s">
        <v>218</v>
      </c>
      <c r="D30" s="5" t="s">
        <v>188</v>
      </c>
      <c r="E30" s="6">
        <v>2.9314316507225201E-3</v>
      </c>
      <c r="F30" s="6">
        <v>2.19864860082453E-3</v>
      </c>
      <c r="G30" s="6">
        <v>4.2103127416339703E-3</v>
      </c>
      <c r="H30" s="6">
        <v>4.43704583813087E-3</v>
      </c>
      <c r="I30" s="6">
        <v>4.4077235816075699E-3</v>
      </c>
      <c r="J30" s="6">
        <v>1.11369590013055E-3</v>
      </c>
      <c r="K30" s="6">
        <v>2.8425189284462201E-3</v>
      </c>
      <c r="L30" s="6">
        <v>3.5167558398825302E-3</v>
      </c>
      <c r="M30" s="6">
        <v>3.2709745592001101E-3</v>
      </c>
      <c r="N30" s="6">
        <v>3.35961858581868E-3</v>
      </c>
      <c r="O30" s="6">
        <v>2.9733262126683301E-3</v>
      </c>
      <c r="P30" s="6"/>
      <c r="Q30" s="6">
        <v>3.1379262080008602E-2</v>
      </c>
      <c r="R30" s="6">
        <v>7.5816513748577605E-2</v>
      </c>
      <c r="S30" s="6">
        <v>3.06278105254023E-2</v>
      </c>
      <c r="T30" s="6">
        <v>2.8684613225777901E-3</v>
      </c>
      <c r="U30" s="6">
        <v>9.5307725041493506E-3</v>
      </c>
      <c r="V30" s="6">
        <v>1.71364063717192E-2</v>
      </c>
      <c r="W30" s="6">
        <v>4.16980211994087E-2</v>
      </c>
      <c r="X30" s="6">
        <v>0.12688185096339999</v>
      </c>
      <c r="Y30" s="6">
        <v>0.144613937505783</v>
      </c>
      <c r="Z30" s="6">
        <v>0.14763542028420501</v>
      </c>
      <c r="AC30" s="14"/>
    </row>
    <row r="31" spans="2:29" ht="16.05" customHeight="1" x14ac:dyDescent="0.3">
      <c r="B31" s="1" t="s">
        <v>144</v>
      </c>
      <c r="C31" s="4" t="s">
        <v>219</v>
      </c>
      <c r="D31" s="5" t="s">
        <v>189</v>
      </c>
      <c r="E31" s="6">
        <v>5.7059280879912001E-3</v>
      </c>
      <c r="F31" s="6">
        <v>0.303549070964509</v>
      </c>
      <c r="G31" s="6">
        <v>7.2609189526701798E-2</v>
      </c>
      <c r="H31" s="6">
        <v>-5.8162072482446099E-2</v>
      </c>
      <c r="I31" s="6">
        <v>-0.223355116469902</v>
      </c>
      <c r="J31" s="6">
        <v>0.366862441200065</v>
      </c>
      <c r="K31" s="6">
        <v>0.24543596530391401</v>
      </c>
      <c r="L31" s="6">
        <v>1.24375639697973E-2</v>
      </c>
      <c r="M31" s="6">
        <v>0.31176706601778298</v>
      </c>
      <c r="N31" s="6">
        <v>-5.4214612770956599E-2</v>
      </c>
      <c r="O31" s="6">
        <v>3.2954536560282598E-2</v>
      </c>
      <c r="P31" s="6"/>
      <c r="Q31" s="6">
        <v>0.57002741564996495</v>
      </c>
      <c r="R31" s="6">
        <v>0.40584182142803898</v>
      </c>
      <c r="S31" s="6">
        <v>0.735687634195201</v>
      </c>
      <c r="T31" s="6">
        <v>3.41197489979095E-3</v>
      </c>
      <c r="U31" s="6">
        <v>0.239867111551575</v>
      </c>
      <c r="V31" s="6">
        <v>1.1029040058783699</v>
      </c>
      <c r="W31" s="6">
        <v>1.5374414522084401</v>
      </c>
      <c r="X31" s="6">
        <v>1.35117427927908</v>
      </c>
      <c r="Y31" s="6">
        <v>3.1278266428783499</v>
      </c>
      <c r="Z31" s="6">
        <v>3.99574961180799</v>
      </c>
      <c r="AC31" s="14"/>
    </row>
    <row r="32" spans="2:29" ht="16.05" customHeight="1" x14ac:dyDescent="0.3">
      <c r="B32" s="1" t="s">
        <v>145</v>
      </c>
      <c r="C32" s="4" t="s">
        <v>220</v>
      </c>
      <c r="D32" s="5" t="s">
        <v>190</v>
      </c>
      <c r="E32" s="6">
        <v>3.6654205599916202E-2</v>
      </c>
      <c r="F32" s="6">
        <v>3.5340817816177199E-2</v>
      </c>
      <c r="G32" s="6">
        <v>3.14225743695715E-2</v>
      </c>
      <c r="H32" s="6">
        <v>2.4984978887005099E-2</v>
      </c>
      <c r="I32" s="6">
        <v>2.38704964776844E-2</v>
      </c>
      <c r="J32" s="6">
        <v>1.8985443919518698E-2</v>
      </c>
      <c r="K32" s="6">
        <v>1.9119292561299499E-2</v>
      </c>
      <c r="L32" s="6">
        <v>2.5614086478526601E-2</v>
      </c>
      <c r="M32" s="6">
        <v>2.4621799195301702E-2</v>
      </c>
      <c r="N32" s="6">
        <v>2.57868409098592E-2</v>
      </c>
      <c r="O32" s="6">
        <v>2.4869597278666299E-2</v>
      </c>
      <c r="P32" s="6"/>
      <c r="Q32" s="6">
        <v>0.36878897063608701</v>
      </c>
      <c r="R32" s="6">
        <v>0.59952123992843598</v>
      </c>
      <c r="S32" s="6">
        <v>0.242844538142963</v>
      </c>
      <c r="T32" s="6">
        <v>2.40164088590973E-2</v>
      </c>
      <c r="U32" s="6">
        <v>7.6353554493835005E-2</v>
      </c>
      <c r="V32" s="6">
        <v>0.14570343006926101</v>
      </c>
      <c r="W32" s="6">
        <v>0.39169184000289498</v>
      </c>
      <c r="X32" s="6">
        <v>1.2216357621329399</v>
      </c>
      <c r="Y32" s="6">
        <v>1.8600524017098401</v>
      </c>
      <c r="Z32" s="6">
        <v>2.4476359827420699</v>
      </c>
      <c r="AC32" s="14"/>
    </row>
    <row r="33" spans="2:29" ht="16.05" customHeight="1" x14ac:dyDescent="0.3">
      <c r="B33" s="1" t="s">
        <v>146</v>
      </c>
      <c r="C33" s="4" t="s">
        <v>221</v>
      </c>
      <c r="D33" s="5" t="s">
        <v>191</v>
      </c>
      <c r="E33" s="6">
        <v>1.46883794150199E-3</v>
      </c>
      <c r="F33" s="6">
        <v>1.31250546655792E-3</v>
      </c>
      <c r="G33" s="6">
        <v>1.1655880243779399E-3</v>
      </c>
      <c r="H33" s="6">
        <v>9.0050780090677996E-4</v>
      </c>
      <c r="I33" s="6">
        <v>7.5943088813801296E-4</v>
      </c>
      <c r="J33" s="6">
        <v>6.5722400540835202E-4</v>
      </c>
      <c r="K33" s="6">
        <v>5.92489843256772E-4</v>
      </c>
      <c r="L33" s="6">
        <v>6.9833511406614001E-4</v>
      </c>
      <c r="M33" s="6">
        <v>5.7306002963741797E-4</v>
      </c>
      <c r="N33" s="6">
        <v>5.1000123494304695E-4</v>
      </c>
      <c r="O33" s="6">
        <v>4.3332786481187202E-4</v>
      </c>
      <c r="P33" s="6"/>
      <c r="Q33" s="6">
        <v>9.7541548348090094E-3</v>
      </c>
      <c r="R33" s="6">
        <v>1.50933958811947E-2</v>
      </c>
      <c r="S33" s="6">
        <v>6.3202337951224798E-3</v>
      </c>
      <c r="T33" s="6">
        <v>4.1665817116154401E-4</v>
      </c>
      <c r="U33" s="6">
        <v>1.4923995495337301E-3</v>
      </c>
      <c r="V33" s="6">
        <v>3.4145295812777498E-3</v>
      </c>
      <c r="W33" s="6">
        <v>1.06661200406961E-2</v>
      </c>
      <c r="X33" s="6">
        <v>2.4977692961328998E-2</v>
      </c>
      <c r="Y33" s="6">
        <v>3.2679690817531103E-2</v>
      </c>
      <c r="Z33" s="6">
        <v>3.6858854235106299E-2</v>
      </c>
      <c r="AC33" s="14"/>
    </row>
    <row r="34" spans="2:29" ht="16.05" customHeight="1" x14ac:dyDescent="0.3">
      <c r="B34" s="1" t="s">
        <v>147</v>
      </c>
      <c r="C34" s="4" t="s">
        <v>222</v>
      </c>
      <c r="D34" s="5" t="s">
        <v>192</v>
      </c>
      <c r="E34" s="6">
        <v>3.6658333332525203E-2</v>
      </c>
      <c r="F34" s="6">
        <v>3.1500000000960399E-2</v>
      </c>
      <c r="G34" s="6">
        <v>2.7799999999842801E-2</v>
      </c>
      <c r="H34" s="6">
        <v>2.5299999999333501E-2</v>
      </c>
      <c r="I34" s="6">
        <v>2.2725000000718899E-2</v>
      </c>
      <c r="J34" s="6">
        <v>1.63250000005064E-2</v>
      </c>
      <c r="K34" s="6">
        <v>2.1000000000640302E-2</v>
      </c>
      <c r="L34" s="6">
        <v>2.4408333332757999E-2</v>
      </c>
      <c r="M34" s="6">
        <v>2.3624999999810801E-2</v>
      </c>
      <c r="N34" s="6">
        <v>2.52083333325572E-2</v>
      </c>
      <c r="O34" s="6">
        <v>2.5058333334527599E-2</v>
      </c>
      <c r="P34" s="6"/>
      <c r="Q34" s="6">
        <v>0.36922110228624699</v>
      </c>
      <c r="R34" s="6">
        <v>0.58513146442419395</v>
      </c>
      <c r="S34" s="6">
        <v>0.23239943002234201</v>
      </c>
      <c r="T34" s="6">
        <v>2.5058333334527599E-2</v>
      </c>
      <c r="U34" s="6">
        <v>7.5725818898718003E-2</v>
      </c>
      <c r="V34" s="6">
        <v>0.14349177697120499</v>
      </c>
      <c r="W34" s="6">
        <v>0.37153299922472799</v>
      </c>
      <c r="X34" s="6">
        <v>1.18541864342871</v>
      </c>
      <c r="Y34" s="6">
        <v>1.81796804902377</v>
      </c>
      <c r="Z34" s="6">
        <v>2.3892056564544299</v>
      </c>
      <c r="AC34" s="14"/>
    </row>
    <row r="35" spans="2:29" ht="16.05" customHeight="1" x14ac:dyDescent="0.3">
      <c r="B35" s="1" t="s">
        <v>148</v>
      </c>
      <c r="C35" s="4" t="s">
        <v>223</v>
      </c>
      <c r="D35" s="5" t="s">
        <v>193</v>
      </c>
      <c r="E35" s="6">
        <v>-5.6559258344350397E-2</v>
      </c>
      <c r="F35" s="6">
        <v>0.23434735924995001</v>
      </c>
      <c r="G35" s="6">
        <v>3.6047828230948702E-2</v>
      </c>
      <c r="H35" s="6">
        <v>-7.1451832502134494E-2</v>
      </c>
      <c r="I35" s="6">
        <v>-0.27475525276997398</v>
      </c>
      <c r="J35" s="6">
        <v>0.29844579820754003</v>
      </c>
      <c r="K35" s="6">
        <v>0.38246110050007698</v>
      </c>
      <c r="L35" s="6">
        <v>1.1157606215419899E-2</v>
      </c>
      <c r="M35" s="6">
        <v>0.28529877085209598</v>
      </c>
      <c r="N35" s="6">
        <v>-2.0069422029337099E-2</v>
      </c>
      <c r="O35" s="6"/>
      <c r="P35" s="6"/>
      <c r="Q35" s="6">
        <v>0.88577567062922802</v>
      </c>
      <c r="R35" s="6">
        <v>0.22816805952432301</v>
      </c>
      <c r="S35" s="6"/>
      <c r="T35" s="6"/>
      <c r="U35" s="6"/>
      <c r="V35" s="6"/>
      <c r="W35" s="6"/>
      <c r="X35" s="6"/>
      <c r="Y35" s="6"/>
      <c r="Z35" s="6"/>
      <c r="AC35" s="14"/>
    </row>
    <row r="36" spans="2:29" ht="16.05" customHeight="1" x14ac:dyDescent="0.3">
      <c r="B36" s="1" t="s">
        <v>149</v>
      </c>
      <c r="C36" s="4" t="s">
        <v>224</v>
      </c>
      <c r="D36" s="5" t="s">
        <v>194</v>
      </c>
      <c r="E36" s="6">
        <v>-7.8706501884007601E-2</v>
      </c>
      <c r="F36" s="6">
        <v>0.22367144529213001</v>
      </c>
      <c r="G36" s="6">
        <v>2.4962895413409601E-2</v>
      </c>
      <c r="H36" s="6">
        <v>-7.9611164864254499E-2</v>
      </c>
      <c r="I36" s="6">
        <v>-0.30354144842014602</v>
      </c>
      <c r="J36" s="6">
        <v>0.28618108845141199</v>
      </c>
      <c r="K36" s="6">
        <v>0.349796085760463</v>
      </c>
      <c r="L36" s="6">
        <v>-2.3371002747808199E-2</v>
      </c>
      <c r="M36" s="6">
        <v>0.37523596445855201</v>
      </c>
      <c r="N36" s="6">
        <v>-7.4005994823892293E-2</v>
      </c>
      <c r="O36" s="6">
        <v>2.2990472771198301E-2</v>
      </c>
      <c r="P36" s="6"/>
      <c r="Q36" s="6">
        <v>0.57511500771564905</v>
      </c>
      <c r="R36" s="6">
        <v>0.60054620594368302</v>
      </c>
      <c r="S36" s="6">
        <v>0.45396090032241798</v>
      </c>
      <c r="T36" s="6">
        <v>1.4640163135482E-3</v>
      </c>
      <c r="U36" s="6">
        <v>0.25832338313368403</v>
      </c>
      <c r="V36" s="6">
        <v>1.0365328044828499</v>
      </c>
      <c r="W36" s="6">
        <v>0.97938814213382996</v>
      </c>
      <c r="X36" s="6">
        <v>1.07317878773785</v>
      </c>
      <c r="Y36" s="6">
        <v>3.0171744287153701</v>
      </c>
      <c r="Z36" s="6">
        <v>3.9001319681480502</v>
      </c>
      <c r="AC36" s="14"/>
    </row>
    <row r="37" spans="2:29" ht="16.05" customHeight="1" x14ac:dyDescent="0.3">
      <c r="B37" s="1" t="s">
        <v>150</v>
      </c>
      <c r="C37" s="4" t="s">
        <v>225</v>
      </c>
      <c r="D37" s="5" t="s">
        <v>195</v>
      </c>
      <c r="E37" s="6">
        <v>4.44066589516297E-2</v>
      </c>
      <c r="F37" s="6">
        <v>0.56693235354789095</v>
      </c>
      <c r="G37" s="6">
        <v>0.145962983106147</v>
      </c>
      <c r="H37" s="6">
        <v>1.4283924429037099E-3</v>
      </c>
      <c r="I37" s="6">
        <v>6.70900572549726E-3</v>
      </c>
      <c r="J37" s="6">
        <v>0.49792086588800899</v>
      </c>
      <c r="K37" s="6">
        <v>-1.0938563871604899E-2</v>
      </c>
      <c r="L37" s="6">
        <v>3.6706833812786499E-2</v>
      </c>
      <c r="M37" s="6">
        <v>6.1730057177555898E-2</v>
      </c>
      <c r="N37" s="6">
        <v>1.4074654667638201E-2</v>
      </c>
      <c r="O37" s="6">
        <v>3.4843432415072997E-2</v>
      </c>
      <c r="P37" s="6"/>
      <c r="Q37" s="6">
        <v>0.37816378679941398</v>
      </c>
      <c r="R37" s="6">
        <v>0.31990197579027202</v>
      </c>
      <c r="S37" s="6">
        <v>0.97642858691746404</v>
      </c>
      <c r="T37" s="6">
        <v>2.6861970789468601E-2</v>
      </c>
      <c r="U37" s="6">
        <v>0.107278670158848</v>
      </c>
      <c r="V37" s="6">
        <v>0.73230206971871703</v>
      </c>
      <c r="W37" s="6">
        <v>2.7598363998159798</v>
      </c>
      <c r="X37" s="6">
        <v>1.8463616471737601</v>
      </c>
      <c r="Y37" s="6">
        <v>2.83620193357579</v>
      </c>
      <c r="Z37" s="6">
        <v>3.5399985057441499</v>
      </c>
      <c r="AC37" s="14"/>
    </row>
    <row r="38" spans="2:29" ht="16.05" customHeight="1" x14ac:dyDescent="0.3">
      <c r="B38" s="1" t="s">
        <v>151</v>
      </c>
      <c r="C38" s="4" t="s">
        <v>226</v>
      </c>
      <c r="D38" s="5" t="s">
        <v>196</v>
      </c>
      <c r="E38" s="6">
        <v>0.19354698017559699</v>
      </c>
      <c r="F38" s="6">
        <v>0.23891795229603299</v>
      </c>
      <c r="G38" s="6">
        <v>0.36207165027211902</v>
      </c>
      <c r="H38" s="6">
        <v>-0.113923063468974</v>
      </c>
      <c r="I38" s="6">
        <v>-0.11428540620006999</v>
      </c>
      <c r="J38" s="6">
        <v>0.387096771160723</v>
      </c>
      <c r="K38" s="6">
        <v>9.6122897117311396E-2</v>
      </c>
      <c r="L38" s="6">
        <v>8.5580200535332607E-2</v>
      </c>
      <c r="M38" s="6">
        <v>0.211955600672809</v>
      </c>
      <c r="N38" s="6">
        <v>2.9767410711429E-2</v>
      </c>
      <c r="O38" s="6">
        <v>1.0390022905994599E-2</v>
      </c>
      <c r="P38" s="6"/>
      <c r="Q38" s="6">
        <v>0.226976853377128</v>
      </c>
      <c r="R38" s="6">
        <v>9.4507734589569695E-2</v>
      </c>
      <c r="S38" s="6">
        <v>1.2327110111143</v>
      </c>
      <c r="T38" s="6">
        <v>-7.37439029762754E-4</v>
      </c>
      <c r="U38" s="6">
        <v>0.24017059604200799</v>
      </c>
      <c r="V38" s="6">
        <v>1.04468702763552</v>
      </c>
      <c r="W38" s="6">
        <v>3.1774429840082301</v>
      </c>
      <c r="X38" s="6">
        <v>1.7311118171201101</v>
      </c>
      <c r="Y38" s="6">
        <v>2.2447024212824198</v>
      </c>
      <c r="Z38" s="6">
        <v>2.7659327207924802</v>
      </c>
      <c r="AC38" s="14"/>
    </row>
    <row r="39" spans="2:29" ht="16.05" customHeight="1" x14ac:dyDescent="0.3">
      <c r="B39" s="1" t="s">
        <v>152</v>
      </c>
      <c r="C39" s="4" t="s">
        <v>227</v>
      </c>
      <c r="D39" s="5" t="s">
        <v>197</v>
      </c>
      <c r="E39" s="6">
        <v>-0.29190262381045601</v>
      </c>
      <c r="F39" s="6">
        <v>2.5391504350409402E-2</v>
      </c>
      <c r="G39" s="6">
        <v>1.3919143600063399</v>
      </c>
      <c r="H39" s="6">
        <v>-0.150697004319227</v>
      </c>
      <c r="I39" s="6">
        <v>-0.61316130566876403</v>
      </c>
      <c r="J39" s="6">
        <v>0.33032733973406703</v>
      </c>
      <c r="K39" s="6">
        <v>0.45302293516579101</v>
      </c>
      <c r="L39" s="6">
        <v>-5.21926017499936E-2</v>
      </c>
      <c r="M39" s="6">
        <v>0.13348647034581501</v>
      </c>
      <c r="N39" s="6">
        <v>-0.14074876619823001</v>
      </c>
      <c r="O39" s="6">
        <v>-6.5287895694418702E-2</v>
      </c>
      <c r="P39" s="6"/>
      <c r="Q39" s="6">
        <v>9.3056481980904895</v>
      </c>
      <c r="R39" s="6">
        <v>-0.62539477595419202</v>
      </c>
      <c r="S39" s="6">
        <v>0.33981031661271099</v>
      </c>
      <c r="T39" s="6">
        <v>-8.00765271350974E-2</v>
      </c>
      <c r="U39" s="6">
        <v>-7.7434798749891301E-2</v>
      </c>
      <c r="V39" s="6">
        <v>1.1546694950887499</v>
      </c>
      <c r="W39" s="6">
        <v>-0.49890407894796202</v>
      </c>
      <c r="X39" s="6">
        <v>-0.53475951645581499</v>
      </c>
      <c r="Y39" s="6">
        <v>12.265414893645801</v>
      </c>
      <c r="Z39" s="6">
        <v>17.430190269164701</v>
      </c>
      <c r="AC39" s="14"/>
    </row>
    <row r="40" spans="2:29" ht="16.05" customHeight="1" x14ac:dyDescent="0.3">
      <c r="B40" s="1" t="s">
        <v>153</v>
      </c>
      <c r="C40" s="4" t="s">
        <v>243</v>
      </c>
      <c r="D40" s="5" t="s">
        <v>228</v>
      </c>
      <c r="E40" s="6">
        <v>-0.29081756926199898</v>
      </c>
      <c r="F40" s="6">
        <v>2.52944801250123E-2</v>
      </c>
      <c r="G40" s="6">
        <v>1.37938111790689</v>
      </c>
      <c r="H40" s="6">
        <v>-0.14955108027876099</v>
      </c>
      <c r="I40" s="6">
        <v>-0.61132917318376701</v>
      </c>
      <c r="J40" s="6">
        <v>0.32900667947076701</v>
      </c>
      <c r="K40" s="6">
        <v>0.45040920053375899</v>
      </c>
      <c r="L40" s="6">
        <v>-5.1907877359553801E-2</v>
      </c>
      <c r="M40" s="6">
        <v>0.13266229717191899</v>
      </c>
      <c r="N40" s="6">
        <v>-0.14000122504512499</v>
      </c>
      <c r="O40" s="6">
        <v>-6.4962952893474701E-2</v>
      </c>
      <c r="P40" s="6"/>
      <c r="Q40" s="6">
        <v>9.2119268889539008</v>
      </c>
      <c r="R40" s="6">
        <v>-0.62303250738768801</v>
      </c>
      <c r="S40" s="6">
        <v>0.33807724110723902</v>
      </c>
      <c r="T40" s="6">
        <v>-7.9669406477478305E-2</v>
      </c>
      <c r="U40" s="6">
        <v>-7.7041097777546405E-2</v>
      </c>
      <c r="V40" s="6">
        <v>1.14876508832444</v>
      </c>
      <c r="W40" s="6">
        <v>-0.49638841824897101</v>
      </c>
      <c r="X40" s="6">
        <v>-0.53206677671289104</v>
      </c>
      <c r="Y40" s="6">
        <v>12.202467158176001</v>
      </c>
      <c r="Z40" s="6">
        <v>17.3407184547745</v>
      </c>
    </row>
    <row r="41" spans="2:29" s="13" customFormat="1" ht="16.05" customHeight="1" x14ac:dyDescent="0.3">
      <c r="B41" s="1" t="s">
        <v>154</v>
      </c>
      <c r="C41" s="4" t="s">
        <v>244</v>
      </c>
      <c r="D41" s="5" t="s">
        <v>229</v>
      </c>
      <c r="E41" s="6">
        <v>-0.288690476190823</v>
      </c>
      <c r="F41" s="6">
        <v>2.5104602511419199E-2</v>
      </c>
      <c r="G41" s="6">
        <v>1.3551020408165599</v>
      </c>
      <c r="H41" s="6">
        <v>-0.147313691507443</v>
      </c>
      <c r="I41" s="6">
        <v>-0.607723577235593</v>
      </c>
      <c r="J41" s="6">
        <v>0.32642487046716301</v>
      </c>
      <c r="K41" s="6">
        <v>0.4453125</v>
      </c>
      <c r="L41" s="6">
        <v>-5.1351351352423101E-2</v>
      </c>
      <c r="M41" s="6">
        <v>0.131054131055862</v>
      </c>
      <c r="N41" s="6">
        <v>-0.13853904282223101</v>
      </c>
      <c r="O41" s="6">
        <v>-6.4327485379180899E-2</v>
      </c>
      <c r="P41" s="6"/>
      <c r="Q41" s="6">
        <v>9.0312499999813696</v>
      </c>
      <c r="R41" s="6">
        <v>-0.61838006230595099</v>
      </c>
      <c r="S41" s="6">
        <v>0.33469387755030799</v>
      </c>
      <c r="T41" s="6">
        <v>-7.8873239436725306E-2</v>
      </c>
      <c r="U41" s="6">
        <v>-7.6271186440862906E-2</v>
      </c>
      <c r="V41" s="6">
        <v>1.13725490196142</v>
      </c>
      <c r="W41" s="6">
        <v>-0.49144634525699099</v>
      </c>
      <c r="X41" s="6">
        <v>-0.52677279305411495</v>
      </c>
      <c r="Y41" s="6">
        <v>12.08</v>
      </c>
      <c r="Z41" s="6">
        <v>17.1666666666605</v>
      </c>
      <c r="AA41"/>
    </row>
    <row r="42" spans="2:29" ht="16.05" customHeight="1" x14ac:dyDescent="0.3">
      <c r="B42" s="1" t="s">
        <v>155</v>
      </c>
      <c r="C42" s="4" t="s">
        <v>245</v>
      </c>
      <c r="D42" s="5" t="s">
        <v>230</v>
      </c>
      <c r="E42" s="6">
        <v>0.25</v>
      </c>
      <c r="F42" s="6">
        <v>-0.19999999999970899</v>
      </c>
      <c r="G42" s="6">
        <v>0</v>
      </c>
      <c r="H42" s="6">
        <v>-0.25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  <c r="O42" s="6">
        <v>0</v>
      </c>
      <c r="P42" s="6"/>
      <c r="Q42" s="6">
        <v>0</v>
      </c>
      <c r="R42" s="6">
        <v>0</v>
      </c>
      <c r="S42" s="6">
        <v>-0.25</v>
      </c>
      <c r="T42" s="6">
        <v>0</v>
      </c>
      <c r="U42" s="6">
        <v>0</v>
      </c>
      <c r="V42" s="6">
        <v>0</v>
      </c>
      <c r="W42" s="6">
        <v>-0.25</v>
      </c>
      <c r="X42" s="6">
        <v>0</v>
      </c>
      <c r="Y42" s="6">
        <v>0</v>
      </c>
      <c r="Z42" s="6">
        <v>0</v>
      </c>
    </row>
    <row r="43" spans="2:29" ht="16.05" customHeight="1" x14ac:dyDescent="0.3">
      <c r="B43" s="1" t="s">
        <v>156</v>
      </c>
      <c r="C43" s="4" t="s">
        <v>246</v>
      </c>
      <c r="D43" s="5" t="s">
        <v>231</v>
      </c>
      <c r="E43" s="6">
        <v>-7.3514997059683104E-2</v>
      </c>
      <c r="F43" s="6">
        <v>-7.9559881506647806E-2</v>
      </c>
      <c r="G43" s="6">
        <v>-0.310344827586086</v>
      </c>
      <c r="H43" s="6">
        <v>-0.19999999999970899</v>
      </c>
      <c r="I43" s="6">
        <v>-5.00000000002183E-2</v>
      </c>
      <c r="J43" s="6">
        <v>-8.3333333332993795E-2</v>
      </c>
      <c r="K43" s="6">
        <v>0</v>
      </c>
      <c r="L43" s="6">
        <v>0</v>
      </c>
      <c r="M43" s="6">
        <v>0</v>
      </c>
      <c r="N43" s="6">
        <v>0</v>
      </c>
      <c r="O43" s="6">
        <v>0</v>
      </c>
      <c r="P43" s="6">
        <v>0</v>
      </c>
      <c r="Q43" s="6">
        <v>1.43414634146495</v>
      </c>
      <c r="R43" s="6">
        <v>0.16232464929809801</v>
      </c>
      <c r="S43" s="6">
        <v>-0.51954022988502402</v>
      </c>
      <c r="T43" s="6">
        <v>0</v>
      </c>
      <c r="U43" s="6">
        <v>0</v>
      </c>
      <c r="V43" s="6">
        <v>-8.3333333332993795E-2</v>
      </c>
      <c r="W43" s="6">
        <v>-0.65189873417839395</v>
      </c>
      <c r="X43" s="6">
        <v>-0.54191780821944102</v>
      </c>
      <c r="Y43" s="6">
        <v>0.47964601769868798</v>
      </c>
      <c r="Z43" s="6">
        <v>0.326984126982861</v>
      </c>
      <c r="AC43" s="14"/>
    </row>
    <row r="44" spans="2:29" ht="16.05" customHeight="1" x14ac:dyDescent="0.3">
      <c r="B44" s="1" t="s">
        <v>157</v>
      </c>
      <c r="C44" s="4" t="s">
        <v>247</v>
      </c>
      <c r="D44" s="5" t="s">
        <v>232</v>
      </c>
      <c r="E44" s="6">
        <v>-7.3445378151518498E-2</v>
      </c>
      <c r="F44" s="6">
        <v>-0.12697261019362499</v>
      </c>
      <c r="G44" s="6">
        <v>-0.48057344691478598</v>
      </c>
      <c r="H44" s="6">
        <v>-0.19999999999970899</v>
      </c>
      <c r="I44" s="6">
        <v>-0.43000000000058203</v>
      </c>
      <c r="J44" s="6">
        <v>0.333333333333721</v>
      </c>
      <c r="K44" s="6">
        <v>0.25</v>
      </c>
      <c r="L44" s="6">
        <v>0</v>
      </c>
      <c r="M44" s="6">
        <v>0</v>
      </c>
      <c r="N44" s="6">
        <v>0</v>
      </c>
      <c r="O44" s="6">
        <v>0</v>
      </c>
      <c r="P44" s="6">
        <v>0.26315789473679602</v>
      </c>
      <c r="Q44" s="6">
        <v>0.73943925233790697</v>
      </c>
      <c r="R44" s="6">
        <v>3.4386417364658001E-2</v>
      </c>
      <c r="S44" s="6">
        <v>-0.50135050903831102</v>
      </c>
      <c r="T44" s="6">
        <v>0.26315789473679602</v>
      </c>
      <c r="U44" s="6">
        <v>0.26315789473679602</v>
      </c>
      <c r="V44" s="6">
        <v>1.1052631578967</v>
      </c>
      <c r="W44" s="6">
        <v>-0.64370546318357802</v>
      </c>
      <c r="X44" s="6">
        <v>-0.5</v>
      </c>
      <c r="Y44" s="6">
        <v>-1.03092783501779E-2</v>
      </c>
      <c r="Z44" s="6">
        <v>6.6666666667515501E-2</v>
      </c>
      <c r="AC44" s="14"/>
    </row>
    <row r="45" spans="2:29" ht="16.05" customHeight="1" x14ac:dyDescent="0.3">
      <c r="B45" s="1" t="s">
        <v>158</v>
      </c>
      <c r="C45" s="4" t="s">
        <v>248</v>
      </c>
      <c r="D45" s="5" t="s">
        <v>233</v>
      </c>
      <c r="E45" s="6">
        <v>-9.6055710208020201E-2</v>
      </c>
      <c r="F45" s="6">
        <v>-0.16053843637200799</v>
      </c>
      <c r="G45" s="6">
        <v>-0.11279904115421199</v>
      </c>
      <c r="H45" s="6">
        <v>-0.23784073766641101</v>
      </c>
      <c r="I45" s="6">
        <v>-5.9117378233204398E-2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1.3887788324360699</v>
      </c>
      <c r="R45" s="6">
        <v>-9.0831076363392604E-2</v>
      </c>
      <c r="S45" s="6">
        <v>-0.36378605873847802</v>
      </c>
      <c r="T45" s="6">
        <v>0</v>
      </c>
      <c r="U45" s="6">
        <v>0</v>
      </c>
      <c r="V45" s="6">
        <v>0</v>
      </c>
      <c r="W45" s="6">
        <v>-0.59214760796050503</v>
      </c>
      <c r="X45" s="6">
        <v>-0.530855066453223</v>
      </c>
      <c r="Y45" s="6">
        <v>0.53149645963450898</v>
      </c>
      <c r="Z45" s="6">
        <v>0.49929013654065801</v>
      </c>
    </row>
    <row r="46" spans="2:29" s="13" customFormat="1" ht="16.05" customHeight="1" x14ac:dyDescent="0.3">
      <c r="B46" s="1" t="s">
        <v>159</v>
      </c>
      <c r="C46" s="4" t="s">
        <v>249</v>
      </c>
      <c r="D46" s="5" t="s">
        <v>234</v>
      </c>
      <c r="E46" s="6">
        <v>-7.3529411764902797E-2</v>
      </c>
      <c r="F46" s="6">
        <v>-0.126984126984171</v>
      </c>
      <c r="G46" s="6">
        <v>-9.0909090908971896E-2</v>
      </c>
      <c r="H46" s="6">
        <v>-0.19999999999970899</v>
      </c>
      <c r="I46" s="6">
        <v>-5.00000000002183E-2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1.0608695652196201</v>
      </c>
      <c r="R46" s="6">
        <v>-7.1729957805509906E-2</v>
      </c>
      <c r="S46" s="6">
        <v>-0.309090909090592</v>
      </c>
      <c r="T46" s="6">
        <v>0</v>
      </c>
      <c r="U46" s="6">
        <v>0</v>
      </c>
      <c r="V46" s="6">
        <v>0</v>
      </c>
      <c r="W46" s="6">
        <v>-0.50642940641671896</v>
      </c>
      <c r="X46" s="6">
        <v>-0.45300129552313601</v>
      </c>
      <c r="Y46" s="6">
        <v>0.44761904762010102</v>
      </c>
      <c r="Z46" s="6">
        <v>0.42056074766325802</v>
      </c>
      <c r="AA46"/>
    </row>
    <row r="47" spans="2:29" ht="16.05" customHeight="1" x14ac:dyDescent="0.3">
      <c r="B47" s="1" t="s">
        <v>160</v>
      </c>
      <c r="C47" s="4" t="s">
        <v>250</v>
      </c>
      <c r="D47" s="5" t="s">
        <v>235</v>
      </c>
      <c r="E47" s="6">
        <v>-0.12180640112827</v>
      </c>
      <c r="F47" s="6">
        <v>-0.16602102722390599</v>
      </c>
      <c r="G47" s="6">
        <v>-0.13610034306111601</v>
      </c>
      <c r="H47" s="6">
        <v>-0.102919324133836</v>
      </c>
      <c r="I47" s="6">
        <v>-0.114947881404078</v>
      </c>
      <c r="J47" s="6">
        <v>-0.307399931751133</v>
      </c>
      <c r="K47" s="6">
        <v>0.32112991628877402</v>
      </c>
      <c r="L47" s="6">
        <v>0.18521605281595799</v>
      </c>
      <c r="M47" s="6">
        <v>-3.6432071212402703E-2</v>
      </c>
      <c r="N47" s="6">
        <v>7.6758231678468306E-2</v>
      </c>
      <c r="O47" s="6">
        <v>-6.8063196004004602E-3</v>
      </c>
      <c r="P47" s="6"/>
      <c r="Q47" s="6">
        <v>1.08524677537964</v>
      </c>
      <c r="R47" s="6">
        <v>-0.11399887903462499</v>
      </c>
      <c r="S47" s="6">
        <v>-0.25063749893422899</v>
      </c>
      <c r="T47" s="6">
        <v>1.4503804211926799E-2</v>
      </c>
      <c r="U47" s="6">
        <v>5.8616410020476899E-2</v>
      </c>
      <c r="V47" s="6">
        <v>0.11699317163220301</v>
      </c>
      <c r="W47" s="6">
        <v>-0.56999525480845503</v>
      </c>
      <c r="X47" s="6">
        <v>-0.36260849654558103</v>
      </c>
      <c r="Y47" s="6">
        <v>0.61426774851337496</v>
      </c>
      <c r="Z47" s="6">
        <v>0.49211138407175897</v>
      </c>
    </row>
    <row r="48" spans="2:29" ht="16.05" customHeight="1" x14ac:dyDescent="0.3">
      <c r="B48" s="1" t="s">
        <v>161</v>
      </c>
      <c r="C48" s="4" t="s">
        <v>251</v>
      </c>
      <c r="D48" s="5" t="s">
        <v>236</v>
      </c>
      <c r="E48" s="6">
        <v>-0.241910845074162</v>
      </c>
      <c r="F48" s="6">
        <v>-0.27057099978177601</v>
      </c>
      <c r="G48" s="6">
        <v>-6.4348753810918397E-2</v>
      </c>
      <c r="H48" s="6">
        <v>-0.19744140677619701</v>
      </c>
      <c r="I48" s="6">
        <v>-8.5447167860402296E-2</v>
      </c>
      <c r="J48" s="6">
        <v>-0.22161917086312299</v>
      </c>
      <c r="K48" s="6">
        <v>0.119820023535867</v>
      </c>
      <c r="L48" s="6">
        <v>-0.10699935794851601</v>
      </c>
      <c r="M48" s="6">
        <v>-0.10476941521847</v>
      </c>
      <c r="N48" s="6">
        <v>-6.6840454378543704E-2</v>
      </c>
      <c r="O48" s="6">
        <v>-0.23260739214863899</v>
      </c>
      <c r="P48" s="6"/>
      <c r="Q48" s="6">
        <v>1.1017248593084501</v>
      </c>
      <c r="R48" s="6">
        <v>0.14764402247601499</v>
      </c>
      <c r="S48" s="6">
        <v>-0.63335131788451704</v>
      </c>
      <c r="T48" s="6">
        <v>-0.115631656364712</v>
      </c>
      <c r="U48" s="6">
        <v>-0.28185203010070797</v>
      </c>
      <c r="V48" s="6">
        <v>-0.46611148338008201</v>
      </c>
      <c r="W48" s="6">
        <v>-0.76694034234154995</v>
      </c>
      <c r="X48" s="6">
        <v>-0.70663502670358902</v>
      </c>
      <c r="Y48" s="6">
        <v>6.9916840091536897E-2</v>
      </c>
      <c r="Z48" s="6">
        <v>-0.207339473098691</v>
      </c>
      <c r="AC48" s="14"/>
    </row>
    <row r="49" spans="2:29" ht="16.05" customHeight="1" x14ac:dyDescent="0.3">
      <c r="B49" s="1" t="s">
        <v>162</v>
      </c>
      <c r="C49" s="4" t="s">
        <v>252</v>
      </c>
      <c r="D49" s="5" t="s">
        <v>237</v>
      </c>
      <c r="E49" s="6">
        <v>-0.11440155878794001</v>
      </c>
      <c r="F49" s="6">
        <v>-0.15724393209253301</v>
      </c>
      <c r="G49" s="6">
        <v>-0.12964603837739599</v>
      </c>
      <c r="H49" s="6">
        <v>-9.8424953653156996E-2</v>
      </c>
      <c r="I49" s="6">
        <v>-0.11040456029600999</v>
      </c>
      <c r="J49" s="6">
        <v>-0.29861454421276001</v>
      </c>
      <c r="K49" s="6">
        <v>0.30904389648290798</v>
      </c>
      <c r="L49" s="6">
        <v>0.17723263904917999</v>
      </c>
      <c r="M49" s="6">
        <v>-3.4930012194308802E-2</v>
      </c>
      <c r="N49" s="6">
        <v>7.3370645068280296E-2</v>
      </c>
      <c r="O49" s="6">
        <v>-6.5093410239569502E-3</v>
      </c>
      <c r="P49" s="6"/>
      <c r="Q49" s="6">
        <v>1.0176534158748101</v>
      </c>
      <c r="R49" s="6">
        <v>-0.10793485945949199</v>
      </c>
      <c r="S49" s="6">
        <v>-0.24014721738785699</v>
      </c>
      <c r="T49" s="6">
        <v>1.38814732326864E-2</v>
      </c>
      <c r="U49" s="6">
        <v>5.6093650235197898E-2</v>
      </c>
      <c r="V49" s="6">
        <v>0.11193942077079599</v>
      </c>
      <c r="W49" s="6">
        <v>-0.54760266008379399</v>
      </c>
      <c r="X49" s="6">
        <v>-0.34767098404001401</v>
      </c>
      <c r="Y49" s="6">
        <v>0.587164887847612</v>
      </c>
      <c r="Z49" s="6">
        <v>0.470484672408784</v>
      </c>
      <c r="AC49" s="14"/>
    </row>
    <row r="50" spans="2:29" ht="16.05" customHeight="1" x14ac:dyDescent="0.3">
      <c r="B50" s="1" t="s">
        <v>163</v>
      </c>
      <c r="C50" s="4" t="s">
        <v>253</v>
      </c>
      <c r="D50" s="5" t="s">
        <v>238</v>
      </c>
      <c r="E50" s="6">
        <v>-0.24126552364759801</v>
      </c>
      <c r="F50" s="6">
        <v>-0.27004262784612398</v>
      </c>
      <c r="G50" s="6">
        <v>-6.4230983100060299E-2</v>
      </c>
      <c r="H50" s="6">
        <v>-0.197151035490679</v>
      </c>
      <c r="I50" s="6">
        <v>-8.5332124622218494E-2</v>
      </c>
      <c r="J50" s="6">
        <v>-0.22138666846236399</v>
      </c>
      <c r="K50" s="6">
        <v>0.119679231003829</v>
      </c>
      <c r="L50" s="6">
        <v>-0.106887068805081</v>
      </c>
      <c r="M50" s="6">
        <v>-0.10467093253741</v>
      </c>
      <c r="N50" s="6">
        <v>-6.6781802167533905E-2</v>
      </c>
      <c r="O50" s="6">
        <v>-0.23245065004914101</v>
      </c>
      <c r="P50" s="6"/>
      <c r="Q50" s="6">
        <v>1.0998424762987999</v>
      </c>
      <c r="R50" s="6">
        <v>0.147355191638781</v>
      </c>
      <c r="S50" s="6">
        <v>-0.63289565620769295</v>
      </c>
      <c r="T50" s="6">
        <v>-0.11554829191751199</v>
      </c>
      <c r="U50" s="6">
        <v>-0.28164889900741402</v>
      </c>
      <c r="V50" s="6">
        <v>-0.46577576742332899</v>
      </c>
      <c r="W50" s="6">
        <v>-0.76638969105668397</v>
      </c>
      <c r="X50" s="6">
        <v>-0.70612709220033099</v>
      </c>
      <c r="Y50" s="6">
        <v>6.9866420702965101E-2</v>
      </c>
      <c r="Z50" s="6">
        <v>-0.20719001767516601</v>
      </c>
      <c r="AC50" s="14"/>
    </row>
    <row r="51" spans="2:29" ht="16.05" customHeight="1" x14ac:dyDescent="0.3">
      <c r="B51" s="1" t="s">
        <v>164</v>
      </c>
      <c r="C51" s="4" t="s">
        <v>254</v>
      </c>
      <c r="D51" s="5" t="s">
        <v>239</v>
      </c>
      <c r="E51" s="6">
        <v>-0.100592925781675</v>
      </c>
      <c r="F51" s="6">
        <v>-0.14071379859073199</v>
      </c>
      <c r="G51" s="6">
        <v>-0.11746031746049999</v>
      </c>
      <c r="H51" s="6">
        <v>-8.9928057554061497E-2</v>
      </c>
      <c r="I51" s="6">
        <v>-0.101778656126116</v>
      </c>
      <c r="J51" s="6">
        <v>-0.281628162816633</v>
      </c>
      <c r="K51" s="6">
        <v>0.28637059724511299</v>
      </c>
      <c r="L51" s="6">
        <v>0.16230158730118999</v>
      </c>
      <c r="M51" s="6">
        <v>-3.2092864458718402E-2</v>
      </c>
      <c r="N51" s="6">
        <v>6.7019400352364797E-2</v>
      </c>
      <c r="O51" s="6">
        <v>-5.9504132232177697E-3</v>
      </c>
      <c r="P51" s="6"/>
      <c r="Q51" s="6">
        <v>0.89664551224093902</v>
      </c>
      <c r="R51" s="6">
        <v>-9.6558317400194896E-2</v>
      </c>
      <c r="S51" s="6">
        <v>-0.22010582010523599</v>
      </c>
      <c r="T51" s="6">
        <v>1.2710408795101101E-2</v>
      </c>
      <c r="U51" s="6">
        <v>5.1355206847802003E-2</v>
      </c>
      <c r="V51" s="6">
        <v>0.102468212417152</v>
      </c>
      <c r="W51" s="6">
        <v>-0.50311815270572002</v>
      </c>
      <c r="X51" s="6">
        <v>-0.31885397412232103</v>
      </c>
      <c r="Y51" s="6">
        <v>0.53701772679982196</v>
      </c>
      <c r="Z51" s="6">
        <v>0.43037360504793498</v>
      </c>
      <c r="AC51" s="14"/>
    </row>
    <row r="52" spans="2:29" ht="16.05" customHeight="1" x14ac:dyDescent="0.3">
      <c r="B52" s="1" t="s">
        <v>165</v>
      </c>
      <c r="C52" s="4" t="s">
        <v>255</v>
      </c>
      <c r="D52" s="5" t="s">
        <v>240</v>
      </c>
      <c r="E52" s="6">
        <v>-0.16253055080684101</v>
      </c>
      <c r="F52" s="6">
        <v>-9.8760449518595098E-2</v>
      </c>
      <c r="G52" s="6">
        <v>-0.13499565635080199</v>
      </c>
      <c r="H52" s="6">
        <v>-8.5366755527502405E-2</v>
      </c>
      <c r="I52" s="6">
        <v>-0.124396629935363</v>
      </c>
      <c r="J52" s="6">
        <v>-0.24746723753574801</v>
      </c>
      <c r="K52" s="6">
        <v>9.6892261930479395E-2</v>
      </c>
      <c r="L52" s="6">
        <v>0.21263033342082099</v>
      </c>
      <c r="M52" s="6">
        <v>1.2896022744826E-3</v>
      </c>
      <c r="N52" s="6">
        <v>2.9512292421713899E-2</v>
      </c>
      <c r="O52" s="6">
        <v>1.6865580855665E-3</v>
      </c>
      <c r="P52" s="6"/>
      <c r="Q52" s="6">
        <v>1.15272079811315</v>
      </c>
      <c r="R52" s="6">
        <v>-0.11768371334445001</v>
      </c>
      <c r="S52" s="6">
        <v>-0.28399905267986503</v>
      </c>
      <c r="T52" s="6">
        <v>1.6865580855665E-3</v>
      </c>
      <c r="U52" s="6">
        <v>3.25785252734931E-2</v>
      </c>
      <c r="V52" s="6">
        <v>3.3572394726434099E-2</v>
      </c>
      <c r="W52" s="6">
        <v>-0.49413181038224102</v>
      </c>
      <c r="X52" s="6">
        <v>-0.252830500498821</v>
      </c>
      <c r="Y52" s="6">
        <v>0.51976027701108296</v>
      </c>
      <c r="Z52" s="6">
        <v>0.348854134373833</v>
      </c>
      <c r="AC52" s="14"/>
    </row>
    <row r="53" spans="2:29" ht="16.05" customHeight="1" x14ac:dyDescent="0.3">
      <c r="B53" s="1" t="s">
        <v>166</v>
      </c>
      <c r="C53" s="4" t="s">
        <v>256</v>
      </c>
      <c r="D53" s="5" t="s">
        <v>241</v>
      </c>
      <c r="E53" s="6">
        <v>-3.7839658808479698E-2</v>
      </c>
      <c r="F53" s="6">
        <v>-0.13954211509641001</v>
      </c>
      <c r="G53" s="6">
        <v>-0.13258996353673899</v>
      </c>
      <c r="H53" s="6">
        <v>-0.11497692061588199</v>
      </c>
      <c r="I53" s="6">
        <v>-0.30544888876116599</v>
      </c>
      <c r="J53" s="6">
        <v>-2.1079393655782E-2</v>
      </c>
      <c r="K53" s="6">
        <v>-4.9268174072494703E-2</v>
      </c>
      <c r="L53" s="6">
        <v>-9.3533037843371893E-3</v>
      </c>
      <c r="M53" s="6">
        <v>-0.122556517171761</v>
      </c>
      <c r="N53" s="6">
        <v>-0.104362907935865</v>
      </c>
      <c r="O53" s="6">
        <v>-0.13820620078055099</v>
      </c>
      <c r="P53" s="6"/>
      <c r="Q53" s="6">
        <v>1.8012997765280301</v>
      </c>
      <c r="R53" s="6">
        <v>0.108866526647034</v>
      </c>
      <c r="S53" s="6">
        <v>-0.667062942666234</v>
      </c>
      <c r="T53" s="6">
        <v>-0.13820620078055099</v>
      </c>
      <c r="U53" s="6">
        <v>-0.322741306046955</v>
      </c>
      <c r="V53" s="6">
        <v>-0.37557700637553398</v>
      </c>
      <c r="W53" s="6">
        <v>-0.71766132321092302</v>
      </c>
      <c r="X53" s="6">
        <v>-0.58643640877853598</v>
      </c>
      <c r="Y53" s="6">
        <v>0.154889423463901</v>
      </c>
      <c r="Z53" s="6">
        <v>-0.10399634123867101</v>
      </c>
      <c r="AC53" s="14"/>
    </row>
    <row r="54" spans="2:29" ht="16.05" customHeight="1" x14ac:dyDescent="0.3">
      <c r="B54" s="1" t="s">
        <v>167</v>
      </c>
      <c r="C54" s="4" t="s">
        <v>257</v>
      </c>
      <c r="D54" s="5" t="s">
        <v>242</v>
      </c>
      <c r="E54" s="6">
        <v>-0.240000000000582</v>
      </c>
      <c r="F54" s="6">
        <v>-0.26900584795308502</v>
      </c>
      <c r="G54" s="6">
        <v>-6.4000000000305604E-2</v>
      </c>
      <c r="H54" s="6">
        <v>-0.19658119658211901</v>
      </c>
      <c r="I54" s="6">
        <v>-8.5106382978701697E-2</v>
      </c>
      <c r="J54" s="6">
        <v>-0.22093023255816699</v>
      </c>
      <c r="K54" s="6">
        <v>0.119402985073975</v>
      </c>
      <c r="L54" s="6">
        <v>-0.10666666666657</v>
      </c>
      <c r="M54" s="6">
        <v>-0.104477611939801</v>
      </c>
      <c r="N54" s="6">
        <v>-6.6666666666642393E-2</v>
      </c>
      <c r="O54" s="6">
        <v>-0.23214285714406299</v>
      </c>
      <c r="P54" s="6"/>
      <c r="Q54" s="6">
        <v>1.0961538461525899</v>
      </c>
      <c r="R54" s="6">
        <v>0.146788990825444</v>
      </c>
      <c r="S54" s="6">
        <v>-0.632000000000699</v>
      </c>
      <c r="T54" s="6">
        <v>-0.11538461538570099</v>
      </c>
      <c r="U54" s="6">
        <v>-0.28125</v>
      </c>
      <c r="V54" s="6">
        <v>-0.46511627906991598</v>
      </c>
      <c r="W54" s="6">
        <v>-0.76530612244969198</v>
      </c>
      <c r="X54" s="6">
        <v>-0.70512820512754804</v>
      </c>
      <c r="Y54" s="6">
        <v>6.9767441860676599E-2</v>
      </c>
      <c r="Z54" s="6">
        <v>-0.206896551723767</v>
      </c>
      <c r="AC54" s="14"/>
    </row>
    <row r="55" spans="2:29" ht="16.05" customHeight="1" x14ac:dyDescent="0.3">
      <c r="AC55" s="14"/>
    </row>
    <row r="56" spans="2:29" ht="16.05" customHeight="1" x14ac:dyDescent="0.3">
      <c r="C56" s="16" t="str">
        <f>"MONEDAS AL "&amp;TEXT(D5,"dd-mm-yyyy")</f>
        <v>MONEDAS AL 02-10-2020</v>
      </c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C56" s="14"/>
    </row>
    <row r="57" spans="2:29" ht="16.05" customHeight="1" x14ac:dyDescent="0.3">
      <c r="B57" s="1" t="str" cm="1">
        <f t="array" ref="B57">+_xll.ECOSECURITIES("currency","active",,"arg")</f>
        <v>Codigo</v>
      </c>
      <c r="C57" s="10" t="str">
        <f>_xll.ECONOMATICA($B$58:$B$84,"name")</f>
        <v>Nombre</v>
      </c>
      <c r="D57" s="10" t="str">
        <f>_xll.ECONOMATICA($B$58:$B$84,"ticker")</f>
        <v>Codigo</v>
      </c>
      <c r="E57" s="11">
        <f t="shared" ref="E57:L57" si="1">EOMONTH(F57,-1)</f>
        <v>43799</v>
      </c>
      <c r="F57" s="11">
        <f t="shared" si="1"/>
        <v>43830</v>
      </c>
      <c r="G57" s="11">
        <f t="shared" si="1"/>
        <v>43861</v>
      </c>
      <c r="H57" s="11">
        <f t="shared" si="1"/>
        <v>43890</v>
      </c>
      <c r="I57" s="11">
        <f t="shared" si="1"/>
        <v>43921</v>
      </c>
      <c r="J57" s="11">
        <f t="shared" si="1"/>
        <v>43951</v>
      </c>
      <c r="K57" s="11">
        <f t="shared" si="1"/>
        <v>43982</v>
      </c>
      <c r="L57" s="11">
        <f t="shared" si="1"/>
        <v>44012</v>
      </c>
      <c r="M57" s="11">
        <f>EOMONTH(N57,-1)</f>
        <v>44043</v>
      </c>
      <c r="N57" s="11">
        <f>EOMONTH(O57,-1)</f>
        <v>44074</v>
      </c>
      <c r="O57" s="11">
        <f>EOMONTH(P57,-1)</f>
        <v>44104</v>
      </c>
      <c r="P57" s="11">
        <f>D5</f>
        <v>44106</v>
      </c>
      <c r="Q57" s="12">
        <f>DATE(YEAR($D$5)-2,12,31)</f>
        <v>43465</v>
      </c>
      <c r="R57" s="12">
        <f>DATE(YEAR($D$5)-1,12,31)</f>
        <v>43830</v>
      </c>
      <c r="S57" s="12">
        <f>$D$5</f>
        <v>44106</v>
      </c>
      <c r="T57" s="10" t="s">
        <v>0</v>
      </c>
      <c r="U57" s="10" t="s">
        <v>1</v>
      </c>
      <c r="V57" s="10" t="s">
        <v>2</v>
      </c>
      <c r="W57" s="10" t="s">
        <v>3</v>
      </c>
      <c r="X57" s="10" t="s">
        <v>4</v>
      </c>
      <c r="Y57" s="10" t="s">
        <v>5</v>
      </c>
      <c r="Z57" s="10" t="s">
        <v>6</v>
      </c>
      <c r="AC57" s="14"/>
    </row>
    <row r="58" spans="2:29" ht="16.05" customHeight="1" x14ac:dyDescent="0.3">
      <c r="B58" s="1" t="s">
        <v>258</v>
      </c>
      <c r="C58" s="4" t="s">
        <v>285</v>
      </c>
      <c r="D58" s="5" t="s">
        <v>312</v>
      </c>
      <c r="E58" s="6">
        <f>_xll.ECONOMATICA($B$58:$B$84,"return","in the month",E57,,,,"decimal","false","false")</f>
        <v>-1.2820512820326301E-2</v>
      </c>
      <c r="F58" s="6">
        <f>_xll.ECONOMATICA($B$58:$B$84,"return","in the month",F57,,,,"decimal","false","false")</f>
        <v>4.3290043286106101E-3</v>
      </c>
      <c r="G58" s="6">
        <f>_xll.ECONOMATICA($B$58:$B$84,"return","in the month",G57,,,,"decimal","false","false")</f>
        <v>0</v>
      </c>
      <c r="H58" s="6">
        <f>_xll.ECONOMATICA($B$58:$B$84,"return","in the month",H57,,,,"decimal","false","false")</f>
        <v>1.72413793097803E-2</v>
      </c>
      <c r="I58" s="6">
        <f>_xll.ECONOMATICA($B$58:$B$84,"return","in the month",I57,,,,"decimal","false","false")</f>
        <v>2.9661016949830799E-2</v>
      </c>
      <c r="J58" s="6">
        <f>_xll.ECONOMATICA($B$58:$B$84,"return","in the month",J57,,,,"decimal","false","false")</f>
        <v>4.9382716049876797E-2</v>
      </c>
      <c r="K58" s="6">
        <f>_xll.ECONOMATICA($B$58:$B$84,"return","in the month",K57,,,,"decimal","false","false")</f>
        <v>2.7450980393041401E-2</v>
      </c>
      <c r="L58" s="6">
        <f>_xll.ECONOMATICA($B$58:$B$84,"return","in the month",L57,,,,"decimal","false","false")</f>
        <v>4.5801526717696099E-2</v>
      </c>
      <c r="M58" s="6">
        <f>_xll.ECONOMATICA($B$58:$B$84,"return","in the month",M57,,,,"decimal","false","false")</f>
        <v>4.0145985401977703E-2</v>
      </c>
      <c r="N58" s="6">
        <f>_xll.ECONOMATICA($B$58:$B$84,"return","in the month",N57,,,,"decimal","false","false")</f>
        <v>2.45614035084145E-2</v>
      </c>
      <c r="O58" s="6">
        <f>_xll.ECONOMATICA($B$58:$B$84,"return","in the month",O57,,,,"decimal","false","false")</f>
        <v>2.7397260273573899E-2</v>
      </c>
      <c r="P58" s="6">
        <f>_xll.ECONOMATICA($B$58:$B$84,"return","in the month",,,,,"decimal","false","false")</f>
        <v>2.0000000000436599E-2</v>
      </c>
      <c r="Q58" s="6">
        <f>_xll.ECONOMATICA($B$58:$B$84,"return","in the year",Q57,,,,"decimal","false","false")</f>
        <v>1</v>
      </c>
      <c r="R58" s="6">
        <f>_xll.ECONOMATICA($B$58:$B$84,"return","in the year",R57,,,,"decimal","false","false")</f>
        <v>0.57608695652219499</v>
      </c>
      <c r="S58" s="6">
        <f>_xll.ECONOMATICA($B$58:$B$84,"return","in the year",,,,,"decimal","false","false")</f>
        <v>0.31896551724086702</v>
      </c>
      <c r="T58" s="6">
        <f>_xll.ECONOMATICA($B$58:$B$84,"return",T57,,,,,"decimal","false","false")</f>
        <v>4.43686006819917E-2</v>
      </c>
      <c r="U58" s="6">
        <f>_xll.ECONOMATICA($B$58:$B$84,"return",U57,,,,,"decimal","false","false")</f>
        <v>0.11272727272808</v>
      </c>
      <c r="V58" s="6">
        <f>_xll.ECONOMATICA($B$58:$B$84,"return",V57,,,,,"decimal","false","false")</f>
        <v>0.25409836065606201</v>
      </c>
      <c r="W58" s="6">
        <f>_xll.ECONOMATICA($B$58:$B$84,"return",W57,,,,,"decimal","false","false")</f>
        <v>0.36607142857043101</v>
      </c>
      <c r="X58" s="6">
        <f>_xll.ECONOMATICA($B$58:$B$84,"return",X57,,,,,"decimal","false","false")</f>
        <v>1.05645161290187</v>
      </c>
      <c r="Y58" s="6">
        <f>_xll.ECONOMATICA($B$58:$B$84,"return",Y57,,,,,"decimal","false","false")</f>
        <v>3.447674418604</v>
      </c>
      <c r="Z58" s="6">
        <f>_xll.ECONOMATICA($B$58:$B$84,"return",Z57,,,,,"decimal","false","false")</f>
        <v>4.0662251655617698</v>
      </c>
      <c r="AC58" s="14"/>
    </row>
    <row r="59" spans="2:29" ht="16.05" customHeight="1" x14ac:dyDescent="0.3">
      <c r="B59" s="1" t="s">
        <v>259</v>
      </c>
      <c r="C59" s="4" t="s">
        <v>286</v>
      </c>
      <c r="D59" s="5" t="s">
        <v>313</v>
      </c>
      <c r="E59" s="6">
        <v>-1.9685039370415301E-2</v>
      </c>
      <c r="F59" s="6">
        <v>1.20481927715446E-2</v>
      </c>
      <c r="G59" s="6">
        <v>0</v>
      </c>
      <c r="H59" s="6">
        <v>1.5873015872784901E-2</v>
      </c>
      <c r="I59" s="6">
        <v>2.734375E-2</v>
      </c>
      <c r="J59" s="6">
        <v>4.5627376426637098E-2</v>
      </c>
      <c r="K59" s="6">
        <v>2.5454545455431798E-2</v>
      </c>
      <c r="L59" s="6">
        <v>4.2553191489787402E-2</v>
      </c>
      <c r="M59" s="6">
        <v>3.7414965985590201E-2</v>
      </c>
      <c r="N59" s="6">
        <v>2.2950819671677902E-2</v>
      </c>
      <c r="O59" s="6">
        <v>2.5641025640652501E-2</v>
      </c>
      <c r="P59" s="6">
        <v>1.8749999999272401E-2</v>
      </c>
      <c r="Q59" s="6">
        <v>1.0423280423274299</v>
      </c>
      <c r="R59" s="6">
        <v>0.632124352332321</v>
      </c>
      <c r="S59" s="6">
        <v>0.293650793650304</v>
      </c>
      <c r="T59" s="6">
        <v>4.1533546325808898E-2</v>
      </c>
      <c r="U59" s="6">
        <v>0.105084745762724</v>
      </c>
      <c r="V59" s="6">
        <v>0.23484848484804399</v>
      </c>
      <c r="W59" s="6">
        <v>0.369747899160138</v>
      </c>
      <c r="X59" s="6">
        <v>1.08974358974257</v>
      </c>
      <c r="Y59" s="6">
        <v>3.6306818181835099</v>
      </c>
      <c r="Z59" s="6">
        <v>4.2580645161308404</v>
      </c>
      <c r="AC59" s="14"/>
    </row>
    <row r="60" spans="2:29" ht="16.05" customHeight="1" x14ac:dyDescent="0.3">
      <c r="B60" s="1" t="s">
        <v>260</v>
      </c>
      <c r="C60" s="4" t="s">
        <v>287</v>
      </c>
      <c r="D60" s="5" t="s">
        <v>314</v>
      </c>
      <c r="E60" s="6">
        <v>-6.2859622772521107E-2</v>
      </c>
      <c r="F60" s="6">
        <v>-2.16317351259931E-4</v>
      </c>
      <c r="G60" s="6">
        <v>0.14079291216156001</v>
      </c>
      <c r="H60" s="6">
        <v>-4.5877659573307E-2</v>
      </c>
      <c r="I60" s="6">
        <v>5.97782603690575E-2</v>
      </c>
      <c r="J60" s="6">
        <v>0.31548530794854701</v>
      </c>
      <c r="K60" s="6">
        <v>2.66584004839387E-2</v>
      </c>
      <c r="L60" s="6">
        <v>-8.5133721850142993E-2</v>
      </c>
      <c r="M60" s="6">
        <v>0.16981185405340499</v>
      </c>
      <c r="N60" s="6">
        <v>3.7214829942968201E-2</v>
      </c>
      <c r="O60" s="6">
        <v>0.133090753157449</v>
      </c>
      <c r="P60" s="6"/>
      <c r="Q60" s="6">
        <v>1.04258064533467</v>
      </c>
      <c r="R60" s="6">
        <v>0.94526387382764399</v>
      </c>
      <c r="S60" s="6">
        <v>0.96702934375032801</v>
      </c>
      <c r="T60" s="6">
        <v>0.179563335976272</v>
      </c>
      <c r="U60" s="6">
        <v>0.32142429625848301</v>
      </c>
      <c r="V60" s="6">
        <v>0.64544243660988299</v>
      </c>
      <c r="W60" s="6">
        <v>1.2071159338706601</v>
      </c>
      <c r="X60" s="6">
        <v>2.8586187677737298</v>
      </c>
      <c r="Y60" s="6">
        <v>7.4563869473524402</v>
      </c>
      <c r="Z60" s="6">
        <v>8.7190759745147108</v>
      </c>
      <c r="AC60" s="14"/>
    </row>
    <row r="61" spans="2:29" ht="16.05" customHeight="1" x14ac:dyDescent="0.3">
      <c r="B61" s="1" t="s">
        <v>261</v>
      </c>
      <c r="C61" s="4" t="s">
        <v>288</v>
      </c>
      <c r="D61" s="5" t="s">
        <v>315</v>
      </c>
      <c r="E61" s="6">
        <v>-6.7735580618318594E-2</v>
      </c>
      <c r="F61" s="6">
        <v>-1.267320514944E-2</v>
      </c>
      <c r="G61" s="6">
        <v>0.13056403268827099</v>
      </c>
      <c r="H61" s="6">
        <v>-1.57988549026413E-2</v>
      </c>
      <c r="I61" s="6">
        <v>3.6485730486674597E-2</v>
      </c>
      <c r="J61" s="6">
        <v>0.32005246020504302</v>
      </c>
      <c r="K61" s="6">
        <v>-1.33025760105738E-2</v>
      </c>
      <c r="L61" s="6">
        <v>-5.9932776752248201E-2</v>
      </c>
      <c r="M61" s="6">
        <v>0.16538010496151401</v>
      </c>
      <c r="N61" s="6">
        <v>6.2664021790624205E-2</v>
      </c>
      <c r="O61" s="6">
        <v>0.11610713943446201</v>
      </c>
      <c r="P61" s="6"/>
      <c r="Q61" s="6">
        <v>1.0750931010406899</v>
      </c>
      <c r="R61" s="6">
        <v>0.93001246990752395</v>
      </c>
      <c r="S61" s="6">
        <v>1.03062407717574</v>
      </c>
      <c r="T61" s="6">
        <v>0.20495074004255001</v>
      </c>
      <c r="U61" s="6">
        <v>0.379243503397447</v>
      </c>
      <c r="V61" s="6">
        <v>0.714121392093366</v>
      </c>
      <c r="W61" s="6">
        <v>1.2345115991670199</v>
      </c>
      <c r="X61" s="6">
        <v>2.9242519665555999</v>
      </c>
      <c r="Y61" s="6">
        <v>7.5867831003013997</v>
      </c>
      <c r="Z61" s="6">
        <v>8.8686159699875908</v>
      </c>
      <c r="AC61" s="14"/>
    </row>
    <row r="62" spans="2:29" ht="16.05" customHeight="1" x14ac:dyDescent="0.3">
      <c r="B62" s="1" t="s">
        <v>262</v>
      </c>
      <c r="C62" s="4" t="s">
        <v>289</v>
      </c>
      <c r="D62" s="5" t="s">
        <v>316</v>
      </c>
      <c r="E62" s="6">
        <v>-6.4298446652173893E-2</v>
      </c>
      <c r="F62" s="6">
        <v>8.16437610410503E-4</v>
      </c>
      <c r="G62" s="6">
        <v>0.15404486743689599</v>
      </c>
      <c r="H62" s="6">
        <v>-5.0895381714362899E-2</v>
      </c>
      <c r="I62" s="6">
        <v>7.8947368421722799E-2</v>
      </c>
      <c r="J62" s="6">
        <v>0.31902899217675401</v>
      </c>
      <c r="K62" s="6">
        <v>-1.0728303532232499E-2</v>
      </c>
      <c r="L62" s="6">
        <v>-8.1819784870312995E-2</v>
      </c>
      <c r="M62" s="6">
        <v>0.19166506625711899</v>
      </c>
      <c r="N62" s="6">
        <v>1.36180499594047E-2</v>
      </c>
      <c r="O62" s="6">
        <v>0.15788218459245401</v>
      </c>
      <c r="P62" s="6"/>
      <c r="Q62" s="6">
        <v>1.0359218172193501</v>
      </c>
      <c r="R62" s="6">
        <v>0.90840685002855004</v>
      </c>
      <c r="S62" s="6">
        <v>0.98354860638733999</v>
      </c>
      <c r="T62" s="6">
        <v>0.12647671994272999</v>
      </c>
      <c r="U62" s="6">
        <v>0.329536134146037</v>
      </c>
      <c r="V62" s="6">
        <v>0.64272041436517602</v>
      </c>
      <c r="W62" s="6">
        <v>1.20777845036355</v>
      </c>
      <c r="X62" s="6">
        <v>2.6906147229904298</v>
      </c>
      <c r="Y62" s="6">
        <v>7.3796668581198901</v>
      </c>
      <c r="Z62" s="6">
        <v>8.4795321637392007</v>
      </c>
      <c r="AC62" s="14"/>
    </row>
    <row r="63" spans="2:29" ht="16.05" customHeight="1" x14ac:dyDescent="0.3">
      <c r="B63" s="1" t="s">
        <v>263</v>
      </c>
      <c r="C63" s="4" t="s">
        <v>290</v>
      </c>
      <c r="D63" s="5" t="s">
        <v>317</v>
      </c>
      <c r="E63" s="6">
        <v>4.5401042552839499E-3</v>
      </c>
      <c r="F63" s="6">
        <v>-8.3696016008616403E-4</v>
      </c>
      <c r="G63" s="6">
        <v>7.7064834986231298E-3</v>
      </c>
      <c r="H63" s="6">
        <v>3.0922693265893E-2</v>
      </c>
      <c r="I63" s="6">
        <v>3.6429608127946302E-2</v>
      </c>
      <c r="J63" s="6">
        <v>3.6891814093905899E-2</v>
      </c>
      <c r="K63" s="6">
        <v>2.5510204081001599E-2</v>
      </c>
      <c r="L63" s="6">
        <v>2.8094820017940898E-2</v>
      </c>
      <c r="M63" s="6">
        <v>2.6473099915165201E-2</v>
      </c>
      <c r="N63" s="6">
        <v>2.5790349416638499E-2</v>
      </c>
      <c r="O63" s="6">
        <v>2.70343336032965E-2</v>
      </c>
      <c r="P63" s="6">
        <v>1.0134245854715101E-2</v>
      </c>
      <c r="Q63" s="6">
        <v>1.0215633423172401</v>
      </c>
      <c r="R63" s="6">
        <v>0.59173333333281297</v>
      </c>
      <c r="S63" s="6">
        <v>0.28581001842947401</v>
      </c>
      <c r="T63" s="6">
        <v>3.5483000539898099E-2</v>
      </c>
      <c r="U63" s="6">
        <v>9.0508667235553703E-2</v>
      </c>
      <c r="V63" s="6">
        <v>0.18955362678214399</v>
      </c>
      <c r="W63" s="6">
        <v>0.33200277681346102</v>
      </c>
      <c r="X63" s="6">
        <v>1.02506596305873</v>
      </c>
      <c r="Y63" s="6">
        <v>3.4312933025369401</v>
      </c>
      <c r="Z63" s="6">
        <v>4.04602235371713</v>
      </c>
      <c r="AC63" s="14"/>
    </row>
    <row r="64" spans="2:29" ht="16.05" customHeight="1" x14ac:dyDescent="0.3">
      <c r="B64" s="1" t="s">
        <v>264</v>
      </c>
      <c r="C64" s="4" t="s">
        <v>291</v>
      </c>
      <c r="D64" s="5" t="s">
        <v>318</v>
      </c>
      <c r="E64" s="6">
        <v>4.5248868773342102E-3</v>
      </c>
      <c r="F64" s="6">
        <v>-8.3416750021569896E-4</v>
      </c>
      <c r="G64" s="6">
        <v>7.6807480381830802E-3</v>
      </c>
      <c r="H64" s="6">
        <v>3.0820215410130899E-2</v>
      </c>
      <c r="I64" s="6">
        <v>3.6312489954070798E-2</v>
      </c>
      <c r="J64" s="6">
        <v>3.6777365865418701E-2</v>
      </c>
      <c r="K64" s="6">
        <v>2.5433871933273601E-2</v>
      </c>
      <c r="L64" s="6">
        <v>2.8012839216899E-2</v>
      </c>
      <c r="M64" s="6">
        <v>2.6397956287837601E-2</v>
      </c>
      <c r="N64" s="6">
        <v>2.5719026549268199E-2</v>
      </c>
      <c r="O64" s="6">
        <v>2.69614451335656E-2</v>
      </c>
      <c r="P64" s="6">
        <v>1.0107639798661699E-2</v>
      </c>
      <c r="Q64" s="6">
        <v>1.02144772118074</v>
      </c>
      <c r="R64" s="6">
        <v>0.58859416445542601</v>
      </c>
      <c r="S64" s="6">
        <v>0.28485556854138799</v>
      </c>
      <c r="T64" s="6">
        <v>3.5387513455134502E-2</v>
      </c>
      <c r="U64" s="6">
        <v>9.0252196088840705E-2</v>
      </c>
      <c r="V64" s="6">
        <v>0.18896786155702999</v>
      </c>
      <c r="W64" s="6">
        <v>0.33085437564819598</v>
      </c>
      <c r="X64" s="6">
        <v>1.01968503937009</v>
      </c>
      <c r="Y64" s="6">
        <v>3.4173363949451598</v>
      </c>
      <c r="Z64" s="6">
        <v>4.0261267145630004</v>
      </c>
      <c r="AC64" s="14"/>
    </row>
    <row r="65" spans="2:29" ht="16.05" customHeight="1" x14ac:dyDescent="0.3">
      <c r="B65" s="1" t="s">
        <v>265</v>
      </c>
      <c r="C65" s="4" t="s">
        <v>292</v>
      </c>
      <c r="D65" s="5" t="s">
        <v>319</v>
      </c>
      <c r="E65" s="6">
        <v>3.7878787879890301E-3</v>
      </c>
      <c r="F65" s="6">
        <v>0.10943396226502999</v>
      </c>
      <c r="G65" s="6">
        <v>6.8027210891159502E-3</v>
      </c>
      <c r="H65" s="6">
        <v>6.7567567566584304E-3</v>
      </c>
      <c r="I65" s="6">
        <v>5.3691275168603197E-2</v>
      </c>
      <c r="J65" s="6">
        <v>0.37579617834300699</v>
      </c>
      <c r="K65" s="6">
        <v>6.4814814815690597E-2</v>
      </c>
      <c r="L65" s="6">
        <v>8.6956521736283304E-3</v>
      </c>
      <c r="M65" s="6">
        <v>0.12931034482797299</v>
      </c>
      <c r="N65" s="6">
        <v>0</v>
      </c>
      <c r="O65" s="6">
        <v>6.8702290076544201E-2</v>
      </c>
      <c r="P65" s="6"/>
      <c r="Q65" s="6">
        <v>1.0391949152550699</v>
      </c>
      <c r="R65" s="6">
        <v>0.90909090909059198</v>
      </c>
      <c r="S65" s="6">
        <v>0.918367346938467</v>
      </c>
      <c r="T65" s="6">
        <v>9.3023255814914593E-2</v>
      </c>
      <c r="U65" s="6">
        <v>0.184873949580069</v>
      </c>
      <c r="V65" s="6">
        <v>0.796178343949141</v>
      </c>
      <c r="W65" s="6">
        <v>1.41025641025743</v>
      </c>
      <c r="X65" s="6">
        <v>2.8630136986263102</v>
      </c>
      <c r="Y65" s="6">
        <v>7.0296127562597404</v>
      </c>
      <c r="Z65" s="6">
        <v>8.2096668843924991</v>
      </c>
      <c r="AC65" s="14"/>
    </row>
    <row r="66" spans="2:29" ht="16.05" customHeight="1" x14ac:dyDescent="0.3">
      <c r="B66" s="1" t="s">
        <v>266</v>
      </c>
      <c r="C66" s="4" t="s">
        <v>293</v>
      </c>
      <c r="D66" s="5" t="s">
        <v>320</v>
      </c>
      <c r="E66" s="6">
        <v>3.6231884059816401E-3</v>
      </c>
      <c r="F66" s="6">
        <v>0.133574007220886</v>
      </c>
      <c r="G66" s="6">
        <v>-6.3694267519167598E-3</v>
      </c>
      <c r="H66" s="6">
        <v>6.4102564101631296E-3</v>
      </c>
      <c r="I66" s="6">
        <v>6.3694267515529604E-2</v>
      </c>
      <c r="J66" s="6">
        <v>0.41317365269409501</v>
      </c>
      <c r="K66" s="6">
        <v>5.9322033897842602E-2</v>
      </c>
      <c r="L66" s="6">
        <v>7.9999999998108303E-3</v>
      </c>
      <c r="M66" s="6">
        <v>7.9365079365743399E-2</v>
      </c>
      <c r="N66" s="6">
        <v>-7.3529411765775902E-3</v>
      </c>
      <c r="O66" s="6">
        <v>8.1481481482187507E-2</v>
      </c>
      <c r="P66" s="6"/>
      <c r="Q66" s="6">
        <v>1.1006224066403201</v>
      </c>
      <c r="R66" s="6">
        <v>0.93827160493820005</v>
      </c>
      <c r="S66" s="6">
        <v>0.87261146496865005</v>
      </c>
      <c r="T66" s="6">
        <v>0.10526315789509701</v>
      </c>
      <c r="U66" s="6">
        <v>0.139534883721353</v>
      </c>
      <c r="V66" s="6">
        <v>0.76047904191538696</v>
      </c>
      <c r="W66" s="6">
        <v>1.3902439024392499</v>
      </c>
      <c r="X66" s="6">
        <v>2.8181818181788501</v>
      </c>
      <c r="Y66" s="6">
        <v>7.1848552338592704</v>
      </c>
      <c r="Z66" s="6">
        <v>8.3570973901916297</v>
      </c>
      <c r="AC66"/>
    </row>
    <row r="67" spans="2:29" ht="16.05" customHeight="1" x14ac:dyDescent="0.3">
      <c r="B67" s="1" t="s">
        <v>267</v>
      </c>
      <c r="C67" s="4" t="s">
        <v>294</v>
      </c>
      <c r="D67" s="5" t="s">
        <v>321</v>
      </c>
      <c r="E67" s="6"/>
      <c r="F67" s="6"/>
      <c r="G67" s="6"/>
      <c r="H67" s="6"/>
      <c r="I67" s="6"/>
      <c r="J67" s="6">
        <v>0.30653792461816898</v>
      </c>
      <c r="K67" s="6">
        <v>-4.0958062506470001E-2</v>
      </c>
      <c r="L67" s="6">
        <v>-6.6660477206823998E-2</v>
      </c>
      <c r="M67" s="6">
        <v>0.215657017804915</v>
      </c>
      <c r="N67" s="6">
        <v>-5.23688732482697E-3</v>
      </c>
      <c r="O67" s="6">
        <v>0.14164678785891699</v>
      </c>
      <c r="P67" s="6"/>
      <c r="Q67" s="6"/>
      <c r="R67" s="6"/>
      <c r="S67" s="6"/>
      <c r="T67" s="6">
        <v>0.16137654527294201</v>
      </c>
      <c r="U67" s="6">
        <v>0.29653114509535999</v>
      </c>
      <c r="V67" s="6">
        <v>0.58395989975018903</v>
      </c>
      <c r="W67" s="6"/>
      <c r="X67" s="6"/>
      <c r="Y67" s="6"/>
      <c r="Z67" s="6"/>
    </row>
    <row r="68" spans="2:29" ht="16.05" customHeight="1" x14ac:dyDescent="0.3">
      <c r="B68" s="1" t="s">
        <v>268</v>
      </c>
      <c r="C68" s="4" t="s">
        <v>295</v>
      </c>
      <c r="D68" s="5" t="s">
        <v>322</v>
      </c>
      <c r="E68" s="6">
        <v>-4.9811061489890597E-3</v>
      </c>
      <c r="F68" s="6">
        <v>1.0357327810197601E-3</v>
      </c>
      <c r="G68" s="6">
        <v>6.8977410046500197E-4</v>
      </c>
      <c r="H68" s="6">
        <v>2.1195933137278199E-2</v>
      </c>
      <c r="I68" s="6">
        <v>3.9149510630522903E-2</v>
      </c>
      <c r="J68" s="6">
        <v>4.1896719714714002E-2</v>
      </c>
      <c r="K68" s="6">
        <v>2.4937655860412598E-2</v>
      </c>
      <c r="L68" s="6">
        <v>5.0334549878243699E-2</v>
      </c>
      <c r="M68" s="6">
        <v>3.3589112495974398E-2</v>
      </c>
      <c r="N68" s="6">
        <v>2.7594901246629899E-2</v>
      </c>
      <c r="O68" s="6">
        <v>3.0806979280896499E-2</v>
      </c>
      <c r="P68" s="6"/>
      <c r="Q68" s="6">
        <v>0.98544474393711401</v>
      </c>
      <c r="R68" s="6">
        <v>0.57453163182071898</v>
      </c>
      <c r="S68" s="6">
        <v>0.30712191757280399</v>
      </c>
      <c r="T68" s="6">
        <v>2.9471682739313099E-2</v>
      </c>
      <c r="U68" s="6">
        <v>9.5692396646045397E-2</v>
      </c>
      <c r="V68" s="6">
        <v>0.232319947976212</v>
      </c>
      <c r="W68" s="6">
        <v>0.348274635362322</v>
      </c>
      <c r="X68" s="6">
        <v>1.0497566252050501</v>
      </c>
      <c r="Y68" s="6">
        <v>3.3789716926682698</v>
      </c>
      <c r="Z68" s="6">
        <v>4.0099140779953499</v>
      </c>
      <c r="AC68" s="14"/>
    </row>
    <row r="69" spans="2:29" ht="16.05" customHeight="1" x14ac:dyDescent="0.3">
      <c r="B69" s="1" t="s">
        <v>269</v>
      </c>
      <c r="C69" s="4" t="s">
        <v>296</v>
      </c>
      <c r="D69" s="5" t="s">
        <v>323</v>
      </c>
      <c r="E69" s="6">
        <v>-4.5871559632360004E-3</v>
      </c>
      <c r="F69" s="6">
        <v>9.5344033070432499E-4</v>
      </c>
      <c r="G69" s="6">
        <v>6.3502143166260805E-4</v>
      </c>
      <c r="H69" s="6">
        <v>1.9514516896379099E-2</v>
      </c>
      <c r="I69" s="6">
        <v>3.6103330219702898E-2</v>
      </c>
      <c r="J69" s="6">
        <v>3.8750375490053598E-2</v>
      </c>
      <c r="K69" s="6">
        <v>2.3134759976528599E-2</v>
      </c>
      <c r="L69" s="6">
        <v>4.67778405873105E-2</v>
      </c>
      <c r="M69" s="6">
        <v>3.13217226957931E-2</v>
      </c>
      <c r="N69" s="6">
        <v>2.5788715800445099E-2</v>
      </c>
      <c r="O69" s="6">
        <v>2.88412455338403E-2</v>
      </c>
      <c r="P69" s="6"/>
      <c r="Q69" s="6">
        <v>1.04907651714864</v>
      </c>
      <c r="R69" s="6">
        <v>0.622199330413714</v>
      </c>
      <c r="S69" s="6">
        <v>0.28274329258798397</v>
      </c>
      <c r="T69" s="6">
        <v>2.7597609056101601E-2</v>
      </c>
      <c r="U69" s="6">
        <v>8.9242383392120206E-2</v>
      </c>
      <c r="V69" s="6">
        <v>0.21485490903607601</v>
      </c>
      <c r="W69" s="6">
        <v>0.34174692793225397</v>
      </c>
      <c r="X69" s="6">
        <v>1.07285787583562</v>
      </c>
      <c r="Y69" s="6">
        <v>3.5623941276129298</v>
      </c>
      <c r="Z69" s="6">
        <v>4.2028332260157901</v>
      </c>
      <c r="AC69" s="14"/>
    </row>
    <row r="70" spans="2:29" ht="16.05" customHeight="1" x14ac:dyDescent="0.3">
      <c r="B70" s="1" t="s">
        <v>270</v>
      </c>
      <c r="C70" s="4" t="s">
        <v>297</v>
      </c>
      <c r="D70" s="5" t="s">
        <v>324</v>
      </c>
      <c r="E70" s="6"/>
      <c r="F70" s="6"/>
      <c r="G70" s="6">
        <v>6.1057516177243098E-4</v>
      </c>
      <c r="H70" s="6">
        <v>1.9526482792571201E-2</v>
      </c>
      <c r="I70" s="6">
        <v>3.6030644003403701E-2</v>
      </c>
      <c r="J70" s="6">
        <v>3.88214904669439E-2</v>
      </c>
      <c r="K70" s="6">
        <v>2.3134245355322498E-2</v>
      </c>
      <c r="L70" s="6">
        <v>4.6744211327677497E-2</v>
      </c>
      <c r="M70" s="6">
        <v>3.1363589157990597E-2</v>
      </c>
      <c r="N70" s="6">
        <v>2.5777867283977698E-2</v>
      </c>
      <c r="O70" s="6">
        <v>0.30578187886567298</v>
      </c>
      <c r="P70" s="6"/>
      <c r="Q70" s="6"/>
      <c r="R70" s="6"/>
      <c r="S70" s="6">
        <v>0.628037611430045</v>
      </c>
      <c r="T70" s="6">
        <v>0.30424574447359198</v>
      </c>
      <c r="U70" s="6">
        <v>0.38255729544674999</v>
      </c>
      <c r="V70" s="6">
        <v>0.54198473282682202</v>
      </c>
      <c r="W70" s="6"/>
      <c r="X70" s="6"/>
      <c r="Y70" s="6"/>
      <c r="Z70" s="6"/>
      <c r="AC70" s="14"/>
    </row>
    <row r="71" spans="2:29" ht="16.05" customHeight="1" x14ac:dyDescent="0.3">
      <c r="B71" s="1" t="s">
        <v>271</v>
      </c>
      <c r="C71" s="4" t="s">
        <v>298</v>
      </c>
      <c r="D71" s="5" t="s">
        <v>325</v>
      </c>
      <c r="E71" s="6">
        <v>9.2735703256039397E-3</v>
      </c>
      <c r="F71" s="6">
        <v>6.1255742712091896E-3</v>
      </c>
      <c r="G71" s="6">
        <v>6.0882800607942001E-3</v>
      </c>
      <c r="H71" s="6">
        <v>2.4962178516943798E-2</v>
      </c>
      <c r="I71" s="6">
        <v>3.3210332103408298E-2</v>
      </c>
      <c r="J71" s="6">
        <v>2.1428571428259598E-2</v>
      </c>
      <c r="K71" s="6">
        <v>2.0979020979211799E-2</v>
      </c>
      <c r="L71" s="6">
        <v>4.7945205478754402E-2</v>
      </c>
      <c r="M71" s="6">
        <v>5.8823529412620701E-2</v>
      </c>
      <c r="N71" s="6">
        <v>3.7037037036498098E-2</v>
      </c>
      <c r="O71" s="6">
        <v>3.5714285713766003E-2</v>
      </c>
      <c r="P71" s="6">
        <v>1.72413793097803E-2</v>
      </c>
      <c r="Q71" s="6">
        <v>0.92444444444496199</v>
      </c>
      <c r="R71" s="6">
        <v>0.51732101616449699</v>
      </c>
      <c r="S71" s="6">
        <v>0.34703196347050802</v>
      </c>
      <c r="T71" s="6">
        <v>5.3571428570648998E-2</v>
      </c>
      <c r="U71" s="6">
        <v>0.15686274509789699</v>
      </c>
      <c r="V71" s="6">
        <v>0.27155172413767997</v>
      </c>
      <c r="W71" s="6">
        <v>0.404761904761544</v>
      </c>
      <c r="X71" s="6">
        <v>1.0022624434391001</v>
      </c>
      <c r="Y71" s="6">
        <v>3.3276283618528399</v>
      </c>
      <c r="Z71" s="6">
        <v>4.1603498542308799</v>
      </c>
    </row>
    <row r="72" spans="2:29" s="13" customFormat="1" ht="16.05" customHeight="1" x14ac:dyDescent="0.3">
      <c r="B72" s="13" t="s">
        <v>272</v>
      </c>
      <c r="C72" s="4" t="s">
        <v>299</v>
      </c>
      <c r="D72" s="5" t="s">
        <v>326</v>
      </c>
      <c r="E72" s="6">
        <v>-5.7388809173062301E-3</v>
      </c>
      <c r="F72" s="6">
        <v>5.7720057702681498E-3</v>
      </c>
      <c r="G72" s="6">
        <v>5.73888091821573E-3</v>
      </c>
      <c r="H72" s="6">
        <v>2.3537803139333801E-2</v>
      </c>
      <c r="I72" s="6">
        <v>3.1358885016743401E-2</v>
      </c>
      <c r="J72" s="6">
        <v>2.0270270269975299E-2</v>
      </c>
      <c r="K72" s="6">
        <v>3.3112582781541298E-2</v>
      </c>
      <c r="L72" s="6">
        <v>4.4871794871141901E-2</v>
      </c>
      <c r="M72" s="6">
        <v>5.5214723926837898E-2</v>
      </c>
      <c r="N72" s="6">
        <v>3.4883720929428798E-2</v>
      </c>
      <c r="O72" s="6">
        <v>3.37078651682532E-2</v>
      </c>
      <c r="P72" s="6">
        <v>1.6304347826007901E-2</v>
      </c>
      <c r="Q72" s="6">
        <v>0.92765957446652503</v>
      </c>
      <c r="R72" s="6">
        <v>0.53863134657673095</v>
      </c>
      <c r="S72" s="6">
        <v>0.341463414635509</v>
      </c>
      <c r="T72" s="6">
        <v>5.0561797752379803E-2</v>
      </c>
      <c r="U72" s="6">
        <v>0.147239263804368</v>
      </c>
      <c r="V72" s="6">
        <v>0.27038043478387402</v>
      </c>
      <c r="W72" s="6">
        <v>0.416666666666279</v>
      </c>
      <c r="X72" s="6">
        <v>1.02380952380947</v>
      </c>
      <c r="Y72" s="6">
        <v>3.3589743589703001</v>
      </c>
      <c r="Z72" s="6">
        <v>4.1800554016651601</v>
      </c>
      <c r="AA72"/>
    </row>
    <row r="73" spans="2:29" ht="16.05" customHeight="1" x14ac:dyDescent="0.3">
      <c r="B73" s="1" t="s">
        <v>273</v>
      </c>
      <c r="C73" s="4" t="s">
        <v>300</v>
      </c>
      <c r="D73" s="5" t="s">
        <v>327</v>
      </c>
      <c r="E73" s="6">
        <v>-6.7366558032517796E-3</v>
      </c>
      <c r="F73" s="6">
        <v>1.6406253562308799E-2</v>
      </c>
      <c r="G73" s="6">
        <v>-3.8996122821117799E-3</v>
      </c>
      <c r="H73" s="6">
        <v>2.3007233590760699E-2</v>
      </c>
      <c r="I73" s="6">
        <v>3.87879784284451E-2</v>
      </c>
      <c r="J73" s="6">
        <v>2.98290436439856E-2</v>
      </c>
      <c r="K73" s="6">
        <v>3.8920105656870901E-2</v>
      </c>
      <c r="L73" s="6">
        <v>4.1643608374215497E-2</v>
      </c>
      <c r="M73" s="6">
        <v>7.7407632352333194E-2</v>
      </c>
      <c r="N73" s="6">
        <v>3.8675184001476702E-2</v>
      </c>
      <c r="O73" s="6">
        <v>8.0094631539395795E-3</v>
      </c>
      <c r="P73" s="6">
        <v>9.7892429603234597E-3</v>
      </c>
      <c r="Q73" s="6"/>
      <c r="R73" s="6">
        <v>0.56052287581609594</v>
      </c>
      <c r="S73" s="6">
        <v>0.343786647679517</v>
      </c>
      <c r="T73" s="6">
        <v>2.5669158647360701E-2</v>
      </c>
      <c r="U73" s="6">
        <v>0.13764715119221399</v>
      </c>
      <c r="V73" s="6">
        <v>0.28744568519876301</v>
      </c>
      <c r="W73" s="6">
        <v>0.42423497778887398</v>
      </c>
      <c r="X73" s="6">
        <v>1.05598136166693</v>
      </c>
      <c r="Y73" s="6"/>
      <c r="Z73" s="6"/>
    </row>
    <row r="74" spans="2:29" ht="16.05" customHeight="1" x14ac:dyDescent="0.3">
      <c r="B74" s="1" t="s">
        <v>274</v>
      </c>
      <c r="C74" s="4" t="s">
        <v>301</v>
      </c>
      <c r="D74" s="5" t="s">
        <v>328</v>
      </c>
      <c r="E74" s="6">
        <v>-6.7260634587000797E-3</v>
      </c>
      <c r="F74" s="6">
        <v>1.6368881135349501E-2</v>
      </c>
      <c r="G74" s="6">
        <v>-3.8987601601547799E-3</v>
      </c>
      <c r="H74" s="6">
        <v>2.2922627544176101E-2</v>
      </c>
      <c r="I74" s="6">
        <v>3.8666032112814698E-2</v>
      </c>
      <c r="J74" s="6">
        <v>2.9730983302215502E-2</v>
      </c>
      <c r="K74" s="6">
        <v>3.88120655225066E-2</v>
      </c>
      <c r="L74" s="6">
        <v>4.1529797599650899E-2</v>
      </c>
      <c r="M74" s="6">
        <v>7.7215756773512098E-2</v>
      </c>
      <c r="N74" s="6">
        <v>3.85767588486488E-2</v>
      </c>
      <c r="O74" s="6">
        <v>7.9767980496399105E-3</v>
      </c>
      <c r="P74" s="6">
        <v>9.7639993909979204E-3</v>
      </c>
      <c r="Q74" s="6">
        <v>0.83047921967809102</v>
      </c>
      <c r="R74" s="6">
        <v>0.55751377925858803</v>
      </c>
      <c r="S74" s="6">
        <v>0.34266100421722501</v>
      </c>
      <c r="T74" s="6">
        <v>2.5596042254619499E-2</v>
      </c>
      <c r="U74" s="6">
        <v>0.13727585199012499</v>
      </c>
      <c r="V74" s="6">
        <v>0.28658641750924302</v>
      </c>
      <c r="W74" s="6">
        <v>0.42279725284257402</v>
      </c>
      <c r="X74" s="6">
        <v>1.05045353663038</v>
      </c>
      <c r="Y74" s="6">
        <v>3.1633948339521898</v>
      </c>
      <c r="Z74" s="6">
        <v>3.9242989634536198</v>
      </c>
      <c r="AC74" s="14"/>
    </row>
    <row r="75" spans="2:29" ht="16.05" customHeight="1" x14ac:dyDescent="0.3">
      <c r="B75" s="1" t="s">
        <v>275</v>
      </c>
      <c r="C75" s="4" t="s">
        <v>302</v>
      </c>
      <c r="D75" s="5" t="s">
        <v>329</v>
      </c>
      <c r="E75" s="6"/>
      <c r="F75" s="6"/>
      <c r="G75" s="6"/>
      <c r="H75" s="6"/>
      <c r="I75" s="6">
        <v>6.9660975006627296E-2</v>
      </c>
      <c r="J75" s="6">
        <v>0.30908039329195203</v>
      </c>
      <c r="K75" s="6">
        <v>-7.4224617837899097E-3</v>
      </c>
      <c r="L75" s="6">
        <v>-6.2672482862617507E-2</v>
      </c>
      <c r="M75" s="6">
        <v>0.17352075220871499</v>
      </c>
      <c r="N75" s="6">
        <v>2.10424085471459E-2</v>
      </c>
      <c r="O75" s="6">
        <v>0.17041851616901099</v>
      </c>
      <c r="P75" s="6">
        <v>1.1445211974205401E-2</v>
      </c>
      <c r="Q75" s="6"/>
      <c r="R75" s="6"/>
      <c r="S75" s="6"/>
      <c r="T75" s="6">
        <v>0.18654166997846899</v>
      </c>
      <c r="U75" s="6">
        <v>0.36980647528253002</v>
      </c>
      <c r="V75" s="6">
        <v>0.69177616674336595</v>
      </c>
      <c r="W75" s="6"/>
      <c r="X75" s="6"/>
      <c r="Y75" s="6"/>
      <c r="Z75" s="6"/>
      <c r="AB75" s="14"/>
      <c r="AC75" s="14"/>
    </row>
    <row r="76" spans="2:29" ht="16.05" customHeight="1" x14ac:dyDescent="0.3">
      <c r="B76" s="1" t="s">
        <v>276</v>
      </c>
      <c r="C76" s="4" t="s">
        <v>303</v>
      </c>
      <c r="D76" s="5" t="s">
        <v>330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  <c r="O76" s="6">
        <v>0</v>
      </c>
      <c r="P76" s="6">
        <v>0</v>
      </c>
      <c r="Q76" s="6">
        <v>0</v>
      </c>
      <c r="R76" s="6">
        <v>0</v>
      </c>
      <c r="S76" s="6">
        <v>0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B76" s="14"/>
      <c r="AC76" s="14"/>
    </row>
    <row r="77" spans="2:29" ht="16.05" customHeight="1" x14ac:dyDescent="0.3">
      <c r="B77" s="1" t="s">
        <v>277</v>
      </c>
      <c r="C77" s="4" t="s">
        <v>304</v>
      </c>
      <c r="D77" s="5" t="s">
        <v>331</v>
      </c>
      <c r="E77" s="6">
        <v>-5.0359712229692398E-2</v>
      </c>
      <c r="F77" s="6">
        <v>6.8181818181983503E-2</v>
      </c>
      <c r="G77" s="6">
        <v>-6.3829787234717494E-2</v>
      </c>
      <c r="H77" s="6">
        <v>-2.2727272727934199E-2</v>
      </c>
      <c r="I77" s="6">
        <v>-0.10852713178246599</v>
      </c>
      <c r="J77" s="6">
        <v>-2.6086956521794501E-2</v>
      </c>
      <c r="K77" s="6">
        <v>3.5714285715584999E-2</v>
      </c>
      <c r="L77" s="6">
        <v>1.72413793097803E-2</v>
      </c>
      <c r="M77" s="6">
        <v>0.101694915254484</v>
      </c>
      <c r="N77" s="6">
        <v>-3.8461538461888302E-2</v>
      </c>
      <c r="O77" s="6">
        <v>1.5999999999621699E-2</v>
      </c>
      <c r="P77" s="6">
        <v>3.9370078739011704E-3</v>
      </c>
      <c r="Q77" s="6"/>
      <c r="R77" s="6">
        <v>0.45211122554086602</v>
      </c>
      <c r="S77" s="6">
        <v>-9.5744680851639702E-2</v>
      </c>
      <c r="T77" s="6">
        <v>2.0000000000436599E-2</v>
      </c>
      <c r="U77" s="6">
        <v>8.0508474575326505E-2</v>
      </c>
      <c r="V77" s="6">
        <v>0.13839285714319</v>
      </c>
      <c r="W77" s="6">
        <v>-3.90625E-3</v>
      </c>
      <c r="X77" s="6">
        <v>-0.66420858572586405</v>
      </c>
      <c r="Y77" s="6"/>
      <c r="Z77" s="6"/>
      <c r="AB77" s="14"/>
      <c r="AC77" s="14"/>
    </row>
    <row r="78" spans="2:29" ht="16.05" customHeight="1" x14ac:dyDescent="0.3">
      <c r="B78" s="1" t="s">
        <v>278</v>
      </c>
      <c r="C78" s="4" t="s">
        <v>305</v>
      </c>
      <c r="D78" s="5" t="s">
        <v>332</v>
      </c>
      <c r="E78" s="6">
        <v>-4.4025157232681501E-2</v>
      </c>
      <c r="F78" s="6">
        <v>5.9210526316746802E-2</v>
      </c>
      <c r="G78" s="6">
        <v>-5.5900621118780698E-2</v>
      </c>
      <c r="H78" s="6">
        <v>-1.9736842105885399E-2</v>
      </c>
      <c r="I78" s="6">
        <v>-9.3959731543727706E-2</v>
      </c>
      <c r="J78" s="6">
        <v>-2.2222222222808299E-2</v>
      </c>
      <c r="K78" s="6">
        <v>3.0303030303912199E-2</v>
      </c>
      <c r="L78" s="6">
        <v>1.47058823531552E-2</v>
      </c>
      <c r="M78" s="6">
        <v>8.6956521738175099E-2</v>
      </c>
      <c r="N78" s="6">
        <v>-3.3333333333757799E-2</v>
      </c>
      <c r="O78" s="6">
        <v>1.3793103447824299E-2</v>
      </c>
      <c r="P78" s="6">
        <v>3.4013605436484799E-3</v>
      </c>
      <c r="Q78" s="6"/>
      <c r="R78" s="6">
        <v>0.65637860082322697</v>
      </c>
      <c r="S78" s="6">
        <v>-8.3850931677297902E-2</v>
      </c>
      <c r="T78" s="6">
        <v>1.72413793097803E-2</v>
      </c>
      <c r="U78" s="6">
        <v>6.8840579710013103E-2</v>
      </c>
      <c r="V78" s="6">
        <v>0.117424242424022</v>
      </c>
      <c r="W78" s="6">
        <v>-3.37837837832922E-3</v>
      </c>
      <c r="X78" s="6">
        <v>0.52691511387121903</v>
      </c>
      <c r="Y78" s="6"/>
      <c r="Z78" s="6"/>
      <c r="AB78" s="14"/>
      <c r="AC78" s="14"/>
    </row>
    <row r="79" spans="2:29" ht="16.05" customHeight="1" x14ac:dyDescent="0.3">
      <c r="B79" s="1" t="s">
        <v>279</v>
      </c>
      <c r="C79" s="4" t="s">
        <v>306</v>
      </c>
      <c r="D79" s="5" t="s">
        <v>333</v>
      </c>
      <c r="E79" s="6">
        <v>2.2870843367854801E-3</v>
      </c>
      <c r="F79" s="6">
        <v>5.2953980048187099E-4</v>
      </c>
      <c r="G79" s="6">
        <v>7.2827448038879101E-3</v>
      </c>
      <c r="H79" s="6">
        <v>3.1108282280911202E-2</v>
      </c>
      <c r="I79" s="6">
        <v>3.6357060185764602E-2</v>
      </c>
      <c r="J79" s="6">
        <v>3.6688552916530198E-2</v>
      </c>
      <c r="K79" s="6">
        <v>2.54357746707683E-2</v>
      </c>
      <c r="L79" s="6">
        <v>2.8014882906063601E-2</v>
      </c>
      <c r="M79" s="6">
        <v>2.6399829677757201E-2</v>
      </c>
      <c r="N79" s="6">
        <v>2.5720804813318E-2</v>
      </c>
      <c r="O79" s="6">
        <v>2.6963262555000301E-2</v>
      </c>
      <c r="P79" s="6">
        <v>1.01083032477618E-2</v>
      </c>
      <c r="Q79" s="6">
        <v>1.0138434660294999</v>
      </c>
      <c r="R79" s="6">
        <v>0.58417596136510797</v>
      </c>
      <c r="S79" s="6">
        <v>0.28466483011841798</v>
      </c>
      <c r="T79" s="6">
        <v>3.5389894368563497E-2</v>
      </c>
      <c r="U79" s="6">
        <v>9.0258590153098298E-2</v>
      </c>
      <c r="V79" s="6">
        <v>0.18895490330935</v>
      </c>
      <c r="W79" s="6">
        <v>0.32919778262497901</v>
      </c>
      <c r="X79" s="6">
        <v>1.0162040494394</v>
      </c>
      <c r="Y79" s="6">
        <v>3.4355094393994698</v>
      </c>
      <c r="Z79" s="6">
        <v>4.0411772028310198</v>
      </c>
      <c r="AB79" s="14"/>
      <c r="AC79" s="14"/>
    </row>
    <row r="80" spans="2:29" ht="16.05" customHeight="1" x14ac:dyDescent="0.3">
      <c r="B80" s="1" t="s">
        <v>280</v>
      </c>
      <c r="C80" s="4" t="s">
        <v>307</v>
      </c>
      <c r="D80" s="5" t="s">
        <v>334</v>
      </c>
      <c r="E80" s="6">
        <v>-4.9958796871578696E-3</v>
      </c>
      <c r="F80" s="6">
        <v>2.7089048780908299E-3</v>
      </c>
      <c r="G80" s="6">
        <v>2.58113363088341E-4</v>
      </c>
      <c r="H80" s="6">
        <v>2.11942403948342E-2</v>
      </c>
      <c r="I80" s="6">
        <v>3.9200822089696899E-2</v>
      </c>
      <c r="J80" s="6">
        <v>4.3201270911595202E-2</v>
      </c>
      <c r="K80" s="6">
        <v>2.39149689987244E-2</v>
      </c>
      <c r="L80" s="6">
        <v>4.95356037154124E-2</v>
      </c>
      <c r="M80" s="6">
        <v>3.2896639482714797E-2</v>
      </c>
      <c r="N80" s="6">
        <v>2.73970685011591E-2</v>
      </c>
      <c r="O80" s="6">
        <v>2.7906469722438501E-2</v>
      </c>
      <c r="P80" s="6"/>
      <c r="Q80" s="6">
        <v>1.00390943150735</v>
      </c>
      <c r="R80" s="6">
        <v>0.57464910854469098</v>
      </c>
      <c r="S80" s="6">
        <v>0.30359293801855503</v>
      </c>
      <c r="T80" s="6">
        <v>2.8664150124313899E-2</v>
      </c>
      <c r="U80" s="6">
        <v>9.3711200301186195E-2</v>
      </c>
      <c r="V80" s="6">
        <v>0.229023361453146</v>
      </c>
      <c r="W80" s="6">
        <v>0.350223679753835</v>
      </c>
      <c r="X80" s="6">
        <v>1.04213278701762</v>
      </c>
      <c r="Y80" s="6">
        <v>3.398850307744</v>
      </c>
      <c r="Z80" s="6">
        <v>4.0040953827835599</v>
      </c>
      <c r="AB80" s="14"/>
      <c r="AC80" s="14"/>
    </row>
    <row r="81" spans="2:29" ht="16.05" customHeight="1" x14ac:dyDescent="0.3">
      <c r="B81" s="1" t="s">
        <v>281</v>
      </c>
      <c r="C81" s="4" t="s">
        <v>308</v>
      </c>
      <c r="D81" s="5" t="s">
        <v>335</v>
      </c>
      <c r="E81" s="6">
        <v>-4.7921806799422501E-3</v>
      </c>
      <c r="F81" s="6">
        <v>9.5351608979399305E-4</v>
      </c>
      <c r="G81" s="6">
        <v>6.9857902599323996E-4</v>
      </c>
      <c r="H81" s="6">
        <v>1.9530692221451301E-2</v>
      </c>
      <c r="I81" s="6">
        <v>3.6103330219702898E-2</v>
      </c>
      <c r="J81" s="6">
        <v>3.87954340640135E-2</v>
      </c>
      <c r="K81" s="6">
        <v>2.3061463500198401E-2</v>
      </c>
      <c r="L81" s="6">
        <v>4.6863958845278803E-2</v>
      </c>
      <c r="M81" s="6">
        <v>3.1212031211907701E-2</v>
      </c>
      <c r="N81" s="6">
        <v>2.5868614666251202E-2</v>
      </c>
      <c r="O81" s="6">
        <v>2.8878793293188199E-2</v>
      </c>
      <c r="P81" s="6"/>
      <c r="Q81" s="6">
        <v>1.0532212885154899</v>
      </c>
      <c r="R81" s="6">
        <v>0.62127725295431402</v>
      </c>
      <c r="S81" s="6">
        <v>0.282908629038429</v>
      </c>
      <c r="T81" s="6">
        <v>2.77007605618564E-2</v>
      </c>
      <c r="U81" s="6">
        <v>8.9281621978443595E-2</v>
      </c>
      <c r="V81" s="6">
        <v>0.21487851816171299</v>
      </c>
      <c r="W81" s="6">
        <v>0.34179106956056798</v>
      </c>
      <c r="X81" s="6">
        <v>1.068344126757</v>
      </c>
      <c r="Y81" s="6">
        <v>3.5685531746503001</v>
      </c>
      <c r="Z81" s="6">
        <v>4.2175372893409797</v>
      </c>
      <c r="AC81" s="14"/>
    </row>
    <row r="82" spans="2:29" ht="16.05" customHeight="1" x14ac:dyDescent="0.3">
      <c r="B82" s="1" t="s">
        <v>282</v>
      </c>
      <c r="C82" s="4" t="s">
        <v>309</v>
      </c>
      <c r="D82" s="5" t="s">
        <v>336</v>
      </c>
      <c r="E82" s="6">
        <v>2.0626746943889902E-2</v>
      </c>
      <c r="F82" s="6">
        <v>2.4289356369990899E-3</v>
      </c>
      <c r="G82" s="6">
        <v>2.1334713401302001E-3</v>
      </c>
      <c r="H82" s="6">
        <v>2.2286703710051401E-2</v>
      </c>
      <c r="I82" s="6">
        <v>2.8921778075527999E-2</v>
      </c>
      <c r="J82" s="6">
        <v>4.1811646739006399E-2</v>
      </c>
      <c r="K82" s="6">
        <v>2.98584602387564E-2</v>
      </c>
      <c r="L82" s="6">
        <v>2.6802124231835499E-2</v>
      </c>
      <c r="M82" s="6">
        <v>2.7813990434879102E-2</v>
      </c>
      <c r="N82" s="6">
        <v>2.54366283515992E-2</v>
      </c>
      <c r="O82" s="6">
        <v>2.6000250551078401E-2</v>
      </c>
      <c r="P82" s="6"/>
      <c r="Q82" s="6">
        <v>1.1404004151048099</v>
      </c>
      <c r="R82" s="6">
        <v>0.58064890775131095</v>
      </c>
      <c r="S82" s="6">
        <v>0.255755142738053</v>
      </c>
      <c r="T82" s="6">
        <v>2.6000250551078401E-2</v>
      </c>
      <c r="U82" s="6">
        <v>8.1361287930194495E-2</v>
      </c>
      <c r="V82" s="6">
        <v>0.19130873399815801</v>
      </c>
      <c r="W82" s="6">
        <v>0.33091633771255102</v>
      </c>
      <c r="X82" s="6">
        <v>0.94865603429731005</v>
      </c>
      <c r="Y82" s="6">
        <v>3.3602259219903501</v>
      </c>
      <c r="Z82" s="6">
        <v>3.9797992993704998</v>
      </c>
      <c r="AC82" s="14"/>
    </row>
    <row r="83" spans="2:29" ht="16.05" customHeight="1" x14ac:dyDescent="0.3">
      <c r="B83" s="1" t="s">
        <v>283</v>
      </c>
      <c r="C83" s="4" t="s">
        <v>310</v>
      </c>
      <c r="D83" s="5" t="s">
        <v>337</v>
      </c>
      <c r="E83" s="6">
        <v>4.46695832379191E-2</v>
      </c>
      <c r="F83" s="6">
        <v>3.5265594004158601E-2</v>
      </c>
      <c r="G83" s="6">
        <v>4.42835852682038E-2</v>
      </c>
      <c r="H83" s="6">
        <v>2.85423037712462E-2</v>
      </c>
      <c r="I83" s="6">
        <v>2.12091179382696E-2</v>
      </c>
      <c r="J83" s="6">
        <v>2.7756211180530999E-2</v>
      </c>
      <c r="K83" s="6">
        <v>2.37960339945857E-2</v>
      </c>
      <c r="L83" s="6">
        <v>1.5679763881053101E-2</v>
      </c>
      <c r="M83" s="6">
        <v>1.87068652376183E-2</v>
      </c>
      <c r="N83" s="6">
        <v>1.9254769120379898E-2</v>
      </c>
      <c r="O83" s="6">
        <v>2.3613783452674401E-2</v>
      </c>
      <c r="P83" s="6">
        <v>1.8796992480929499E-3</v>
      </c>
      <c r="Q83" s="6">
        <v>0.46783349101140598</v>
      </c>
      <c r="R83" s="6">
        <v>0.51369642281497396</v>
      </c>
      <c r="S83" s="6">
        <v>0.248243559719413</v>
      </c>
      <c r="T83" s="6">
        <v>2.3032629558656498E-2</v>
      </c>
      <c r="U83" s="6">
        <v>6.3679245282401098E-2</v>
      </c>
      <c r="V83" s="6">
        <v>0.13426194621759399</v>
      </c>
      <c r="W83" s="6">
        <v>0.41345226615318098</v>
      </c>
      <c r="X83" s="6">
        <v>1.18524040253367</v>
      </c>
      <c r="Y83" s="6">
        <v>1.90823412698228</v>
      </c>
      <c r="Z83" s="6">
        <v>2.5490314770001001</v>
      </c>
      <c r="AC83" s="14"/>
    </row>
    <row r="84" spans="2:29" ht="16.05" customHeight="1" x14ac:dyDescent="0.3">
      <c r="B84" s="1" t="s">
        <v>284</v>
      </c>
      <c r="C84" s="4" t="s">
        <v>311</v>
      </c>
      <c r="D84" s="5" t="s">
        <v>338</v>
      </c>
      <c r="E84" s="6">
        <v>3.2774390245322103E-2</v>
      </c>
      <c r="F84" s="6">
        <v>4.5510455103794797E-2</v>
      </c>
      <c r="G84" s="6">
        <v>3.71764705887472E-2</v>
      </c>
      <c r="H84" s="6">
        <v>2.2005444645401401E-2</v>
      </c>
      <c r="I84" s="6">
        <v>4.7946725861038403E-2</v>
      </c>
      <c r="J84" s="6">
        <v>3.72802372367005E-2</v>
      </c>
      <c r="K84" s="6">
        <v>9.3935062286618597E-3</v>
      </c>
      <c r="L84" s="6">
        <v>4.2484321274969296E-3</v>
      </c>
      <c r="M84" s="6">
        <v>8.4609186142188299E-3</v>
      </c>
      <c r="N84" s="6">
        <v>1.9376747903152101E-2</v>
      </c>
      <c r="O84" s="6">
        <v>2.5671173818409401E-2</v>
      </c>
      <c r="P84" s="6">
        <v>1.9105846386082701E-3</v>
      </c>
      <c r="Q84" s="6">
        <v>0.39057544177572701</v>
      </c>
      <c r="R84" s="6">
        <v>0.38481590094510498</v>
      </c>
      <c r="S84" s="6">
        <v>0.23388235294085499</v>
      </c>
      <c r="T84" s="6">
        <v>2.46189917943411E-2</v>
      </c>
      <c r="U84" s="6">
        <v>5.6193353473645402E-2</v>
      </c>
      <c r="V84" s="6">
        <v>0.10307109802306499</v>
      </c>
      <c r="W84" s="6">
        <v>0.39877300613618</v>
      </c>
      <c r="X84" s="6">
        <v>0.94510385756846504</v>
      </c>
      <c r="Y84" s="6">
        <v>1.43002780352253</v>
      </c>
      <c r="Z84" s="6">
        <v>2.1251489868876501</v>
      </c>
      <c r="AC84" s="14"/>
    </row>
    <row r="85" spans="2:29" ht="16.05" customHeight="1" x14ac:dyDescent="0.3">
      <c r="AC85" s="14"/>
    </row>
    <row r="86" spans="2:29" ht="16.05" customHeight="1" x14ac:dyDescent="0.3">
      <c r="C86" s="16" t="str">
        <f>"ÍNDICES DE ACCIONES AL "&amp;TEXT(D5,"dd-mm-yyyy")</f>
        <v>ÍNDICES DE ACCIONES AL 02-10-2020</v>
      </c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C86" s="14"/>
    </row>
    <row r="87" spans="2:29" ht="16.05" customHeight="1" x14ac:dyDescent="0.3">
      <c r="B87" s="1" t="str" cm="1">
        <f t="array" ref="B87">+_xll.ECOSECURITIES("stockindex","active",,"arg")</f>
        <v>Codigo</v>
      </c>
      <c r="C87" s="10" t="str">
        <f>_xll.ECONOMATICA($B$88:$B$93,"name")</f>
        <v>Nombre</v>
      </c>
      <c r="D87" s="10" t="str">
        <f>_xll.ECONOMATICA($B$88:$B$93,"ticker")</f>
        <v>Codigo</v>
      </c>
      <c r="E87" s="11">
        <f t="shared" ref="E87:L87" si="2">EOMONTH(F87,-1)</f>
        <v>43799</v>
      </c>
      <c r="F87" s="11">
        <f t="shared" si="2"/>
        <v>43830</v>
      </c>
      <c r="G87" s="11">
        <f t="shared" si="2"/>
        <v>43861</v>
      </c>
      <c r="H87" s="11">
        <f t="shared" si="2"/>
        <v>43890</v>
      </c>
      <c r="I87" s="11">
        <f t="shared" si="2"/>
        <v>43921</v>
      </c>
      <c r="J87" s="11">
        <f t="shared" si="2"/>
        <v>43951</v>
      </c>
      <c r="K87" s="11">
        <f t="shared" si="2"/>
        <v>43982</v>
      </c>
      <c r="L87" s="11">
        <f t="shared" si="2"/>
        <v>44012</v>
      </c>
      <c r="M87" s="11">
        <f>EOMONTH(N87,-1)</f>
        <v>44043</v>
      </c>
      <c r="N87" s="11">
        <f>EOMONTH(O87,-1)</f>
        <v>44074</v>
      </c>
      <c r="O87" s="11">
        <f>EOMONTH(P87,-1)</f>
        <v>44104</v>
      </c>
      <c r="P87" s="11">
        <f>D5</f>
        <v>44106</v>
      </c>
      <c r="Q87" s="12">
        <f>DATE(YEAR($D$5)-2,12,31)</f>
        <v>43465</v>
      </c>
      <c r="R87" s="12">
        <f>DATE(YEAR($D$5)-1,12,31)</f>
        <v>43830</v>
      </c>
      <c r="S87" s="12">
        <f>$D$5</f>
        <v>44106</v>
      </c>
      <c r="T87" s="10" t="s">
        <v>0</v>
      </c>
      <c r="U87" s="10" t="s">
        <v>1</v>
      </c>
      <c r="V87" s="10" t="s">
        <v>2</v>
      </c>
      <c r="W87" s="10" t="s">
        <v>3</v>
      </c>
      <c r="X87" s="10" t="s">
        <v>4</v>
      </c>
      <c r="Y87" s="10" t="s">
        <v>5</v>
      </c>
      <c r="Z87" s="10" t="s">
        <v>6</v>
      </c>
      <c r="AC87" s="14"/>
    </row>
    <row r="88" spans="2:29" ht="16.05" customHeight="1" x14ac:dyDescent="0.3">
      <c r="B88" s="1" t="s">
        <v>339</v>
      </c>
      <c r="C88" s="5" t="s">
        <v>345</v>
      </c>
      <c r="D88" s="5" t="s">
        <v>351</v>
      </c>
      <c r="E88" s="6">
        <f>_xll.ECONOMATICA($B$88:$B$93,"return","in the month",E87,,,,"decimal","false","false")</f>
        <v>-5.7127506561300799E-3</v>
      </c>
      <c r="F88" s="6">
        <f>_xll.ECONOMATICA($B$88:$B$93,"return","in the month",F87,,,,"decimal","false","false")</f>
        <v>0.218772978019842</v>
      </c>
      <c r="G88" s="6">
        <f>_xll.ECONOMATICA($B$88:$B$93,"return","in the month",G87,,,,"decimal","false","false")</f>
        <v>-4.6240297950134797E-2</v>
      </c>
      <c r="H88" s="6">
        <f>_xll.ECONOMATICA($B$88:$B$93,"return","in the month",H87,,,,"decimal","false","false")</f>
        <v>-0.13726173088260099</v>
      </c>
      <c r="I88" s="6">
        <f>_xll.ECONOMATICA($B$88:$B$93,"return","in the month",I87,,,,"decimal","false","false")</f>
        <v>-0.334829499314656</v>
      </c>
      <c r="J88" s="6">
        <f>_xll.ECONOMATICA($B$88:$B$93,"return","in the month",J87,,,,"decimal","false","false")</f>
        <v>0.36116484508791502</v>
      </c>
      <c r="K88" s="6">
        <f>_xll.ECONOMATICA($B$88:$B$93,"return","in the month",K87,,,,"decimal","false","false")</f>
        <v>0.17672624035913001</v>
      </c>
      <c r="L88" s="6">
        <f>_xll.ECONOMATICA($B$88:$B$93,"return","in the month",L87,,,,"decimal","false","false")</f>
        <v>3.2001810075598797E-2</v>
      </c>
      <c r="M88" s="6">
        <f>_xll.ECONOMATICA($B$88:$B$93,"return","in the month",M87,,,,"decimal","false","false")</f>
        <v>0.29239280098787301</v>
      </c>
      <c r="N88" s="6">
        <f>_xll.ECONOMATICA($B$88:$B$93,"return","in the month",N87,,,,"decimal","false","false")</f>
        <v>-3.9611783759937701E-2</v>
      </c>
      <c r="O88" s="6">
        <f>_xll.ECONOMATICA($B$88:$B$93,"return","in the month",O87,,,,"decimal","false","false")</f>
        <v>-0.138614543316216</v>
      </c>
      <c r="P88" s="6" t="str">
        <f>_xll.ECONOMATICA($B$88:$B$93,"return","in the month",,,,,"decimal","false","false")</f>
        <v/>
      </c>
      <c r="Q88" s="6">
        <f>_xll.ECONOMATICA($B$88:$B$93,"return","in the year",Q87,,,,"decimal","false","false")</f>
        <v>0.101146627632261</v>
      </c>
      <c r="R88" s="6">
        <f>_xll.ECONOMATICA($B$88:$B$93,"return","in the year",R87,,,,"decimal","false","false")</f>
        <v>0.57976662105298604</v>
      </c>
      <c r="S88" s="6">
        <f>_xll.ECONOMATICA($B$88:$B$93,"return","in the year",,,,,"decimal","false","false")</f>
        <v>6.7153195577702701E-3</v>
      </c>
      <c r="T88" s="6">
        <f>_xll.ECONOMATICA($B$88:$B$93,"return",T87,,,,,"decimal","false","false")</f>
        <v>-6.3986751421034604E-2</v>
      </c>
      <c r="U88" s="6">
        <f>_xll.ECONOMATICA($B$88:$B$93,"return",U87,,,,,"decimal","false","false")</f>
        <v>8.8285256882954896E-2</v>
      </c>
      <c r="V88" s="6">
        <f>_xll.ECONOMATICA($B$88:$B$93,"return",V87,,,,,"decimal","false","false")</f>
        <v>0.71328855839092298</v>
      </c>
      <c r="W88" s="6">
        <f>_xll.ECONOMATICA($B$88:$B$93,"return",W87,,,,,"decimal","false","false")</f>
        <v>0.38691340395773299</v>
      </c>
      <c r="X88" s="6">
        <f>_xll.ECONOMATICA($B$88:$B$93,"return",X87,,,,,"decimal","false","false")</f>
        <v>0.45821369281096902</v>
      </c>
      <c r="Y88" s="6">
        <f>_xll.ECONOMATICA($B$88:$B$93,"return",Y87,,,,,"decimal","false","false")</f>
        <v>1.0742178381513801</v>
      </c>
      <c r="Z88" s="6" t="str">
        <f>_xll.ECONOMATICA($B$88:$B$93,"return",Z87,,,,,"decimal","false","false")</f>
        <v/>
      </c>
      <c r="AC88" s="14"/>
    </row>
    <row r="89" spans="2:29" ht="16.05" customHeight="1" x14ac:dyDescent="0.3">
      <c r="B89" s="1" t="s">
        <v>340</v>
      </c>
      <c r="C89" s="5" t="s">
        <v>346</v>
      </c>
      <c r="D89" s="5" t="s">
        <v>352</v>
      </c>
      <c r="E89" s="6">
        <v>-1.41445112476504E-2</v>
      </c>
      <c r="F89" s="6">
        <v>0.20785960433393499</v>
      </c>
      <c r="G89" s="6">
        <v>-3.7588600914205003E-2</v>
      </c>
      <c r="H89" s="6">
        <v>-0.127960475791042</v>
      </c>
      <c r="I89" s="6">
        <v>-0.30277315359940998</v>
      </c>
      <c r="J89" s="6">
        <v>0.34278698044363398</v>
      </c>
      <c r="K89" s="6">
        <v>0.15520614583336301</v>
      </c>
      <c r="L89" s="6">
        <v>2.27882657709415E-2</v>
      </c>
      <c r="M89" s="6">
        <v>0.273141227642482</v>
      </c>
      <c r="N89" s="6">
        <v>-4.9096898866991999E-2</v>
      </c>
      <c r="O89" s="6">
        <v>-0.119024447736592</v>
      </c>
      <c r="P89" s="6">
        <v>5.80092126037925E-2</v>
      </c>
      <c r="Q89" s="6">
        <v>7.6266538399067897E-3</v>
      </c>
      <c r="R89" s="6">
        <v>0.37552512946946098</v>
      </c>
      <c r="S89" s="6">
        <v>4.7585622851329397E-2</v>
      </c>
      <c r="T89" s="6">
        <v>-2.72548604534677E-2</v>
      </c>
      <c r="U89" s="6">
        <v>0.10515014233897101</v>
      </c>
      <c r="V89" s="6">
        <v>0.67880244338419304</v>
      </c>
      <c r="W89" s="6">
        <v>0.41771561165864102</v>
      </c>
      <c r="X89" s="6">
        <v>0.33243912675243298</v>
      </c>
      <c r="Y89" s="6">
        <v>0.65517274065176001</v>
      </c>
      <c r="Z89" s="6">
        <v>1.6178464686265199</v>
      </c>
      <c r="AC89" s="14"/>
    </row>
    <row r="90" spans="2:29" ht="16.05" customHeight="1" x14ac:dyDescent="0.3">
      <c r="B90" s="1" t="s">
        <v>341</v>
      </c>
      <c r="C90" s="5" t="s">
        <v>347</v>
      </c>
      <c r="D90" s="5" t="s">
        <v>353</v>
      </c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>
        <v>2.3223403364681899E-2</v>
      </c>
      <c r="R90" s="6"/>
      <c r="S90" s="6"/>
      <c r="T90" s="6"/>
      <c r="U90" s="6"/>
      <c r="V90" s="6"/>
      <c r="W90" s="6"/>
      <c r="X90" s="6"/>
      <c r="Y90" s="6"/>
      <c r="Z90" s="6"/>
      <c r="AC90" s="14"/>
    </row>
    <row r="91" spans="2:29" ht="16.05" customHeight="1" x14ac:dyDescent="0.3">
      <c r="B91" s="1" t="s">
        <v>342</v>
      </c>
      <c r="C91" s="5" t="s">
        <v>348</v>
      </c>
      <c r="D91" s="5" t="s">
        <v>354</v>
      </c>
      <c r="E91" s="6">
        <v>-1.90892570499273E-2</v>
      </c>
      <c r="F91" s="6">
        <v>0.126931498112826</v>
      </c>
      <c r="G91" s="6"/>
      <c r="H91" s="6"/>
      <c r="I91" s="6"/>
      <c r="J91" s="6"/>
      <c r="K91" s="6"/>
      <c r="L91" s="6"/>
      <c r="M91" s="6"/>
      <c r="N91" s="6"/>
      <c r="O91" s="6"/>
      <c r="P91" s="6"/>
      <c r="Q91" s="6">
        <v>-7.2262553116161102E-2</v>
      </c>
      <c r="R91" s="6">
        <v>0.22018540803779599</v>
      </c>
      <c r="S91" s="6"/>
      <c r="T91" s="6"/>
      <c r="U91" s="6"/>
      <c r="V91" s="6"/>
      <c r="W91" s="6"/>
      <c r="X91" s="6"/>
      <c r="Y91" s="6"/>
      <c r="Z91" s="6"/>
      <c r="AC91" s="14"/>
    </row>
    <row r="92" spans="2:29" ht="16.05" customHeight="1" x14ac:dyDescent="0.3">
      <c r="B92" s="1" t="s">
        <v>343</v>
      </c>
      <c r="C92" s="5" t="s">
        <v>349</v>
      </c>
      <c r="D92" s="5" t="s">
        <v>355</v>
      </c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>
        <v>3.64523575899511E-2</v>
      </c>
      <c r="R92" s="6"/>
      <c r="S92" s="6"/>
      <c r="T92" s="6"/>
      <c r="U92" s="6"/>
      <c r="V92" s="6"/>
      <c r="W92" s="6"/>
      <c r="X92" s="6"/>
      <c r="Y92" s="6"/>
      <c r="Z92" s="6"/>
      <c r="AC92" s="14"/>
    </row>
    <row r="93" spans="2:29" ht="16.05" customHeight="1" x14ac:dyDescent="0.3">
      <c r="B93" s="1" t="s">
        <v>344</v>
      </c>
      <c r="C93" s="5" t="s">
        <v>350</v>
      </c>
      <c r="D93" s="5" t="s">
        <v>356</v>
      </c>
      <c r="E93" s="6">
        <v>-5.7020902149815802E-3</v>
      </c>
      <c r="F93" s="6">
        <v>0.20794081865285999</v>
      </c>
      <c r="G93" s="6">
        <v>-3.30718675586468E-2</v>
      </c>
      <c r="H93" s="6">
        <v>-0.13178554037222101</v>
      </c>
      <c r="I93" s="6">
        <v>-0.31892690479435298</v>
      </c>
      <c r="J93" s="6">
        <v>0.34689317887416099</v>
      </c>
      <c r="K93" s="6">
        <v>0.154735728436208</v>
      </c>
      <c r="L93" s="6">
        <v>1.7473490344855201E-2</v>
      </c>
      <c r="M93" s="6">
        <v>0.280052873915411</v>
      </c>
      <c r="N93" s="6">
        <v>-4.4053490699298002E-2</v>
      </c>
      <c r="O93" s="6">
        <v>-0.122648770651722</v>
      </c>
      <c r="P93" s="6">
        <v>5.5779653795980301E-2</v>
      </c>
      <c r="Q93" s="6">
        <v>1.5328338213294E-3</v>
      </c>
      <c r="R93" s="6">
        <v>0.37245491482084597</v>
      </c>
      <c r="S93" s="6">
        <v>2.55623591438052E-2</v>
      </c>
      <c r="T93" s="6">
        <v>-3.4118905283321503E-2</v>
      </c>
      <c r="U93" s="6">
        <v>0.109691327696055</v>
      </c>
      <c r="V93" s="6">
        <v>0.67841957797878405</v>
      </c>
      <c r="W93" s="6">
        <v>0.40327941236318998</v>
      </c>
      <c r="X93" s="6">
        <v>0.24767217758577301</v>
      </c>
      <c r="Y93" s="6">
        <v>0.67329196571838101</v>
      </c>
      <c r="Z93" s="6">
        <v>1.51346437969944</v>
      </c>
      <c r="AC93" s="14"/>
    </row>
    <row r="94" spans="2:29" ht="16.05" customHeight="1" x14ac:dyDescent="0.3">
      <c r="AC94" s="14"/>
    </row>
    <row r="95" spans="2:29" ht="16.05" customHeight="1" x14ac:dyDescent="0.3">
      <c r="C95" s="17" t="str">
        <f>"ÍNDICES DE INFLACIÓN A "&amp;IF(_xll.ECONOMATICA($D$97,"date of last quote")=$D$5,TEXT(_xll.ECONOMATICA($D$97,"date of last quote"),"mmm-yyyy"),TEXT(EOMONTH(D5,-1),"mmm-yyyy"))</f>
        <v>ÍNDICES DE INFLACIÓN A sept-2020</v>
      </c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C95" s="14"/>
    </row>
    <row r="96" spans="2:29" ht="16.05" customHeight="1" x14ac:dyDescent="0.3">
      <c r="B96" s="1" t="str" cm="1">
        <f t="array" ref="B96">+_xll.ECOSECURITIES("inflation","active",,"arg")</f>
        <v>Codigo</v>
      </c>
      <c r="C96" s="10" t="str">
        <f>_xll.ECONOMATICA($B$97:$B$113,"name")</f>
        <v>Nombre</v>
      </c>
      <c r="D96" s="10" t="str">
        <f>_xll.ECONOMATICA($B$97:$B$113,"ticker")</f>
        <v>Codigo</v>
      </c>
      <c r="E96" s="11">
        <f t="shared" ref="E96:L96" si="3">EOMONTH(F96,-1)</f>
        <v>43799</v>
      </c>
      <c r="F96" s="11">
        <f t="shared" si="3"/>
        <v>43830</v>
      </c>
      <c r="G96" s="11">
        <f t="shared" si="3"/>
        <v>43861</v>
      </c>
      <c r="H96" s="11">
        <f t="shared" si="3"/>
        <v>43890</v>
      </c>
      <c r="I96" s="11">
        <f t="shared" si="3"/>
        <v>43921</v>
      </c>
      <c r="J96" s="11">
        <f t="shared" si="3"/>
        <v>43951</v>
      </c>
      <c r="K96" s="11">
        <f t="shared" si="3"/>
        <v>43982</v>
      </c>
      <c r="L96" s="11">
        <f t="shared" si="3"/>
        <v>44012</v>
      </c>
      <c r="M96" s="11">
        <f>EOMONTH(N96,-1)</f>
        <v>44043</v>
      </c>
      <c r="N96" s="11">
        <f>EOMONTH(O96,-1)</f>
        <v>44074</v>
      </c>
      <c r="O96" s="11">
        <f>EOMONTH(P96,-1)</f>
        <v>44104</v>
      </c>
      <c r="P96" s="11">
        <f>D5</f>
        <v>44106</v>
      </c>
      <c r="Q96" s="12">
        <f>DATE(YEAR($D$5)-2,12,31)</f>
        <v>43465</v>
      </c>
      <c r="R96" s="12">
        <f>DATE(YEAR($D$5)-1,12,31)</f>
        <v>43830</v>
      </c>
      <c r="S96" s="12">
        <f>$D$5</f>
        <v>44106</v>
      </c>
      <c r="T96" s="10" t="s">
        <v>0</v>
      </c>
      <c r="U96" s="10" t="s">
        <v>1</v>
      </c>
      <c r="V96" s="10" t="s">
        <v>2</v>
      </c>
      <c r="W96" s="10" t="s">
        <v>3</v>
      </c>
      <c r="X96" s="10" t="s">
        <v>4</v>
      </c>
      <c r="Y96" s="10" t="s">
        <v>5</v>
      </c>
      <c r="Z96" s="10" t="s">
        <v>6</v>
      </c>
      <c r="AC96" s="14"/>
    </row>
    <row r="97" spans="2:29" ht="16.05" customHeight="1" x14ac:dyDescent="0.3">
      <c r="B97" s="1" t="s">
        <v>357</v>
      </c>
      <c r="C97" s="5" t="s">
        <v>374</v>
      </c>
      <c r="D97" s="5" t="s">
        <v>391</v>
      </c>
      <c r="E97" s="6">
        <f>_xll.ECONOMATICA($B$97:$B$113,"return","in the month",E96,,,,"decimal","false","false")</f>
        <v>4.38223277778889E-2</v>
      </c>
      <c r="F97" s="6">
        <f>_xll.ECONOMATICA($B$97:$B$113,"return","in the month",F96,,,,"decimal","false","false")</f>
        <v>3.8406546673286399E-2</v>
      </c>
      <c r="G97" s="6">
        <f>_xll.ECONOMATICA($B$97:$B$113,"return","in the month",G96,,,,"decimal","false","false")</f>
        <v>4.1312152212412898E-2</v>
      </c>
      <c r="H97" s="6">
        <f>_xll.ECONOMATICA($B$97:$B$113,"return","in the month",H96,,,,"decimal","false","false")</f>
        <v>2.8162808879642402E-2</v>
      </c>
      <c r="I97" s="6">
        <f>_xll.ECONOMATICA($B$97:$B$113,"return","in the month",I96,,,,"decimal","false","false")</f>
        <v>2.2374476755430799E-2</v>
      </c>
      <c r="J97" s="6">
        <f>_xll.ECONOMATICA($B$97:$B$113,"return","in the month",J96,,,,"decimal","false","false")</f>
        <v>2.6807327185451899E-2</v>
      </c>
      <c r="K97" s="6">
        <f>_xll.ECONOMATICA($B$97:$B$113,"return","in the month",K96,,,,"decimal","false","false")</f>
        <v>2.3223035868795702E-2</v>
      </c>
      <c r="L97" s="6">
        <f>_xll.ECONOMATICA($B$97:$B$113,"return","in the month",L96,,,,"decimal","false","false")</f>
        <v>1.5731486439108301E-2</v>
      </c>
      <c r="M97" s="6">
        <f>_xll.ECONOMATICA($B$97:$B$113,"return","in the month",M96,,,,"decimal","false","false")</f>
        <v>1.88515320205624E-2</v>
      </c>
      <c r="N97" s="6">
        <f>_xll.ECONOMATICA($B$97:$B$113,"return","in the month",N96,,,,"decimal","false","false")</f>
        <v>2.0450511667149798E-2</v>
      </c>
      <c r="O97" s="6">
        <f>_xll.ECONOMATICA($B$97:$B$113,"return","in the month",O96,,,,"decimal","false","false")</f>
        <v>2.2681670396195799E-2</v>
      </c>
      <c r="P97" s="6">
        <f>_xll.ECONOMATICA($B$97:$B$113,"return","in the month",P96,,,,"decimal","false","false")</f>
        <v>1.7777069806470501E-3</v>
      </c>
      <c r="Q97" s="6">
        <f>_xll.ECONOMATICA($B$97:$B$113,"return","in the year",Q96,,,,"decimal","false","false")</f>
        <v>0.46851184721162997</v>
      </c>
      <c r="R97" s="6">
        <f>_xll.ECONOMATICA($B$97:$B$113,"return","in the year",R96,,,,"decimal","false","false")</f>
        <v>0.51819386161165304</v>
      </c>
      <c r="S97" s="6">
        <f>_xll.ECONOMATICA($B$97:$B$113,"return","in the year",S96,,,,"decimal","false","false")</f>
        <v>0.244244400068128</v>
      </c>
      <c r="T97" s="6">
        <f>_xll.ECONOMATICA($B$97:$B$113,"Return",T96,$D$5,,,"ORIGINAL CURRENCY","decimal","false","false",,{"tc.dft=false";"tc.tp=0";"tc.pers=30";"tc.per=0"})</f>
        <v>2.32563968929753E-2</v>
      </c>
      <c r="U97" s="6">
        <f>_xll.ECONOMATICA($B$97:$B$113,"Return",U96,$D$5,,,"ORIGINAL CURRENCY","decimal","false","false",,{"tc.dft=false";"tc.tp=0";"tc.pers=30";"tc.per=0"})</f>
        <v>6.4102873968295199E-2</v>
      </c>
      <c r="V97" s="6">
        <f>_xll.ECONOMATICA($B$97:$B$113,"Return",V96,$D$5,,,"ORIGINAL CURRENCY","decimal","false","false",,{"tc.dft=false";"tc.tp=0";"tc.pers=30";"tc.per=0"})</f>
        <v>0.13454204272609799</v>
      </c>
      <c r="W97" s="6">
        <f>_xll.ECONOMATICA($B$97:$B$113,"Return",W96,$D$5,,,"ORIGINAL CURRENCY","decimal","false","false",,{"tc.dft=false";"tc.tp=0";"tc.pers=30";"tc.per=0"})</f>
        <v>0.41296152496244798</v>
      </c>
      <c r="X97" s="6">
        <f>_xll.ECONOMATICA($B$97:$B$113,"Return",X96,$D$5,,,"ORIGINAL CURRENCY","decimal","false","false",,{"tc.dft=false";"tc.tp=0";"tc.pers=30";"tc.per=0"})</f>
        <v>1.1845393018121799</v>
      </c>
      <c r="Y97" s="6">
        <f>_xll.ECONOMATICA($B$97:$B$113,"Return",Y96,$D$5,,,"ORIGINAL CURRENCY","decimal","false","false",,{"tc.dft=false";"tc.tp=0";"tc.pers=30";"tc.per=0"})</f>
        <v>1.9071870941342799</v>
      </c>
      <c r="Z97" s="6">
        <f>_xll.ECONOMATICA($B$97:$B$113,"Return",Z96,$D$5,,,"ORIGINAL CURRENCY","decimal","false","false",,{"tc.dft=false";"tc.tp=0";"tc.pers=30";"tc.per=0"})</f>
        <v>2.55104965681676</v>
      </c>
      <c r="AC97" s="14"/>
    </row>
    <row r="98" spans="2:29" ht="16.05" customHeight="1" x14ac:dyDescent="0.3">
      <c r="B98" s="1" t="s">
        <v>358</v>
      </c>
      <c r="C98" s="5" t="s">
        <v>375</v>
      </c>
      <c r="D98" s="5" t="s">
        <v>392</v>
      </c>
      <c r="E98" s="6">
        <v>4.2545373094981201E-2</v>
      </c>
      <c r="F98" s="6">
        <v>3.7437073551700499E-2</v>
      </c>
      <c r="G98" s="6">
        <v>2.2528949259140101E-2</v>
      </c>
      <c r="H98" s="6">
        <v>2.01362937368685E-2</v>
      </c>
      <c r="I98" s="6">
        <v>3.3434686436521602E-2</v>
      </c>
      <c r="J98" s="6">
        <v>1.4965725908041299E-2</v>
      </c>
      <c r="K98" s="6">
        <v>1.54273625121277E-2</v>
      </c>
      <c r="L98" s="6">
        <v>2.2435391590988701E-2</v>
      </c>
      <c r="M98" s="6">
        <v>1.9341946457643599E-2</v>
      </c>
      <c r="N98" s="6">
        <v>2.7001103591828699E-2</v>
      </c>
      <c r="O98" s="6"/>
      <c r="P98" s="6"/>
      <c r="Q98" s="6">
        <v>2.56982344581047E-2</v>
      </c>
      <c r="R98" s="6">
        <v>0.53832402016268999</v>
      </c>
      <c r="S98" s="6"/>
      <c r="T98" s="6"/>
      <c r="U98" s="6">
        <v>4.6865303947924999E-2</v>
      </c>
      <c r="V98" s="6">
        <v>0.103130568822962</v>
      </c>
      <c r="W98" s="6">
        <v>0.32853625908668599</v>
      </c>
      <c r="X98" s="6">
        <v>0.87633851929567796</v>
      </c>
      <c r="Y98" s="6">
        <v>0.87633851929567796</v>
      </c>
      <c r="Z98" s="6">
        <v>0.87633851929567796</v>
      </c>
      <c r="AC98" s="14"/>
    </row>
    <row r="99" spans="2:29" ht="16.05" customHeight="1" x14ac:dyDescent="0.3">
      <c r="B99" s="1" t="s">
        <v>359</v>
      </c>
      <c r="C99" s="5" t="s">
        <v>376</v>
      </c>
      <c r="D99" s="5" t="s">
        <v>393</v>
      </c>
      <c r="E99" s="6">
        <v>4.5150648933486102E-2</v>
      </c>
      <c r="F99" s="6">
        <v>3.2678830008080702E-2</v>
      </c>
      <c r="G99" s="6">
        <v>2.5135582593065899E-2</v>
      </c>
      <c r="H99" s="6">
        <v>2.2947928233406901E-2</v>
      </c>
      <c r="I99" s="6">
        <v>3.1250184667442199E-2</v>
      </c>
      <c r="J99" s="6">
        <v>1.29424277638464E-2</v>
      </c>
      <c r="K99" s="6">
        <v>1.3462192406222999E-2</v>
      </c>
      <c r="L99" s="6">
        <v>2.32836513314396E-2</v>
      </c>
      <c r="M99" s="6">
        <v>2.2655973467408299E-2</v>
      </c>
      <c r="N99" s="6">
        <v>2.6915572792859201E-2</v>
      </c>
      <c r="O99" s="6"/>
      <c r="P99" s="6"/>
      <c r="Q99" s="6">
        <v>0.49533376616658598</v>
      </c>
      <c r="R99" s="6">
        <v>0.54744564044813204</v>
      </c>
      <c r="S99" s="6"/>
      <c r="T99" s="6"/>
      <c r="U99" s="6">
        <v>5.0181344764496302E-2</v>
      </c>
      <c r="V99" s="6">
        <v>0.103195924893953</v>
      </c>
      <c r="W99" s="6">
        <v>0.33558154054859202</v>
      </c>
      <c r="X99" s="6">
        <v>1.0781116384279401</v>
      </c>
      <c r="Y99" s="6">
        <v>1.9473105869581899</v>
      </c>
      <c r="Z99" s="6"/>
      <c r="AC99" s="14"/>
    </row>
    <row r="100" spans="2:29" ht="16.05" customHeight="1" x14ac:dyDescent="0.3">
      <c r="B100" s="1" t="s">
        <v>360</v>
      </c>
      <c r="C100" s="5" t="s">
        <v>377</v>
      </c>
      <c r="D100" s="5" t="s">
        <v>394</v>
      </c>
      <c r="E100" s="6">
        <v>4.0704799697778099E-2</v>
      </c>
      <c r="F100" s="6">
        <v>3.83143545168423E-2</v>
      </c>
      <c r="G100" s="6">
        <v>1.8898382693805602E-2</v>
      </c>
      <c r="H100" s="6">
        <v>1.83101546208491E-2</v>
      </c>
      <c r="I100" s="6">
        <v>3.5958414599008399E-2</v>
      </c>
      <c r="J100" s="6">
        <v>1.39659739634226E-2</v>
      </c>
      <c r="K100" s="6">
        <v>1.51539427697571E-2</v>
      </c>
      <c r="L100" s="6">
        <v>2.0488781139647499E-2</v>
      </c>
      <c r="M100" s="6">
        <v>1.6420650897998702E-2</v>
      </c>
      <c r="N100" s="6">
        <v>2.7942931537836599E-2</v>
      </c>
      <c r="O100" s="6"/>
      <c r="P100" s="6"/>
      <c r="Q100" s="6">
        <v>0.47104348076391001</v>
      </c>
      <c r="R100" s="6">
        <v>0.52865284571482296</v>
      </c>
      <c r="S100" s="6"/>
      <c r="T100" s="6"/>
      <c r="U100" s="6">
        <v>4.4822423560617601E-2</v>
      </c>
      <c r="V100" s="6">
        <v>9.7503733943158297E-2</v>
      </c>
      <c r="W100" s="6">
        <v>0.31547915075323502</v>
      </c>
      <c r="X100" s="6">
        <v>1.0043210991821301</v>
      </c>
      <c r="Y100" s="6">
        <v>1.8118002197262799</v>
      </c>
      <c r="Z100" s="6"/>
      <c r="AC100" s="14"/>
    </row>
    <row r="101" spans="2:29" ht="16.05" customHeight="1" x14ac:dyDescent="0.3">
      <c r="B101" s="1" t="s">
        <v>361</v>
      </c>
      <c r="C101" s="5" t="s">
        <v>378</v>
      </c>
      <c r="D101" s="5" t="s">
        <v>395</v>
      </c>
      <c r="E101" s="6">
        <v>4.2967084018528098E-2</v>
      </c>
      <c r="F101" s="6">
        <v>3.98687071337918E-2</v>
      </c>
      <c r="G101" s="6">
        <v>3.0934176746086499E-2</v>
      </c>
      <c r="H101" s="6">
        <v>2.2225544713364801E-2</v>
      </c>
      <c r="I101" s="6">
        <v>3.4757910694679602E-2</v>
      </c>
      <c r="J101" s="6">
        <v>2.14173481872422E-2</v>
      </c>
      <c r="K101" s="6">
        <v>1.6471551716676899E-2</v>
      </c>
      <c r="L101" s="6">
        <v>2.30638432203705E-2</v>
      </c>
      <c r="M101" s="6">
        <v>2.20194838220777E-2</v>
      </c>
      <c r="N101" s="6">
        <v>2.3424605000400299E-2</v>
      </c>
      <c r="O101" s="6"/>
      <c r="P101" s="6"/>
      <c r="Q101" s="6">
        <v>0.47839513492886898</v>
      </c>
      <c r="R101" s="6">
        <v>0.57552892652514898</v>
      </c>
      <c r="S101" s="6"/>
      <c r="T101" s="6"/>
      <c r="U101" s="6">
        <v>4.5959886534547002E-2</v>
      </c>
      <c r="V101" s="6">
        <v>0.111005538025056</v>
      </c>
      <c r="W101" s="6">
        <v>0.35733965344319601</v>
      </c>
      <c r="X101" s="6">
        <v>1.1130195958353599</v>
      </c>
      <c r="Y101" s="6">
        <v>1.9702634582715099</v>
      </c>
      <c r="Z101" s="6"/>
      <c r="AC101" s="14"/>
    </row>
    <row r="102" spans="2:29" ht="16.05" customHeight="1" x14ac:dyDescent="0.3">
      <c r="B102" s="1" t="s">
        <v>362</v>
      </c>
      <c r="C102" s="5" t="s">
        <v>379</v>
      </c>
      <c r="D102" s="5" t="s">
        <v>396</v>
      </c>
      <c r="E102" s="6">
        <v>3.8583361236305798E-2</v>
      </c>
      <c r="F102" s="6">
        <v>3.6890763258270502E-2</v>
      </c>
      <c r="G102" s="6">
        <v>2.4337542779903701E-2</v>
      </c>
      <c r="H102" s="6">
        <v>1.8290425623490598E-2</v>
      </c>
      <c r="I102" s="6">
        <v>3.7877147595281699E-2</v>
      </c>
      <c r="J102" s="6">
        <v>2.5915580787113899E-2</v>
      </c>
      <c r="K102" s="6">
        <v>1.6744043223297901E-2</v>
      </c>
      <c r="L102" s="6">
        <v>2.21023272551975E-2</v>
      </c>
      <c r="M102" s="6">
        <v>1.8938357430670301E-2</v>
      </c>
      <c r="N102" s="6">
        <v>2.5544301710397101E-2</v>
      </c>
      <c r="O102" s="6"/>
      <c r="P102" s="6"/>
      <c r="Q102" s="6">
        <v>0.47786635347991302</v>
      </c>
      <c r="R102" s="6">
        <v>0.55453357863531005</v>
      </c>
      <c r="S102" s="6"/>
      <c r="T102" s="6"/>
      <c r="U102" s="6">
        <v>4.4966426257815301E-2</v>
      </c>
      <c r="V102" s="6">
        <v>0.114089231930848</v>
      </c>
      <c r="W102" s="6">
        <v>0.33594973225262897</v>
      </c>
      <c r="X102" s="6">
        <v>1.0853614533704199</v>
      </c>
      <c r="Y102" s="6">
        <v>1.924609923237</v>
      </c>
      <c r="Z102" s="6"/>
      <c r="AC102" s="14"/>
    </row>
    <row r="103" spans="2:29" ht="16.05" customHeight="1" x14ac:dyDescent="0.3">
      <c r="B103" s="1" t="s">
        <v>363</v>
      </c>
      <c r="C103" s="5" t="s">
        <v>380</v>
      </c>
      <c r="D103" s="5" t="s">
        <v>397</v>
      </c>
      <c r="E103" s="6">
        <v>4.4933364857570303E-2</v>
      </c>
      <c r="F103" s="6">
        <v>3.6257466343158698E-2</v>
      </c>
      <c r="G103" s="6">
        <v>2.50700512060575E-2</v>
      </c>
      <c r="H103" s="6">
        <v>2.2504107653730902E-2</v>
      </c>
      <c r="I103" s="6">
        <v>3.0398913615499599E-2</v>
      </c>
      <c r="J103" s="6">
        <v>1.4678438501505299E-2</v>
      </c>
      <c r="K103" s="6">
        <v>1.5613504087014E-2</v>
      </c>
      <c r="L103" s="6">
        <v>2.5267450551837101E-2</v>
      </c>
      <c r="M103" s="6">
        <v>2.1321407750292599E-2</v>
      </c>
      <c r="N103" s="6">
        <v>2.6297440674170499E-2</v>
      </c>
      <c r="O103" s="6"/>
      <c r="P103" s="6"/>
      <c r="Q103" s="6">
        <v>0.47641479615413102</v>
      </c>
      <c r="R103" s="6">
        <v>0.54139170117385205</v>
      </c>
      <c r="S103" s="6"/>
      <c r="T103" s="6"/>
      <c r="U103" s="6">
        <v>4.8179546880419401E-2</v>
      </c>
      <c r="V103" s="6">
        <v>0.10746433678112199</v>
      </c>
      <c r="W103" s="6">
        <v>0.33979416201531398</v>
      </c>
      <c r="X103" s="6">
        <v>1.06077910716762</v>
      </c>
      <c r="Y103" s="6">
        <v>1.9000372565863699</v>
      </c>
      <c r="Z103" s="6"/>
      <c r="AC103" s="14"/>
    </row>
    <row r="104" spans="2:29" ht="16.05" customHeight="1" x14ac:dyDescent="0.3">
      <c r="B104" s="1" t="s">
        <v>364</v>
      </c>
      <c r="C104" s="5" t="s">
        <v>381</v>
      </c>
      <c r="D104" s="5" t="s">
        <v>398</v>
      </c>
      <c r="E104" s="6">
        <v>4.5470601813576601E-2</v>
      </c>
      <c r="F104" s="6">
        <v>4.1546797521732501E-2</v>
      </c>
      <c r="G104" s="6">
        <v>2.5209514762536901E-2</v>
      </c>
      <c r="H104" s="6">
        <v>1.7795919146010399E-2</v>
      </c>
      <c r="I104" s="6">
        <v>2.5986195043515199E-2</v>
      </c>
      <c r="J104" s="6">
        <v>6.1542395687865801E-3</v>
      </c>
      <c r="K104" s="6">
        <v>1.5930122714053099E-2</v>
      </c>
      <c r="L104" s="6">
        <v>1.9220693189708999E-2</v>
      </c>
      <c r="M104" s="6">
        <v>2.73047437185596E-2</v>
      </c>
      <c r="N104" s="6">
        <v>2.9085630712870601E-2</v>
      </c>
      <c r="O104" s="6"/>
      <c r="P104" s="6"/>
      <c r="Q104" s="6">
        <v>0.50575922930671402</v>
      </c>
      <c r="R104" s="6">
        <v>0.54044187061139404</v>
      </c>
      <c r="S104" s="6"/>
      <c r="T104" s="6"/>
      <c r="U104" s="6">
        <v>5.71845501235657E-2</v>
      </c>
      <c r="V104" s="6">
        <v>0.101406003024749</v>
      </c>
      <c r="W104" s="6">
        <v>0.32559378396777899</v>
      </c>
      <c r="X104" s="6">
        <v>1.05482536342577</v>
      </c>
      <c r="Y104" s="6">
        <v>1.8911892255209399</v>
      </c>
      <c r="Z104" s="6"/>
      <c r="AC104" s="14"/>
    </row>
    <row r="105" spans="2:29" ht="16.05" customHeight="1" x14ac:dyDescent="0.3">
      <c r="B105" s="1" t="s">
        <v>365</v>
      </c>
      <c r="C105" s="5" t="s">
        <v>382</v>
      </c>
      <c r="D105" s="5" t="s">
        <v>399</v>
      </c>
      <c r="E105" s="6">
        <v>4.2545373094981201E-2</v>
      </c>
      <c r="F105" s="6">
        <v>3.7437073551700499E-2</v>
      </c>
      <c r="G105" s="6">
        <v>2.2528949260959101E-2</v>
      </c>
      <c r="H105" s="6">
        <v>2.01362937386875E-2</v>
      </c>
      <c r="I105" s="6">
        <v>3.3434686436521602E-2</v>
      </c>
      <c r="J105" s="6">
        <v>1.4965725908041299E-2</v>
      </c>
      <c r="K105" s="6">
        <v>1.5427362513946699E-2</v>
      </c>
      <c r="L105" s="6">
        <v>2.2435391590988701E-2</v>
      </c>
      <c r="M105" s="6">
        <v>1.9341946457643599E-2</v>
      </c>
      <c r="N105" s="6">
        <v>2.7001103590009699E-2</v>
      </c>
      <c r="O105" s="6"/>
      <c r="P105" s="6"/>
      <c r="Q105" s="6">
        <v>0.47645590068888799</v>
      </c>
      <c r="R105" s="6">
        <v>0.53832402016268999</v>
      </c>
      <c r="S105" s="6"/>
      <c r="T105" s="6"/>
      <c r="U105" s="6">
        <v>4.6865303947924999E-2</v>
      </c>
      <c r="V105" s="6">
        <v>0.103130568824854</v>
      </c>
      <c r="W105" s="6">
        <v>0.32853625908668599</v>
      </c>
      <c r="X105" s="6">
        <v>1.0398612186149701</v>
      </c>
      <c r="Y105" s="6">
        <v>1.8668686990719301</v>
      </c>
      <c r="Z105" s="6"/>
      <c r="AC105" s="14"/>
    </row>
    <row r="106" spans="2:29" ht="16.05" customHeight="1" x14ac:dyDescent="0.3">
      <c r="B106" s="1" t="s">
        <v>366</v>
      </c>
      <c r="C106" s="5" t="s">
        <v>383</v>
      </c>
      <c r="D106" s="5" t="s">
        <v>400</v>
      </c>
      <c r="E106" s="6">
        <v>4.0041892481894999E-2</v>
      </c>
      <c r="F106" s="6">
        <v>3.4853595347158303E-2</v>
      </c>
      <c r="G106" s="6">
        <v>2.43552196498058E-2</v>
      </c>
      <c r="H106" s="6">
        <v>1.8473088133760002E-2</v>
      </c>
      <c r="I106" s="6">
        <v>2.7456058534880898E-2</v>
      </c>
      <c r="J106" s="6">
        <v>1.96716110076522E-2</v>
      </c>
      <c r="K106" s="6">
        <v>9.6028350417327601E-3</v>
      </c>
      <c r="L106" s="6">
        <v>1.41687926989107E-2</v>
      </c>
      <c r="M106" s="6">
        <v>1.6131891508848601E-2</v>
      </c>
      <c r="N106" s="6">
        <v>2.4100289103444101E-2</v>
      </c>
      <c r="O106" s="6"/>
      <c r="P106" s="6"/>
      <c r="Q106" s="6">
        <v>0.45460376577626399</v>
      </c>
      <c r="R106" s="6">
        <v>0.50566848266869802</v>
      </c>
      <c r="S106" s="6"/>
      <c r="T106" s="6"/>
      <c r="U106" s="6">
        <v>4.0620963862238603E-2</v>
      </c>
      <c r="V106" s="6">
        <v>8.6459903228387702E-2</v>
      </c>
      <c r="W106" s="6">
        <v>0.288105662428425</v>
      </c>
      <c r="X106" s="6">
        <v>0.94259195058140899</v>
      </c>
      <c r="Y106" s="6">
        <v>1.7090585443028301</v>
      </c>
      <c r="Z106" s="6">
        <v>2.4177941665728602</v>
      </c>
      <c r="AC106" s="14"/>
    </row>
    <row r="107" spans="2:29" ht="16.05" customHeight="1" x14ac:dyDescent="0.3">
      <c r="B107" s="1" t="s">
        <v>367</v>
      </c>
      <c r="C107" s="5" t="s">
        <v>384</v>
      </c>
      <c r="D107" s="5" t="s">
        <v>401</v>
      </c>
      <c r="E107" s="6">
        <v>4.3000000005122302E-2</v>
      </c>
      <c r="F107" s="6">
        <v>3.7000000020270797E-2</v>
      </c>
      <c r="G107" s="6">
        <v>2.29999999755819E-2</v>
      </c>
      <c r="H107" s="6">
        <v>2.0000000024083399E-2</v>
      </c>
      <c r="I107" s="6">
        <v>3.3434686436521602E-2</v>
      </c>
      <c r="J107" s="6">
        <v>1.4965725908041299E-2</v>
      </c>
      <c r="K107" s="6">
        <v>1.5427362513946699E-2</v>
      </c>
      <c r="L107" s="6">
        <v>2.2435391590988701E-2</v>
      </c>
      <c r="M107" s="6">
        <v>1.93419464558247E-2</v>
      </c>
      <c r="N107" s="6">
        <v>2.7001103590009699E-2</v>
      </c>
      <c r="O107" s="6"/>
      <c r="P107" s="6"/>
      <c r="Q107" s="6">
        <v>0.47634642301651198</v>
      </c>
      <c r="R107" s="6">
        <v>0.53975860253907704</v>
      </c>
      <c r="S107" s="6"/>
      <c r="T107" s="6"/>
      <c r="U107" s="6">
        <v>4.6865303947924999E-2</v>
      </c>
      <c r="V107" s="6">
        <v>0.103130568824854</v>
      </c>
      <c r="W107" s="6">
        <v>0.32907394888054098</v>
      </c>
      <c r="X107" s="6">
        <v>1.0441184924857201</v>
      </c>
      <c r="Y107" s="6">
        <v>1.86938839228591</v>
      </c>
      <c r="Z107" s="6">
        <v>2.5503174898377599</v>
      </c>
      <c r="AC107" s="14"/>
    </row>
    <row r="108" spans="2:29" ht="16.05" customHeight="1" x14ac:dyDescent="0.3">
      <c r="B108" s="1" t="s">
        <v>368</v>
      </c>
      <c r="C108" s="5" t="s">
        <v>385</v>
      </c>
      <c r="D108" s="5" t="s">
        <v>402</v>
      </c>
      <c r="E108" s="6">
        <v>5.1840841993907802E-2</v>
      </c>
      <c r="F108" s="6">
        <v>3.4036053275485798E-2</v>
      </c>
      <c r="G108" s="6">
        <v>1.8892212174250699E-2</v>
      </c>
      <c r="H108" s="6">
        <v>1.11774203705863E-2</v>
      </c>
      <c r="I108" s="6">
        <v>3.5665565574163299E-3</v>
      </c>
      <c r="J108" s="6">
        <v>-1.35762493755465E-2</v>
      </c>
      <c r="K108" s="6">
        <v>3.0713915948581399E-3</v>
      </c>
      <c r="L108" s="6">
        <v>3.9594738243977197E-2</v>
      </c>
      <c r="M108" s="6">
        <v>3.9737722174322698E-2</v>
      </c>
      <c r="N108" s="6">
        <v>4.4771225417207502E-2</v>
      </c>
      <c r="O108" s="6"/>
      <c r="P108" s="6"/>
      <c r="Q108" s="6">
        <v>0.75547518343082598</v>
      </c>
      <c r="R108" s="6">
        <v>0.57952900780772298</v>
      </c>
      <c r="S108" s="6"/>
      <c r="T108" s="6"/>
      <c r="U108" s="6">
        <v>8.6288054108154003E-2</v>
      </c>
      <c r="V108" s="6">
        <v>0.117389126755443</v>
      </c>
      <c r="W108" s="6">
        <v>0.29913576490245802</v>
      </c>
      <c r="X108" s="6">
        <v>0.88830415673670404</v>
      </c>
      <c r="Y108" s="6">
        <v>2.3576081064459902</v>
      </c>
      <c r="Z108" s="6">
        <v>2.8746004156908</v>
      </c>
      <c r="AC108" s="14"/>
    </row>
    <row r="109" spans="2:29" ht="16.05" customHeight="1" x14ac:dyDescent="0.3">
      <c r="B109" s="1" t="s">
        <v>369</v>
      </c>
      <c r="C109" s="5" t="s">
        <v>386</v>
      </c>
      <c r="D109" s="5" t="s">
        <v>403</v>
      </c>
      <c r="E109" s="6">
        <v>4.2421596706844901E-2</v>
      </c>
      <c r="F109" s="6">
        <v>3.58120141117979E-2</v>
      </c>
      <c r="G109" s="6">
        <v>3.9229939118740703E-2</v>
      </c>
      <c r="H109" s="6">
        <v>1.8426403952617E-2</v>
      </c>
      <c r="I109" s="6">
        <v>2.4917074217228202E-2</v>
      </c>
      <c r="J109" s="6">
        <v>1.33716228665435E-2</v>
      </c>
      <c r="K109" s="6">
        <v>7.68721658096183E-3</v>
      </c>
      <c r="L109" s="6">
        <v>1.36558533849893E-2</v>
      </c>
      <c r="M109" s="6">
        <v>1.83600002255844E-2</v>
      </c>
      <c r="N109" s="6">
        <v>2.2185988622368299E-2</v>
      </c>
      <c r="O109" s="6"/>
      <c r="P109" s="6"/>
      <c r="Q109" s="6">
        <v>0.46554928716272098</v>
      </c>
      <c r="R109" s="6">
        <v>0.51880303153127905</v>
      </c>
      <c r="S109" s="6"/>
      <c r="T109" s="6"/>
      <c r="U109" s="6">
        <v>4.0953323605208397E-2</v>
      </c>
      <c r="V109" s="6">
        <v>7.7497513477283106E-2</v>
      </c>
      <c r="W109" s="6">
        <v>0.29917350946198001</v>
      </c>
      <c r="X109" s="6">
        <v>0.98327987635624603</v>
      </c>
      <c r="Y109" s="6">
        <v>1.7711683779303</v>
      </c>
      <c r="Z109" s="6">
        <v>2.4406315398658598</v>
      </c>
      <c r="AC109" s="14"/>
    </row>
    <row r="110" spans="2:29" ht="16.05" customHeight="1" x14ac:dyDescent="0.3">
      <c r="B110" s="1" t="s">
        <v>370</v>
      </c>
      <c r="C110" s="5" t="s">
        <v>387</v>
      </c>
      <c r="D110" s="5" t="s">
        <v>404</v>
      </c>
      <c r="E110" s="6">
        <v>5.3890580978986698E-2</v>
      </c>
      <c r="F110" s="6">
        <v>3.6857833933027002E-2</v>
      </c>
      <c r="G110" s="6">
        <v>1.50572190123057E-2</v>
      </c>
      <c r="H110" s="6">
        <v>1.1169257228175401E-2</v>
      </c>
      <c r="I110" s="6">
        <v>9.5835843967506697E-3</v>
      </c>
      <c r="J110" s="6">
        <v>-1.29534380557743E-2</v>
      </c>
      <c r="K110" s="6">
        <v>3.6562559071171602E-3</v>
      </c>
      <c r="L110" s="6">
        <v>3.6593839909983203E-2</v>
      </c>
      <c r="M110" s="6">
        <v>3.5318224956427002E-2</v>
      </c>
      <c r="N110" s="6">
        <v>4.1043633089429897E-2</v>
      </c>
      <c r="O110" s="6"/>
      <c r="P110" s="6"/>
      <c r="Q110" s="6">
        <v>0.734985239212401</v>
      </c>
      <c r="R110" s="6">
        <v>0.58492313026159504</v>
      </c>
      <c r="S110" s="6"/>
      <c r="T110" s="6"/>
      <c r="U110" s="6">
        <v>7.7811446313717197E-2</v>
      </c>
      <c r="V110" s="6">
        <v>0.106812489621079</v>
      </c>
      <c r="W110" s="6">
        <v>0.29853469252877401</v>
      </c>
      <c r="X110" s="6">
        <v>0.89871174167143197</v>
      </c>
      <c r="Y110" s="6">
        <v>2.3028939435095501</v>
      </c>
      <c r="Z110" s="6">
        <v>2.8409969423478501</v>
      </c>
      <c r="AC110" s="14"/>
    </row>
    <row r="111" spans="2:29" ht="16.05" customHeight="1" x14ac:dyDescent="0.3">
      <c r="B111" s="1" t="s">
        <v>371</v>
      </c>
      <c r="C111" s="5" t="s">
        <v>388</v>
      </c>
      <c r="D111" s="5" t="s">
        <v>405</v>
      </c>
      <c r="E111" s="6">
        <v>4.99799436984176E-2</v>
      </c>
      <c r="F111" s="6">
        <v>3.2101261014759103E-2</v>
      </c>
      <c r="G111" s="6">
        <v>1.70552887921076E-2</v>
      </c>
      <c r="H111" s="6">
        <v>1.13093577783729E-2</v>
      </c>
      <c r="I111" s="6">
        <v>6.8163369305693803E-3</v>
      </c>
      <c r="J111" s="6">
        <v>-1.1979013836935301E-2</v>
      </c>
      <c r="K111" s="6">
        <v>5.5405976181646102E-3</v>
      </c>
      <c r="L111" s="6">
        <v>3.7249209448418703E-2</v>
      </c>
      <c r="M111" s="6">
        <v>3.8522542643477202E-2</v>
      </c>
      <c r="N111" s="6">
        <v>4.35096368091763E-2</v>
      </c>
      <c r="O111" s="6"/>
      <c r="P111" s="6"/>
      <c r="Q111" s="6">
        <v>0.76418426871765399</v>
      </c>
      <c r="R111" s="6">
        <v>0.58067358817614101</v>
      </c>
      <c r="S111" s="6"/>
      <c r="T111" s="6"/>
      <c r="U111" s="6">
        <v>8.3708281292347197E-2</v>
      </c>
      <c r="V111" s="6">
        <v>0.116763685837213</v>
      </c>
      <c r="W111" s="6">
        <v>0.29696577349561298</v>
      </c>
      <c r="X111" s="6">
        <v>0.89566826923517495</v>
      </c>
      <c r="Y111" s="6">
        <v>2.37351354809944</v>
      </c>
      <c r="Z111" s="6">
        <v>2.9051720050582701</v>
      </c>
      <c r="AC111" s="14"/>
    </row>
    <row r="112" spans="2:29" ht="16.05" customHeight="1" x14ac:dyDescent="0.3">
      <c r="B112" s="1" t="s">
        <v>372</v>
      </c>
      <c r="C112" s="5" t="s">
        <v>389</v>
      </c>
      <c r="D112" s="5" t="s">
        <v>406</v>
      </c>
      <c r="E112" s="6">
        <v>4.2545373094981201E-2</v>
      </c>
      <c r="F112" s="6">
        <v>3.7437073551700499E-2</v>
      </c>
      <c r="G112" s="6">
        <v>2.2528949260959101E-2</v>
      </c>
      <c r="H112" s="6">
        <v>2.01362937386875E-2</v>
      </c>
      <c r="I112" s="6">
        <v>3.3434686436521602E-2</v>
      </c>
      <c r="J112" s="6">
        <v>1.4965725908041299E-2</v>
      </c>
      <c r="K112" s="6">
        <v>1.5427362513946699E-2</v>
      </c>
      <c r="L112" s="6">
        <v>2.2435391590988701E-2</v>
      </c>
      <c r="M112" s="6">
        <v>1.9341946457643599E-2</v>
      </c>
      <c r="N112" s="6">
        <v>2.7001103590009699E-2</v>
      </c>
      <c r="O112" s="6"/>
      <c r="P112" s="6"/>
      <c r="Q112" s="6">
        <v>0.47645590068888799</v>
      </c>
      <c r="R112" s="6">
        <v>0.53832402016268999</v>
      </c>
      <c r="S112" s="6"/>
      <c r="T112" s="6"/>
      <c r="U112" s="6">
        <v>4.6865303947924999E-2</v>
      </c>
      <c r="V112" s="6">
        <v>0.103130568824854</v>
      </c>
      <c r="W112" s="6">
        <v>0.32853625908668599</v>
      </c>
      <c r="X112" s="6">
        <v>1.0398612186149701</v>
      </c>
      <c r="Y112" s="6">
        <v>1.8668686990719301</v>
      </c>
      <c r="Z112" s="6">
        <v>2.4555804473604099</v>
      </c>
      <c r="AC112" s="14"/>
    </row>
    <row r="113" spans="2:29" ht="16.05" customHeight="1" x14ac:dyDescent="0.3">
      <c r="B113" s="1" t="s">
        <v>373</v>
      </c>
      <c r="C113" s="5" t="s">
        <v>390</v>
      </c>
      <c r="D113" s="5" t="s">
        <v>407</v>
      </c>
      <c r="E113" s="6">
        <v>4.8299892530849299E-2</v>
      </c>
      <c r="F113" s="6">
        <v>4.8515882201172603E-2</v>
      </c>
      <c r="G113" s="6">
        <v>3.0425667026065601E-2</v>
      </c>
      <c r="H113" s="6">
        <v>2.7289623632896099E-2</v>
      </c>
      <c r="I113" s="6">
        <v>2.7588324775933901E-2</v>
      </c>
      <c r="J113" s="6">
        <v>1.9571049304431699E-2</v>
      </c>
      <c r="K113" s="6">
        <v>1.3746688297033001E-2</v>
      </c>
      <c r="L113" s="6"/>
      <c r="M113" s="6"/>
      <c r="N113" s="6"/>
      <c r="O113" s="6"/>
      <c r="P113" s="6"/>
      <c r="Q113" s="6">
        <v>0.499690280772629</v>
      </c>
      <c r="R113" s="6">
        <v>0.57606567403650799</v>
      </c>
      <c r="S113" s="6"/>
      <c r="T113" s="6"/>
      <c r="U113" s="6"/>
      <c r="V113" s="6"/>
      <c r="W113" s="6"/>
      <c r="X113" s="6"/>
      <c r="Y113" s="6"/>
      <c r="Z113" s="6"/>
      <c r="AC113" s="14"/>
    </row>
    <row r="114" spans="2:29" ht="16.05" customHeight="1" x14ac:dyDescent="0.3">
      <c r="AC114" s="14"/>
    </row>
    <row r="115" spans="2:29" x14ac:dyDescent="0.3">
      <c r="AC115" s="14"/>
    </row>
    <row r="116" spans="2:29" x14ac:dyDescent="0.3">
      <c r="AC116" s="14"/>
    </row>
    <row r="117" spans="2:29" x14ac:dyDescent="0.3">
      <c r="AC117" s="14"/>
    </row>
    <row r="118" spans="2:29" x14ac:dyDescent="0.3">
      <c r="AC118" s="14"/>
    </row>
    <row r="119" spans="2:29" x14ac:dyDescent="0.3">
      <c r="AC119" s="14"/>
    </row>
    <row r="120" spans="2:29" x14ac:dyDescent="0.3">
      <c r="AC120" s="14"/>
    </row>
    <row r="121" spans="2:29" x14ac:dyDescent="0.3">
      <c r="AC121" s="14"/>
    </row>
    <row r="122" spans="2:29" x14ac:dyDescent="0.3">
      <c r="AC122" s="14"/>
    </row>
    <row r="123" spans="2:29" x14ac:dyDescent="0.3">
      <c r="AC123" s="14"/>
    </row>
    <row r="124" spans="2:29" x14ac:dyDescent="0.3">
      <c r="AC124" s="14"/>
    </row>
    <row r="125" spans="2:29" x14ac:dyDescent="0.3">
      <c r="AC125" s="14"/>
    </row>
    <row r="126" spans="2:29" x14ac:dyDescent="0.3">
      <c r="AC126" s="14"/>
    </row>
    <row r="127" spans="2:29" x14ac:dyDescent="0.3">
      <c r="AC127" s="14"/>
    </row>
    <row r="128" spans="2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  <row r="8406" spans="29:29" x14ac:dyDescent="0.3">
      <c r="AC8406" s="14"/>
    </row>
    <row r="8407" spans="29:29" x14ac:dyDescent="0.3">
      <c r="AC8407" s="14"/>
    </row>
    <row r="8408" spans="29:29" x14ac:dyDescent="0.3">
      <c r="AC8408" s="14"/>
    </row>
    <row r="8409" spans="29:29" x14ac:dyDescent="0.3">
      <c r="AC8409" s="14"/>
    </row>
    <row r="8410" spans="29:29" x14ac:dyDescent="0.3">
      <c r="AC8410" s="14"/>
    </row>
    <row r="8411" spans="29:29" x14ac:dyDescent="0.3">
      <c r="AC8411" s="14"/>
    </row>
    <row r="8412" spans="29:29" x14ac:dyDescent="0.3">
      <c r="AC8412" s="14"/>
    </row>
    <row r="8413" spans="29:29" x14ac:dyDescent="0.3">
      <c r="AC8413" s="14"/>
    </row>
    <row r="8414" spans="29:29" x14ac:dyDescent="0.3">
      <c r="AC8414" s="14"/>
    </row>
    <row r="8415" spans="29:29" x14ac:dyDescent="0.3">
      <c r="AC8415" s="14"/>
    </row>
    <row r="8416" spans="29:29" x14ac:dyDescent="0.3">
      <c r="AC8416" s="14"/>
    </row>
    <row r="8417" spans="29:29" x14ac:dyDescent="0.3">
      <c r="AC8417" s="14"/>
    </row>
    <row r="8418" spans="29:29" x14ac:dyDescent="0.3">
      <c r="AC8418" s="14"/>
    </row>
    <row r="8419" spans="29:29" x14ac:dyDescent="0.3">
      <c r="AC8419" s="14"/>
    </row>
    <row r="8420" spans="29:29" x14ac:dyDescent="0.3">
      <c r="AC8420" s="14"/>
    </row>
    <row r="8421" spans="29:29" x14ac:dyDescent="0.3">
      <c r="AC8421" s="14"/>
    </row>
    <row r="8422" spans="29:29" x14ac:dyDescent="0.3">
      <c r="AC8422" s="14"/>
    </row>
    <row r="8423" spans="29:29" x14ac:dyDescent="0.3">
      <c r="AC8423" s="14"/>
    </row>
    <row r="8424" spans="29:29" x14ac:dyDescent="0.3">
      <c r="AC8424" s="14"/>
    </row>
    <row r="8425" spans="29:29" x14ac:dyDescent="0.3">
      <c r="AC8425" s="14"/>
    </row>
    <row r="8426" spans="29:29" x14ac:dyDescent="0.3">
      <c r="AC8426" s="14"/>
    </row>
    <row r="8427" spans="29:29" x14ac:dyDescent="0.3">
      <c r="AC8427" s="14"/>
    </row>
    <row r="8428" spans="29:29" x14ac:dyDescent="0.3">
      <c r="AC8428" s="14"/>
    </row>
    <row r="8429" spans="29:29" x14ac:dyDescent="0.3">
      <c r="AC8429" s="14"/>
    </row>
    <row r="8430" spans="29:29" x14ac:dyDescent="0.3">
      <c r="AC8430" s="14"/>
    </row>
    <row r="8431" spans="29:29" x14ac:dyDescent="0.3">
      <c r="AC8431" s="14"/>
    </row>
    <row r="8432" spans="29:29" x14ac:dyDescent="0.3">
      <c r="AC8432" s="14"/>
    </row>
    <row r="8433" spans="29:29" x14ac:dyDescent="0.3">
      <c r="AC8433" s="14"/>
    </row>
    <row r="8434" spans="29:29" x14ac:dyDescent="0.3">
      <c r="AC8434" s="14"/>
    </row>
    <row r="8435" spans="29:29" x14ac:dyDescent="0.3">
      <c r="AC8435" s="14"/>
    </row>
    <row r="8436" spans="29:29" x14ac:dyDescent="0.3">
      <c r="AC8436" s="14"/>
    </row>
    <row r="8437" spans="29:29" x14ac:dyDescent="0.3">
      <c r="AC8437" s="14"/>
    </row>
    <row r="8438" spans="29:29" x14ac:dyDescent="0.3">
      <c r="AC8438" s="14"/>
    </row>
    <row r="8439" spans="29:29" x14ac:dyDescent="0.3">
      <c r="AC8439" s="14"/>
    </row>
    <row r="8440" spans="29:29" x14ac:dyDescent="0.3">
      <c r="AC8440" s="14"/>
    </row>
    <row r="8441" spans="29:29" x14ac:dyDescent="0.3">
      <c r="AC8441" s="14"/>
    </row>
    <row r="8442" spans="29:29" x14ac:dyDescent="0.3">
      <c r="AC8442" s="14"/>
    </row>
    <row r="8443" spans="29:29" x14ac:dyDescent="0.3">
      <c r="AC8443" s="14"/>
    </row>
    <row r="8444" spans="29:29" x14ac:dyDescent="0.3">
      <c r="AC8444" s="14"/>
    </row>
    <row r="8445" spans="29:29" x14ac:dyDescent="0.3">
      <c r="AC8445" s="14"/>
    </row>
    <row r="8446" spans="29:29" x14ac:dyDescent="0.3">
      <c r="AC8446" s="14"/>
    </row>
    <row r="8447" spans="29:29" x14ac:dyDescent="0.3">
      <c r="AC8447" s="14"/>
    </row>
    <row r="8448" spans="29:29" x14ac:dyDescent="0.3">
      <c r="AC8448" s="14"/>
    </row>
    <row r="8449" spans="29:29" x14ac:dyDescent="0.3">
      <c r="AC8449" s="14"/>
    </row>
    <row r="8450" spans="29:29" x14ac:dyDescent="0.3">
      <c r="AC8450" s="14"/>
    </row>
    <row r="8451" spans="29:29" x14ac:dyDescent="0.3">
      <c r="AC8451" s="14"/>
    </row>
    <row r="8452" spans="29:29" x14ac:dyDescent="0.3">
      <c r="AC8452" s="14"/>
    </row>
    <row r="8453" spans="29:29" x14ac:dyDescent="0.3">
      <c r="AC8453" s="14"/>
    </row>
    <row r="8454" spans="29:29" x14ac:dyDescent="0.3">
      <c r="AC8454" s="14"/>
    </row>
    <row r="8455" spans="29:29" x14ac:dyDescent="0.3">
      <c r="AC8455" s="14"/>
    </row>
    <row r="8456" spans="29:29" x14ac:dyDescent="0.3">
      <c r="AC8456" s="14"/>
    </row>
    <row r="8457" spans="29:29" x14ac:dyDescent="0.3">
      <c r="AC8457" s="14"/>
    </row>
    <row r="8458" spans="29:29" x14ac:dyDescent="0.3">
      <c r="AC8458" s="14"/>
    </row>
    <row r="8459" spans="29:29" x14ac:dyDescent="0.3">
      <c r="AC8459" s="14"/>
    </row>
    <row r="8460" spans="29:29" x14ac:dyDescent="0.3">
      <c r="AC8460" s="14"/>
    </row>
    <row r="8461" spans="29:29" x14ac:dyDescent="0.3">
      <c r="AC8461" s="14"/>
    </row>
    <row r="8462" spans="29:29" x14ac:dyDescent="0.3">
      <c r="AC8462" s="14"/>
    </row>
    <row r="8463" spans="29:29" x14ac:dyDescent="0.3">
      <c r="AC8463" s="14"/>
    </row>
    <row r="8464" spans="29:29" x14ac:dyDescent="0.3">
      <c r="AC8464" s="14"/>
    </row>
    <row r="8465" spans="29:29" x14ac:dyDescent="0.3">
      <c r="AC8465" s="14"/>
    </row>
    <row r="8466" spans="29:29" x14ac:dyDescent="0.3">
      <c r="AC8466" s="14"/>
    </row>
    <row r="8467" spans="29:29" x14ac:dyDescent="0.3">
      <c r="AC8467" s="14"/>
    </row>
    <row r="8468" spans="29:29" x14ac:dyDescent="0.3">
      <c r="AC8468" s="14"/>
    </row>
    <row r="8469" spans="29:29" x14ac:dyDescent="0.3">
      <c r="AC8469" s="14"/>
    </row>
    <row r="8470" spans="29:29" x14ac:dyDescent="0.3">
      <c r="AC8470" s="14"/>
    </row>
    <row r="8471" spans="29:29" x14ac:dyDescent="0.3">
      <c r="AC8471" s="14"/>
    </row>
    <row r="8472" spans="29:29" x14ac:dyDescent="0.3">
      <c r="AC8472" s="14"/>
    </row>
    <row r="8473" spans="29:29" x14ac:dyDescent="0.3">
      <c r="AC8473" s="14"/>
    </row>
    <row r="8474" spans="29:29" x14ac:dyDescent="0.3">
      <c r="AC8474" s="14"/>
    </row>
    <row r="8475" spans="29:29" x14ac:dyDescent="0.3">
      <c r="AC8475" s="14"/>
    </row>
    <row r="8476" spans="29:29" x14ac:dyDescent="0.3">
      <c r="AC8476" s="14"/>
    </row>
    <row r="8477" spans="29:29" x14ac:dyDescent="0.3">
      <c r="AC8477" s="14"/>
    </row>
    <row r="8478" spans="29:29" x14ac:dyDescent="0.3">
      <c r="AC8478" s="14"/>
    </row>
    <row r="8479" spans="29:29" x14ac:dyDescent="0.3">
      <c r="AC8479" s="14"/>
    </row>
    <row r="8480" spans="29:29" x14ac:dyDescent="0.3">
      <c r="AC8480" s="14"/>
    </row>
    <row r="8481" spans="29:29" x14ac:dyDescent="0.3">
      <c r="AC8481" s="14"/>
    </row>
    <row r="8482" spans="29:29" x14ac:dyDescent="0.3">
      <c r="AC8482" s="14"/>
    </row>
    <row r="8483" spans="29:29" x14ac:dyDescent="0.3">
      <c r="AC8483" s="14"/>
    </row>
    <row r="8484" spans="29:29" x14ac:dyDescent="0.3">
      <c r="AC8484" s="14"/>
    </row>
    <row r="8485" spans="29:29" x14ac:dyDescent="0.3">
      <c r="AC8485" s="14"/>
    </row>
    <row r="8486" spans="29:29" x14ac:dyDescent="0.3">
      <c r="AC8486" s="14"/>
    </row>
    <row r="8487" spans="29:29" x14ac:dyDescent="0.3">
      <c r="AC8487" s="14"/>
    </row>
    <row r="8488" spans="29:29" x14ac:dyDescent="0.3">
      <c r="AC8488" s="14"/>
    </row>
    <row r="8489" spans="29:29" x14ac:dyDescent="0.3">
      <c r="AC8489" s="14"/>
    </row>
    <row r="8490" spans="29:29" x14ac:dyDescent="0.3">
      <c r="AC8490" s="14"/>
    </row>
    <row r="8491" spans="29:29" x14ac:dyDescent="0.3">
      <c r="AC8491" s="14"/>
    </row>
    <row r="8492" spans="29:29" x14ac:dyDescent="0.3">
      <c r="AC8492" s="14"/>
    </row>
    <row r="8493" spans="29:29" x14ac:dyDescent="0.3">
      <c r="AC8493" s="14"/>
    </row>
    <row r="8494" spans="29:29" x14ac:dyDescent="0.3">
      <c r="AC8494" s="14"/>
    </row>
    <row r="8495" spans="29:29" x14ac:dyDescent="0.3">
      <c r="AC8495" s="14"/>
    </row>
    <row r="8496" spans="29:29" x14ac:dyDescent="0.3">
      <c r="AC8496" s="14"/>
    </row>
    <row r="8497" spans="29:29" x14ac:dyDescent="0.3">
      <c r="AC8497" s="14"/>
    </row>
    <row r="8498" spans="29:29" x14ac:dyDescent="0.3">
      <c r="AC8498" s="14"/>
    </row>
    <row r="8499" spans="29:29" x14ac:dyDescent="0.3">
      <c r="AC8499" s="14"/>
    </row>
    <row r="8500" spans="29:29" x14ac:dyDescent="0.3">
      <c r="AC8500" s="14"/>
    </row>
    <row r="8501" spans="29:29" x14ac:dyDescent="0.3">
      <c r="AC8501" s="14"/>
    </row>
  </sheetData>
  <conditionalFormatting sqref="C11:Z39 C10:AA10">
    <cfRule type="expression" dxfId="31" priority="7">
      <formula>MOD(ROW(),2)</formula>
    </cfRule>
  </conditionalFormatting>
  <conditionalFormatting sqref="C58:Z59">
    <cfRule type="expression" dxfId="30" priority="6">
      <formula>MOD(ROW(),2)</formula>
    </cfRule>
  </conditionalFormatting>
  <conditionalFormatting sqref="C88:Z93">
    <cfRule type="expression" dxfId="29" priority="5">
      <formula>MOD(ROW(),2)</formula>
    </cfRule>
  </conditionalFormatting>
  <conditionalFormatting sqref="C97:Z101">
    <cfRule type="expression" dxfId="28" priority="4">
      <formula>MOD(ROW(),2)</formula>
    </cfRule>
  </conditionalFormatting>
  <conditionalFormatting sqref="C40:Z54">
    <cfRule type="expression" dxfId="27" priority="3">
      <formula>MOD(ROW(),2)</formula>
    </cfRule>
  </conditionalFormatting>
  <conditionalFormatting sqref="C60:Z84">
    <cfRule type="expression" dxfId="26" priority="2">
      <formula>MOD(ROW(),2)</formula>
    </cfRule>
  </conditionalFormatting>
  <conditionalFormatting sqref="C102:Z113">
    <cfRule type="expression" dxfId="25" priority="1">
      <formula>MOD(ROW(),2)</formula>
    </cfRule>
  </conditionalFormatting>
  <dataValidations disablePrompts="1"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59:Z59 C88:C110 C58:C59 E11:Z39 C10:C39 E89:Z110 D96" xr:uid="{E2068A4E-309A-43D2-9E51-71027F1BA574}">
      <formula1>FALSE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488F1-0693-4C92-9563-FF71083EB5F8}">
  <dimension ref="B1:AF8450"/>
  <sheetViews>
    <sheetView showGridLines="0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687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IF(D6="",_xll.ECONOMATICA("IBOV","DATE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+_xll.ECOSECURITIES("fixedincomeindex","active",,"BRA")</f>
        <v>Codigo</v>
      </c>
      <c r="C9" s="10" t="str">
        <f>_xll.ECONOMATICA(B10:B57,"name")</f>
        <v>Nombre</v>
      </c>
      <c r="D9" s="10" t="str">
        <f>_xll.ECONOMATICA(B10:B57,"ticker")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57</v>
      </c>
      <c r="C10" s="4" t="s">
        <v>7</v>
      </c>
      <c r="D10" s="5" t="s">
        <v>621</v>
      </c>
      <c r="E10" s="6">
        <f>_xll.ECONOMATICA($B$10:$B$57,"return","in the month",E9,,,,"decimal","false","false")</f>
        <v>0</v>
      </c>
      <c r="F10" s="6">
        <f>_xll.ECONOMATICA($B$10:$B$57,"return","in the month",F9,,,,"decimal","false","false")</f>
        <v>-0.10204081632677101</v>
      </c>
      <c r="G10" s="6">
        <f>_xll.ECONOMATICA($B$10:$B$57,"return","in the month",G9,,,,"decimal","false","false")</f>
        <v>0</v>
      </c>
      <c r="H10" s="6">
        <f>_xll.ECONOMATICA($B$10:$B$57,"return","in the month",H9,,,,"decimal","false","false")</f>
        <v>-5.6818181818016497E-2</v>
      </c>
      <c r="I10" s="6">
        <f>_xll.ECONOMATICA($B$10:$B$57,"return","in the month",I9,,,,"decimal","false","false")</f>
        <v>-0.12048192771093499</v>
      </c>
      <c r="J10" s="6">
        <f>_xll.ECONOMATICA($B$10:$B$57,"return","in the month",J9,,,,"decimal","false","false")</f>
        <v>0</v>
      </c>
      <c r="K10" s="6">
        <f>_xll.ECONOMATICA($B$10:$B$57,"return","in the month",K9,,,,"decimal","false","false")</f>
        <v>-0.205479452054424</v>
      </c>
      <c r="L10" s="6">
        <f>_xll.ECONOMATICA($B$10:$B$57,"return","in the month",L9,,,,"decimal","false","false")</f>
        <v>-0.25862068965478102</v>
      </c>
      <c r="M10" s="6">
        <f>_xll.ECONOMATICA($B$10:$B$57,"return","in the month",M9,,,,"decimal","false","false")</f>
        <v>0</v>
      </c>
      <c r="N10" s="6">
        <f>_xll.ECONOMATICA($B$10:$B$57,"return","in the month",N9,,,,"decimal","false","false")</f>
        <v>-0.116279069768061</v>
      </c>
      <c r="O10" s="6">
        <f>_xll.ECONOMATICA($B$10:$B$57,"return","in the month",O9,,,,"decimal","false","false")</f>
        <v>0</v>
      </c>
      <c r="P10" s="6">
        <f>_xll.ECONOMATICA($B$10:$B$57,"return","in the month",P9,,,,"decimal","false","false")</f>
        <v>0</v>
      </c>
      <c r="Q10" s="6">
        <f>_xll.ECONOMATICA($B$10:$B$57,"return","in the year",Q9,,,,"decimal","false","false")</f>
        <v>-7.1117561683422495E-2</v>
      </c>
      <c r="R10" s="6">
        <f>_xll.ECONOMATICA($B$10:$B$57,"return","in the year",R9,,,,"decimal","false","false")</f>
        <v>-0.3125</v>
      </c>
      <c r="S10" s="6">
        <f>_xll.ECONOMATICA($B$10:$B$57,"return","in the year",S9,,,,"decimal","false","false")</f>
        <v>-0.56818181818176505</v>
      </c>
      <c r="T10" s="6">
        <f>_xll.ECONOMATICA($B$10:$B$57,"Return",T9,$D$5,,,"ORIGINAL CURRENCY","decimal","false","false")</f>
        <v>0</v>
      </c>
      <c r="U10" s="6">
        <f>_xll.ECONOMATICA($B$10:$B$57,"Return",U9,$D$5,,,"ORIGINAL CURRENCY","decimal","false","false")</f>
        <v>-0.116279069768061</v>
      </c>
      <c r="V10" s="6">
        <f>_xll.ECONOMATICA($B$10:$B$57,"Return",V9,$D$5,,,"ORIGINAL CURRENCY","decimal","false","false")</f>
        <v>-0.47945205479511099</v>
      </c>
      <c r="W10" s="6">
        <f>_xll.ECONOMATICA($B$10:$B$57,"Return",W9,$D$5,,,"ORIGINAL CURRENCY","decimal","false","false")</f>
        <v>-0.648148148148321</v>
      </c>
      <c r="X10" s="6">
        <f>_xll.ECONOMATICA($B$10:$B$57,"Return",X9,$D$5,,,"ORIGINAL CURRENCY","decimal","false","false")</f>
        <v>-0.703125</v>
      </c>
      <c r="Y10" s="6">
        <f>_xll.ECONOMATICA($B$10:$B$57,"Return",Y9,$D$5,,,"ORIGINAL CURRENCY","decimal","false","false")</f>
        <v>-0.76658476658514696</v>
      </c>
      <c r="Z10" s="6">
        <f>_xll.ECONOMATICA($B$10:$B$57,"Return",Z9,$D$5,,,"ORIGINAL CURRENCY","decimal","false","false")</f>
        <v>-0.86553432413376896</v>
      </c>
      <c r="AA10" s="6">
        <f>_xll.ECONOMATICA($D$10:$D$39,"Return",AA9,$D$5,,,"ORIGINAL CURRENCY","decimal","false","false")</f>
        <v>0</v>
      </c>
    </row>
    <row r="11" spans="2:32" ht="16.05" customHeight="1" x14ac:dyDescent="0.3">
      <c r="B11" s="1" t="s">
        <v>58</v>
      </c>
      <c r="C11" s="4" t="s">
        <v>7</v>
      </c>
      <c r="D11" s="5" t="s">
        <v>21</v>
      </c>
      <c r="E11" s="6">
        <v>3.8038306011003399E-3</v>
      </c>
      <c r="F11" s="6">
        <v>3.74697072766139E-3</v>
      </c>
      <c r="G11" s="6">
        <v>3.7662362447008499E-3</v>
      </c>
      <c r="H11" s="6">
        <v>2.9372730386967301E-3</v>
      </c>
      <c r="I11" s="6">
        <v>3.3836992934084299E-3</v>
      </c>
      <c r="J11" s="6">
        <v>2.8492614874267002E-3</v>
      </c>
      <c r="K11" s="6">
        <v>2.35807401077182E-3</v>
      </c>
      <c r="L11" s="6">
        <v>2.1232788658380698E-3</v>
      </c>
      <c r="M11" s="6">
        <v>1.94338984692877E-3</v>
      </c>
      <c r="N11" s="6">
        <v>1.5989281218935501E-3</v>
      </c>
      <c r="O11" s="6">
        <v>1.56971067553968E-3</v>
      </c>
      <c r="P11" s="6">
        <v>1.4938965250621501E-4</v>
      </c>
      <c r="Q11" s="6">
        <v>6.4213544344966095E-2</v>
      </c>
      <c r="R11" s="6">
        <v>5.9598836334771498E-2</v>
      </c>
      <c r="S11" s="6">
        <v>2.2907094873517098E-2</v>
      </c>
      <c r="T11" s="6">
        <v>1.5697102971898901E-3</v>
      </c>
      <c r="U11" s="6">
        <v>5.1011548475798901E-3</v>
      </c>
      <c r="V11" s="6">
        <v>1.2369910338748E-2</v>
      </c>
      <c r="W11" s="6">
        <v>3.5152837048372E-2</v>
      </c>
      <c r="X11" s="6">
        <v>9.9999114489037297E-2</v>
      </c>
      <c r="Y11" s="6">
        <v>0.17338899315654999</v>
      </c>
      <c r="Z11" s="6">
        <v>0.30904533157445302</v>
      </c>
      <c r="AA11">
        <v>7.4691715781227699E-5</v>
      </c>
    </row>
    <row r="12" spans="2:32" ht="16.05" customHeight="1" x14ac:dyDescent="0.3">
      <c r="B12" s="1" t="s">
        <v>59</v>
      </c>
      <c r="C12" s="4" t="s">
        <v>7</v>
      </c>
      <c r="D12" s="5" t="s">
        <v>622</v>
      </c>
      <c r="E12" s="6">
        <v>-0.206325684032927</v>
      </c>
      <c r="F12" s="6">
        <v>-1.4947845014830799E-2</v>
      </c>
      <c r="G12" s="6">
        <v>5.1416559581412002E-3</v>
      </c>
      <c r="H12" s="6">
        <v>-0.22010353025863899</v>
      </c>
      <c r="I12" s="6">
        <v>0.15198583527861001</v>
      </c>
      <c r="J12" s="6">
        <v>-0.157944476747653</v>
      </c>
      <c r="K12" s="6">
        <v>-0.17239046602306199</v>
      </c>
      <c r="L12" s="6">
        <v>-9.9572194691136207E-2</v>
      </c>
      <c r="M12" s="6">
        <v>-8.4721473959652904E-2</v>
      </c>
      <c r="N12" s="6">
        <v>-0.17724833459127701</v>
      </c>
      <c r="O12" s="6">
        <v>-1.8273134532137199E-2</v>
      </c>
      <c r="P12" s="6"/>
      <c r="Q12" s="6">
        <v>-8.2021723808866201E-2</v>
      </c>
      <c r="R12" s="6">
        <v>-0.240825236497622</v>
      </c>
      <c r="S12" s="6">
        <v>-0.58107218563265595</v>
      </c>
      <c r="T12" s="6">
        <v>-1.8273134532137199E-2</v>
      </c>
      <c r="U12" s="6">
        <v>-0.26071359627909302</v>
      </c>
      <c r="V12" s="6">
        <v>-0.53609630614868398</v>
      </c>
      <c r="W12" s="6">
        <v>-0.66152293521910899</v>
      </c>
      <c r="X12" s="6">
        <v>-0.66467117486521599</v>
      </c>
      <c r="Y12" s="6">
        <v>-0.75385546355973898</v>
      </c>
      <c r="Z12" s="6">
        <v>-0.85826383395236905</v>
      </c>
      <c r="AD12" s="7"/>
      <c r="AE12" s="7"/>
      <c r="AF12" s="7"/>
    </row>
    <row r="13" spans="2:32" ht="16.05" customHeight="1" x14ac:dyDescent="0.3">
      <c r="B13" s="1" t="s">
        <v>60</v>
      </c>
      <c r="C13" s="4" t="s">
        <v>620</v>
      </c>
      <c r="D13" s="5" t="s">
        <v>623</v>
      </c>
      <c r="E13" s="6"/>
      <c r="F13" s="6">
        <v>-2.59740259743921E-2</v>
      </c>
      <c r="G13" s="6">
        <v>-4.44444444437977E-2</v>
      </c>
      <c r="H13" s="6">
        <v>-3.4883720930338299E-2</v>
      </c>
      <c r="I13" s="6">
        <v>-0.21445783132629001</v>
      </c>
      <c r="J13" s="6">
        <v>-0.13036809815908801</v>
      </c>
      <c r="K13" s="6">
        <v>-0.18165784832410301</v>
      </c>
      <c r="L13" s="6">
        <v>-0.103448275861447</v>
      </c>
      <c r="M13" s="6">
        <v>-7.4519230770456496E-2</v>
      </c>
      <c r="N13" s="6">
        <v>1.14285714298603E-2</v>
      </c>
      <c r="O13" s="6">
        <v>-1.64355418592095E-2</v>
      </c>
      <c r="P13" s="6">
        <v>7.8328981726372097E-3</v>
      </c>
      <c r="Q13" s="6"/>
      <c r="R13" s="6"/>
      <c r="S13" s="6">
        <v>-0.57111111111124002</v>
      </c>
      <c r="T13" s="6">
        <v>5.2083333339396597E-3</v>
      </c>
      <c r="U13" s="6">
        <v>-7.8758949881375898E-2</v>
      </c>
      <c r="V13" s="6">
        <v>-0.40340030911902403</v>
      </c>
      <c r="W13" s="6"/>
      <c r="X13" s="6"/>
      <c r="Y13" s="6"/>
      <c r="Z13" s="6"/>
      <c r="AA13">
        <v>1.3123359580276901E-2</v>
      </c>
      <c r="AD13" s="7"/>
      <c r="AE13" s="7"/>
      <c r="AF13" s="7"/>
    </row>
    <row r="14" spans="2:32" ht="16.05" customHeight="1" x14ac:dyDescent="0.3">
      <c r="B14" s="1" t="s">
        <v>61</v>
      </c>
      <c r="C14" s="4" t="s">
        <v>620</v>
      </c>
      <c r="D14" s="5" t="s">
        <v>624</v>
      </c>
      <c r="E14" s="6"/>
      <c r="F14" s="6"/>
      <c r="G14" s="6">
        <v>-4.0178571428477902E-2</v>
      </c>
      <c r="H14" s="6">
        <v>-6.7441860464896294E-2</v>
      </c>
      <c r="I14" s="6">
        <v>-0.19077306733204799</v>
      </c>
      <c r="J14" s="6">
        <v>-0.13097072419084699</v>
      </c>
      <c r="K14" s="6">
        <v>-0.184397163120739</v>
      </c>
      <c r="L14" s="6">
        <v>-9.7826086956047206E-2</v>
      </c>
      <c r="M14" s="6">
        <v>-6.9879518072411898E-2</v>
      </c>
      <c r="N14" s="6">
        <v>3.6269430051106603E-2</v>
      </c>
      <c r="O14" s="6">
        <v>-2.7000000000043701E-2</v>
      </c>
      <c r="P14" s="6">
        <v>2.2610483041717099E-2</v>
      </c>
      <c r="Q14" s="6"/>
      <c r="R14" s="6"/>
      <c r="S14" s="6">
        <v>-0.55580357142956904</v>
      </c>
      <c r="T14" s="6">
        <v>1.0152284263312999E-2</v>
      </c>
      <c r="U14" s="6">
        <v>-4.3269230770456503E-2</v>
      </c>
      <c r="V14" s="6">
        <v>-0.381026438569534</v>
      </c>
      <c r="W14" s="6"/>
      <c r="X14" s="6"/>
      <c r="Y14" s="6"/>
      <c r="Z14" s="6"/>
      <c r="AA14">
        <v>1.9989748847365301E-2</v>
      </c>
      <c r="AD14" s="8"/>
      <c r="AE14" s="8"/>
      <c r="AF14" s="8"/>
    </row>
    <row r="15" spans="2:32" ht="16.05" customHeight="1" x14ac:dyDescent="0.3">
      <c r="B15" s="1" t="s">
        <v>62</v>
      </c>
      <c r="C15" s="4" t="s">
        <v>620</v>
      </c>
      <c r="D15" s="5" t="s">
        <v>625</v>
      </c>
      <c r="E15" s="6">
        <v>4.44444444437977E-2</v>
      </c>
      <c r="F15" s="6">
        <v>-3.4042553190374698E-2</v>
      </c>
      <c r="G15" s="6">
        <v>-3.5242290749920399E-2</v>
      </c>
      <c r="H15" s="6">
        <v>-8.5616438355791594E-2</v>
      </c>
      <c r="I15" s="6">
        <v>-0.18352059925033201</v>
      </c>
      <c r="J15" s="6">
        <v>-0.146788990825444</v>
      </c>
      <c r="K15" s="6">
        <v>-0.17562724014365799</v>
      </c>
      <c r="L15" s="6">
        <v>-9.7826086956047206E-2</v>
      </c>
      <c r="M15" s="6">
        <v>-7.7108433734829299E-2</v>
      </c>
      <c r="N15" s="6">
        <v>5.2219321147276801E-2</v>
      </c>
      <c r="O15" s="6">
        <v>-1.73697270474804E-2</v>
      </c>
      <c r="P15" s="6">
        <v>3.5353535353351603E-2</v>
      </c>
      <c r="Q15" s="6">
        <v>-0.187431091510807</v>
      </c>
      <c r="R15" s="6">
        <v>-0.38398914518358701</v>
      </c>
      <c r="S15" s="6">
        <v>-0.54845814978063601</v>
      </c>
      <c r="T15" s="6">
        <v>3.2745591939601602E-2</v>
      </c>
      <c r="U15" s="6">
        <v>-7.2639225181774202E-3</v>
      </c>
      <c r="V15" s="6">
        <v>-0.35534591195057103</v>
      </c>
      <c r="W15" s="6">
        <v>-0.58585858585895001</v>
      </c>
      <c r="X15" s="6">
        <v>-0.78168264110805497</v>
      </c>
      <c r="Y15" s="6">
        <v>-0.76678043230902404</v>
      </c>
      <c r="Z15" s="6">
        <v>-0.82281763180741097</v>
      </c>
      <c r="AA15">
        <v>2.4487756121743601E-2</v>
      </c>
    </row>
    <row r="16" spans="2:32" ht="16.05" customHeight="1" x14ac:dyDescent="0.3">
      <c r="B16" s="1" t="s">
        <v>63</v>
      </c>
      <c r="C16" s="4" t="s">
        <v>620</v>
      </c>
      <c r="D16" s="5" t="s">
        <v>626</v>
      </c>
      <c r="E16" s="6"/>
      <c r="F16" s="6"/>
      <c r="G16" s="6"/>
      <c r="H16" s="6"/>
      <c r="I16" s="6">
        <v>-0.195812807881448</v>
      </c>
      <c r="J16" s="6">
        <v>-0.14395099540619399</v>
      </c>
      <c r="K16" s="6">
        <v>-0.16994633273687201</v>
      </c>
      <c r="L16" s="6">
        <v>-0.116379310345073</v>
      </c>
      <c r="M16" s="6">
        <v>-5.3658536584407598E-2</v>
      </c>
      <c r="N16" s="6">
        <v>6.1855670102886499E-2</v>
      </c>
      <c r="O16" s="6">
        <v>0</v>
      </c>
      <c r="P16" s="6">
        <v>7.0388349515269497E-2</v>
      </c>
      <c r="Q16" s="6"/>
      <c r="R16" s="6"/>
      <c r="S16" s="6"/>
      <c r="T16" s="6">
        <v>8.6206896552612294E-2</v>
      </c>
      <c r="U16" s="6">
        <v>5.0000000001091401E-2</v>
      </c>
      <c r="V16" s="6">
        <v>-0.32465543644677403</v>
      </c>
      <c r="W16" s="6"/>
      <c r="X16" s="6"/>
      <c r="Y16" s="6"/>
      <c r="Z16" s="6"/>
      <c r="AA16">
        <v>6.5217391305850497E-2</v>
      </c>
    </row>
    <row r="17" spans="2:29" ht="16.05" customHeight="1" x14ac:dyDescent="0.3">
      <c r="B17" s="1" t="s">
        <v>64</v>
      </c>
      <c r="C17" s="4" t="s">
        <v>620</v>
      </c>
      <c r="D17" s="5" t="s">
        <v>627</v>
      </c>
      <c r="E17" s="6"/>
      <c r="F17" s="6"/>
      <c r="G17" s="6"/>
      <c r="H17" s="6"/>
      <c r="I17" s="6"/>
      <c r="J17" s="6">
        <v>-0.151879699248675</v>
      </c>
      <c r="K17" s="6">
        <v>-0.14539007092214901</v>
      </c>
      <c r="L17" s="6">
        <v>-0.12240663900316601</v>
      </c>
      <c r="M17" s="6">
        <v>-6.61938534285582E-2</v>
      </c>
      <c r="N17" s="6">
        <v>5.0632911392312997E-2</v>
      </c>
      <c r="O17" s="6">
        <v>2.1686746986233602E-2</v>
      </c>
      <c r="P17" s="6">
        <v>5.66037735861755E-2</v>
      </c>
      <c r="Q17" s="6"/>
      <c r="R17" s="6"/>
      <c r="S17" s="6"/>
      <c r="T17" s="6">
        <v>7.6923076923776507E-2</v>
      </c>
      <c r="U17" s="6">
        <v>4.1860465116769802E-2</v>
      </c>
      <c r="V17" s="6">
        <v>-0.31393568147002998</v>
      </c>
      <c r="W17" s="6"/>
      <c r="X17" s="6"/>
      <c r="Y17" s="6"/>
      <c r="Z17" s="6"/>
      <c r="AA17">
        <v>3.2258064517009202E-2</v>
      </c>
    </row>
    <row r="18" spans="2:29" ht="16.05" customHeight="1" x14ac:dyDescent="0.3">
      <c r="B18" s="1" t="s">
        <v>65</v>
      </c>
      <c r="C18" s="4" t="s">
        <v>620</v>
      </c>
      <c r="D18" s="5" t="s">
        <v>628</v>
      </c>
      <c r="E18" s="6">
        <v>6.1002178650596803E-2</v>
      </c>
      <c r="F18" s="6">
        <v>-3.4907597537312499E-2</v>
      </c>
      <c r="G18" s="6">
        <v>-4.0425531913569998E-2</v>
      </c>
      <c r="H18" s="6">
        <v>-8.8691796008788501E-2</v>
      </c>
      <c r="I18" s="6">
        <v>-0.17274939172697501</v>
      </c>
      <c r="J18" s="6">
        <v>-0.14705882352980601</v>
      </c>
      <c r="K18" s="6">
        <v>-0.17068965517333701</v>
      </c>
      <c r="L18" s="6">
        <v>-8.9397089397680193E-2</v>
      </c>
      <c r="M18" s="6">
        <v>-6.6210045662082898E-2</v>
      </c>
      <c r="N18" s="6">
        <v>5.8679706602561103E-2</v>
      </c>
      <c r="O18" s="6">
        <v>1.8475750577636101E-2</v>
      </c>
      <c r="P18" s="6">
        <v>7.9365079363924507E-2</v>
      </c>
      <c r="Q18" s="6">
        <v>-0.17768147345574101</v>
      </c>
      <c r="R18" s="6">
        <v>-0.380764163372805</v>
      </c>
      <c r="S18" s="6">
        <v>-0.49361702127614998</v>
      </c>
      <c r="T18" s="6">
        <v>0.1095571095575</v>
      </c>
      <c r="U18" s="6">
        <v>9.9307159353047597E-2</v>
      </c>
      <c r="V18" s="6">
        <v>-0.27105666156159702</v>
      </c>
      <c r="W18" s="6">
        <v>-0.53241650294687104</v>
      </c>
      <c r="X18" s="6">
        <v>-0.75285565939848298</v>
      </c>
      <c r="Y18" s="6">
        <v>-0.73258426966262002</v>
      </c>
      <c r="Z18" s="6">
        <v>-0.79429559204843803</v>
      </c>
      <c r="AA18">
        <v>5.7777777778028401E-2</v>
      </c>
      <c r="AC18" s="14"/>
    </row>
    <row r="19" spans="2:29" ht="16.05" customHeight="1" x14ac:dyDescent="0.3">
      <c r="B19" s="1" t="s">
        <v>66</v>
      </c>
      <c r="C19" s="4" t="s">
        <v>620</v>
      </c>
      <c r="D19" s="5" t="s">
        <v>629</v>
      </c>
      <c r="E19" s="6"/>
      <c r="F19" s="6"/>
      <c r="G19" s="6"/>
      <c r="H19" s="6"/>
      <c r="I19" s="6"/>
      <c r="J19" s="6"/>
      <c r="K19" s="6"/>
      <c r="L19" s="6">
        <v>-9.5723014256654998E-2</v>
      </c>
      <c r="M19" s="6">
        <v>-6.3063063063091299E-2</v>
      </c>
      <c r="N19" s="6">
        <v>5.5288461537202203E-2</v>
      </c>
      <c r="O19" s="6">
        <v>2.5056947608391101E-2</v>
      </c>
      <c r="P19" s="6">
        <v>0.10666666666657</v>
      </c>
      <c r="Q19" s="6"/>
      <c r="R19" s="6"/>
      <c r="S19" s="6"/>
      <c r="T19" s="6">
        <v>0.142201834862208</v>
      </c>
      <c r="U19" s="6">
        <v>0.101769911505544</v>
      </c>
      <c r="V19" s="6"/>
      <c r="W19" s="6"/>
      <c r="X19" s="6"/>
      <c r="Y19" s="6"/>
      <c r="Z19" s="6"/>
      <c r="AA19">
        <v>7.3275862070659101E-2</v>
      </c>
      <c r="AC19" s="14"/>
    </row>
    <row r="20" spans="2:29" ht="16.05" customHeight="1" x14ac:dyDescent="0.3">
      <c r="B20" s="1" t="s">
        <v>67</v>
      </c>
      <c r="C20" s="4" t="s">
        <v>620</v>
      </c>
      <c r="D20" s="5" t="s">
        <v>630</v>
      </c>
      <c r="E20" s="6"/>
      <c r="F20" s="6"/>
      <c r="G20" s="6"/>
      <c r="H20" s="6"/>
      <c r="I20" s="6"/>
      <c r="J20" s="6"/>
      <c r="K20" s="6"/>
      <c r="L20" s="6"/>
      <c r="M20" s="6">
        <v>-7.6086956521103297E-2</v>
      </c>
      <c r="N20" s="6">
        <v>5.4117647059683797E-2</v>
      </c>
      <c r="O20" s="6">
        <v>4.4642857141298002E-2</v>
      </c>
      <c r="P20" s="6">
        <v>0.10470085470122301</v>
      </c>
      <c r="Q20" s="6"/>
      <c r="R20" s="6"/>
      <c r="S20" s="6"/>
      <c r="T20" s="6">
        <v>0.15659955257258801</v>
      </c>
      <c r="U20" s="6">
        <v>0.136263736261753</v>
      </c>
      <c r="V20" s="6"/>
      <c r="W20" s="6"/>
      <c r="X20" s="6"/>
      <c r="Y20" s="6"/>
      <c r="Z20" s="6"/>
      <c r="AA20">
        <v>6.8181818181983503E-2</v>
      </c>
      <c r="AC20" s="14"/>
    </row>
    <row r="21" spans="2:29" ht="16.05" customHeight="1" x14ac:dyDescent="0.3">
      <c r="B21" s="1" t="s">
        <v>68</v>
      </c>
      <c r="C21" s="4" t="s">
        <v>620</v>
      </c>
      <c r="D21" s="5" t="s">
        <v>631</v>
      </c>
      <c r="E21" s="6">
        <v>6.7940552016807501E-2</v>
      </c>
      <c r="F21" s="6">
        <v>-2.58449304174064E-2</v>
      </c>
      <c r="G21" s="6">
        <v>-4.4897959183799699E-2</v>
      </c>
      <c r="H21" s="6">
        <v>-0.100427350427781</v>
      </c>
      <c r="I21" s="6">
        <v>-0.14726840855117199</v>
      </c>
      <c r="J21" s="6">
        <v>-0.13649025069666099</v>
      </c>
      <c r="K21" s="6">
        <v>-0.154838709677279</v>
      </c>
      <c r="L21" s="6">
        <v>-9.5419847328303206E-2</v>
      </c>
      <c r="M21" s="6">
        <v>-6.9620253163520801E-2</v>
      </c>
      <c r="N21" s="6">
        <v>6.1224489794767599E-2</v>
      </c>
      <c r="O21" s="6">
        <v>3.84615384609788E-2</v>
      </c>
      <c r="P21" s="6">
        <v>0.13168724279792501</v>
      </c>
      <c r="Q21" s="6">
        <v>-0.17358892438729501</v>
      </c>
      <c r="R21" s="6">
        <v>-0.36855670103046601</v>
      </c>
      <c r="S21" s="6">
        <v>-0.43877551020414102</v>
      </c>
      <c r="T21" s="6">
        <v>0.19047619047516501</v>
      </c>
      <c r="U21" s="6">
        <v>0.17773019271960899</v>
      </c>
      <c r="V21" s="6">
        <v>-0.198250728863059</v>
      </c>
      <c r="W21" s="6">
        <v>-0.47619047619111399</v>
      </c>
      <c r="X21" s="6">
        <v>-0.72137791286688302</v>
      </c>
      <c r="Y21" s="6">
        <v>-0.69613259668578398</v>
      </c>
      <c r="Z21" s="6">
        <v>-0.76252158894669297</v>
      </c>
      <c r="AA21">
        <v>8.69565217399213E-2</v>
      </c>
      <c r="AC21" s="14"/>
    </row>
    <row r="22" spans="2:29" ht="16.05" customHeight="1" x14ac:dyDescent="0.3">
      <c r="B22" s="1" t="s">
        <v>69</v>
      </c>
      <c r="C22" s="4" t="s">
        <v>620</v>
      </c>
      <c r="D22" s="5" t="s">
        <v>632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>
        <v>0.13663366336550101</v>
      </c>
      <c r="Q22" s="6"/>
      <c r="R22" s="6"/>
      <c r="S22" s="6"/>
      <c r="T22" s="6">
        <v>0.22127659574471201</v>
      </c>
      <c r="U22" s="6"/>
      <c r="V22" s="6"/>
      <c r="W22" s="6"/>
      <c r="X22" s="6"/>
      <c r="Y22" s="6"/>
      <c r="Z22" s="6"/>
      <c r="AA22">
        <v>8.3018867922946799E-2</v>
      </c>
      <c r="AC22" s="9"/>
    </row>
    <row r="23" spans="2:29" ht="16.05" customHeight="1" x14ac:dyDescent="0.3">
      <c r="B23" s="1" t="s">
        <v>1012</v>
      </c>
      <c r="C23" s="4" t="s">
        <v>620</v>
      </c>
      <c r="D23" s="5" t="s">
        <v>1025</v>
      </c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>
        <v>9.2081031307316194E-2</v>
      </c>
      <c r="AC23" s="14"/>
    </row>
    <row r="24" spans="2:29" ht="16.05" customHeight="1" x14ac:dyDescent="0.3">
      <c r="B24" s="1" t="s">
        <v>70</v>
      </c>
      <c r="C24" s="4" t="s">
        <v>620</v>
      </c>
      <c r="D24" s="5" t="s">
        <v>633</v>
      </c>
      <c r="E24" s="6">
        <v>7.8674948239495293E-2</v>
      </c>
      <c r="F24" s="6">
        <v>-2.3032629558656498E-2</v>
      </c>
      <c r="G24" s="6">
        <v>-4.5186640471001703E-2</v>
      </c>
      <c r="H24" s="6">
        <v>-0.102880658436334</v>
      </c>
      <c r="I24" s="6">
        <v>-0.107798165137938</v>
      </c>
      <c r="J24" s="6">
        <v>-0.13110539845729399</v>
      </c>
      <c r="K24" s="6">
        <v>-0.14497041420152501</v>
      </c>
      <c r="L24" s="6">
        <v>-8.9965397923224402E-2</v>
      </c>
      <c r="M24" s="6">
        <v>-6.8441064639046104E-2</v>
      </c>
      <c r="N24" s="6">
        <v>6.93877551020705E-2</v>
      </c>
      <c r="O24" s="6">
        <v>4.1984732824857901E-2</v>
      </c>
      <c r="P24" s="6">
        <v>0.150183150182856</v>
      </c>
      <c r="Q24" s="6">
        <v>-0.16753926701581801</v>
      </c>
      <c r="R24" s="6">
        <v>-0.35974842767347598</v>
      </c>
      <c r="S24" s="6">
        <v>-0.383104125736281</v>
      </c>
      <c r="T24" s="6">
        <v>0.21705426356493299</v>
      </c>
      <c r="U24" s="6">
        <v>0.20769230769306901</v>
      </c>
      <c r="V24" s="6">
        <v>-0.15591397849493699</v>
      </c>
      <c r="W24" s="6">
        <v>-0.41959334565675799</v>
      </c>
      <c r="X24" s="6">
        <v>-0.68910891089122694</v>
      </c>
      <c r="Y24" s="6">
        <v>-0.65720524017582604</v>
      </c>
      <c r="Z24" s="6">
        <v>-0.72954349698615295</v>
      </c>
      <c r="AA24">
        <v>0.101754385965323</v>
      </c>
      <c r="AC24" s="14"/>
    </row>
    <row r="25" spans="2:29" ht="16.05" customHeight="1" x14ac:dyDescent="0.3">
      <c r="B25" s="1" t="s">
        <v>71</v>
      </c>
      <c r="C25" s="4" t="s">
        <v>620</v>
      </c>
      <c r="D25" s="5" t="s">
        <v>634</v>
      </c>
      <c r="E25" s="6">
        <v>8.2995951415796299E-2</v>
      </c>
      <c r="F25" s="6">
        <v>-1.49532710283893E-2</v>
      </c>
      <c r="G25" s="6">
        <v>-4.9335863376691103E-2</v>
      </c>
      <c r="H25" s="6">
        <v>-0.105788423153135</v>
      </c>
      <c r="I25" s="6">
        <v>-8.2589285714639096E-2</v>
      </c>
      <c r="J25" s="6">
        <v>-0.119221411192557</v>
      </c>
      <c r="K25" s="6">
        <v>-0.13259668508268099</v>
      </c>
      <c r="L25" s="6">
        <v>-7.3248407643404803E-2</v>
      </c>
      <c r="M25" s="6">
        <v>-8.2474226805061293E-2</v>
      </c>
      <c r="N25" s="6">
        <v>7.1161048690555603E-2</v>
      </c>
      <c r="O25" s="6">
        <v>5.2447552447120002E-2</v>
      </c>
      <c r="P25" s="6">
        <v>0.156146179402713</v>
      </c>
      <c r="Q25" s="6">
        <v>-0.16269430051761399</v>
      </c>
      <c r="R25" s="6">
        <v>-0.34777227722865101</v>
      </c>
      <c r="S25" s="6">
        <v>-0.339658444022643</v>
      </c>
      <c r="T25" s="6">
        <v>0.225352112675027</v>
      </c>
      <c r="U25" s="6">
        <v>0.208333333332266</v>
      </c>
      <c r="V25" s="6">
        <v>-0.130000000000146</v>
      </c>
      <c r="W25" s="6">
        <v>-0.37410071942373202</v>
      </c>
      <c r="X25" s="6">
        <v>-0.66147859922260999</v>
      </c>
      <c r="Y25" s="6">
        <v>-0.62296858071465999</v>
      </c>
      <c r="Z25" s="6">
        <v>-0.70000000000116402</v>
      </c>
      <c r="AA25">
        <v>0.108280254777201</v>
      </c>
      <c r="AC25" s="14"/>
    </row>
    <row r="26" spans="2:29" ht="16.05" customHeight="1" x14ac:dyDescent="0.3">
      <c r="B26" s="1" t="s">
        <v>72</v>
      </c>
      <c r="C26" s="4" t="s">
        <v>620</v>
      </c>
      <c r="D26" s="5" t="s">
        <v>635</v>
      </c>
      <c r="E26" s="6">
        <v>9.5049504949274694E-2</v>
      </c>
      <c r="F26" s="6">
        <v>-2.1699819167224601E-2</v>
      </c>
      <c r="G26" s="6">
        <v>-4.4362292052974199E-2</v>
      </c>
      <c r="H26" s="6">
        <v>-9.4777562862000203E-2</v>
      </c>
      <c r="I26" s="6">
        <v>-5.34188034189719E-2</v>
      </c>
      <c r="J26" s="6">
        <v>-0.112866817155882</v>
      </c>
      <c r="K26" s="6">
        <v>-0.12722646310430699</v>
      </c>
      <c r="L26" s="6">
        <v>-5.8309037901417497E-2</v>
      </c>
      <c r="M26" s="6">
        <v>-8.9783281733689393E-2</v>
      </c>
      <c r="N26" s="6">
        <v>8.5034013605763903E-2</v>
      </c>
      <c r="O26" s="6">
        <v>5.6426332288538099E-2</v>
      </c>
      <c r="P26" s="6">
        <v>0.14836795252267601</v>
      </c>
      <c r="Q26" s="6"/>
      <c r="R26" s="6">
        <v>-0.33943833943805701</v>
      </c>
      <c r="S26" s="6">
        <v>-0.28465804066596301</v>
      </c>
      <c r="T26" s="6">
        <v>0.22857142856984899</v>
      </c>
      <c r="U26" s="6">
        <v>0.220820189275546</v>
      </c>
      <c r="V26" s="6">
        <v>-0.102088167052862</v>
      </c>
      <c r="W26" s="6">
        <v>-0.31866197183087902</v>
      </c>
      <c r="X26" s="6">
        <v>-0.62824207492871198</v>
      </c>
      <c r="Y26" s="6">
        <v>-0.58342303552199204</v>
      </c>
      <c r="Z26" s="6"/>
      <c r="AA26">
        <v>0.102564102564502</v>
      </c>
      <c r="AC26" s="14"/>
    </row>
    <row r="27" spans="2:29" ht="16.05" customHeight="1" x14ac:dyDescent="0.3">
      <c r="B27" s="1" t="s">
        <v>73</v>
      </c>
      <c r="C27" s="4" t="s">
        <v>620</v>
      </c>
      <c r="D27" s="5" t="s">
        <v>636</v>
      </c>
      <c r="E27" s="6">
        <v>8.6705202311422896E-2</v>
      </c>
      <c r="F27" s="6">
        <v>-1.41843971632625E-2</v>
      </c>
      <c r="G27" s="6">
        <v>-4.6762589927311603E-2</v>
      </c>
      <c r="H27" s="6">
        <v>-9.4339622641273296E-2</v>
      </c>
      <c r="I27" s="6">
        <v>-8.3333333332120708E-3</v>
      </c>
      <c r="J27" s="6">
        <v>-0.119747899159847</v>
      </c>
      <c r="K27" s="6">
        <v>-0.11694510739922399</v>
      </c>
      <c r="L27" s="6">
        <v>-5.6756756756876699E-2</v>
      </c>
      <c r="M27" s="6">
        <v>-8.3094555873685694E-2</v>
      </c>
      <c r="N27" s="6">
        <v>8.7499999999709005E-2</v>
      </c>
      <c r="O27" s="6">
        <v>7.7586206896739895E-2</v>
      </c>
      <c r="P27" s="6">
        <v>0.13866666666581301</v>
      </c>
      <c r="Q27" s="6">
        <v>-0.15345528455232901</v>
      </c>
      <c r="R27" s="6">
        <v>-0.33253301320539302</v>
      </c>
      <c r="S27" s="6">
        <v>-0.23201438849006101</v>
      </c>
      <c r="T27" s="6">
        <v>0.23410404624155501</v>
      </c>
      <c r="U27" s="6">
        <v>0.24127906976733399</v>
      </c>
      <c r="V27" s="6">
        <v>-8.5653104925731902E-2</v>
      </c>
      <c r="W27" s="6">
        <v>-0.26506024096393999</v>
      </c>
      <c r="X27" s="6">
        <v>-0.59678942398575596</v>
      </c>
      <c r="Y27" s="6">
        <v>-0.54331550802162398</v>
      </c>
      <c r="Z27" s="6">
        <v>-0.63253012048255197</v>
      </c>
      <c r="AA27">
        <v>9.4871794870414305E-2</v>
      </c>
      <c r="AC27" s="14"/>
    </row>
    <row r="28" spans="2:29" ht="16.05" customHeight="1" x14ac:dyDescent="0.3">
      <c r="B28" s="1" t="s">
        <v>74</v>
      </c>
      <c r="C28" s="4" t="s">
        <v>620</v>
      </c>
      <c r="D28" s="5" t="s">
        <v>637</v>
      </c>
      <c r="E28" s="6">
        <v>9.0737240074377001E-2</v>
      </c>
      <c r="F28" s="6">
        <v>-1.55979202763774E-2</v>
      </c>
      <c r="G28" s="6">
        <v>-4.2253521126476699E-2</v>
      </c>
      <c r="H28" s="6">
        <v>-6.9852941177523498E-2</v>
      </c>
      <c r="I28" s="6">
        <v>1.3833992094078E-2</v>
      </c>
      <c r="J28" s="6">
        <v>-0.122807017542946</v>
      </c>
      <c r="K28" s="6">
        <v>-0.111111111111386</v>
      </c>
      <c r="L28" s="6">
        <v>-5.5000000000290997E-2</v>
      </c>
      <c r="M28" s="6">
        <v>-8.4656084655725897E-2</v>
      </c>
      <c r="N28" s="6">
        <v>9.53757225433947E-2</v>
      </c>
      <c r="O28" s="6">
        <v>9.4986807387613198E-2</v>
      </c>
      <c r="P28" s="6">
        <v>0.122891566265025</v>
      </c>
      <c r="Q28" s="6"/>
      <c r="R28" s="6">
        <v>-0.32621589561051201</v>
      </c>
      <c r="S28" s="6">
        <v>-0.179577464788163</v>
      </c>
      <c r="T28" s="6">
        <v>0.23936170212982699</v>
      </c>
      <c r="U28" s="6">
        <v>0.245989304812683</v>
      </c>
      <c r="V28" s="6">
        <v>-8.0867850098002195E-2</v>
      </c>
      <c r="W28" s="6">
        <v>-0.21416526138171299</v>
      </c>
      <c r="X28" s="6">
        <v>-0.56570363466918905</v>
      </c>
      <c r="Y28" s="6"/>
      <c r="Z28" s="6"/>
      <c r="AA28">
        <v>8.6247086248477003E-2</v>
      </c>
      <c r="AC28" s="14"/>
    </row>
    <row r="29" spans="2:29" ht="16.05" customHeight="1" x14ac:dyDescent="0.3">
      <c r="B29" s="1" t="s">
        <v>75</v>
      </c>
      <c r="C29" s="4" t="s">
        <v>620</v>
      </c>
      <c r="D29" s="5" t="s">
        <v>638</v>
      </c>
      <c r="E29" s="6">
        <v>8.8724584102310503E-2</v>
      </c>
      <c r="F29" s="6">
        <v>-1.69779286925404E-2</v>
      </c>
      <c r="G29" s="6">
        <v>-4.4905008636342197E-2</v>
      </c>
      <c r="H29" s="6">
        <v>-7.4141048823585201E-2</v>
      </c>
      <c r="I29" s="6">
        <v>5.6640625E-2</v>
      </c>
      <c r="J29" s="6">
        <v>-0.110905730130035</v>
      </c>
      <c r="K29" s="6">
        <v>-0.120582120581239</v>
      </c>
      <c r="L29" s="6">
        <v>-4.7281323878487498E-2</v>
      </c>
      <c r="M29" s="6">
        <v>-8.4367245657631401E-2</v>
      </c>
      <c r="N29" s="6">
        <v>0.100271002709633</v>
      </c>
      <c r="O29" s="6">
        <v>9.6059113300725599E-2</v>
      </c>
      <c r="P29" s="6">
        <v>0.11685393258449001</v>
      </c>
      <c r="Q29" s="6">
        <v>-0.14785214785209999</v>
      </c>
      <c r="R29" s="6">
        <v>-0.321219226259855</v>
      </c>
      <c r="S29" s="6">
        <v>-0.14162348877376599</v>
      </c>
      <c r="T29" s="6">
        <v>0.23940149625937901</v>
      </c>
      <c r="U29" s="6">
        <v>0.24874371859361399</v>
      </c>
      <c r="V29" s="6">
        <v>-7.4487895717538805E-2</v>
      </c>
      <c r="W29" s="6">
        <v>-0.17851239669485899</v>
      </c>
      <c r="X29" s="6">
        <v>-0.54108956602052805</v>
      </c>
      <c r="Y29" s="6">
        <v>-0.47629083245585202</v>
      </c>
      <c r="Z29" s="6">
        <v>-0.574121679520467</v>
      </c>
      <c r="AA29">
        <v>8.2788671024900395E-2</v>
      </c>
      <c r="AC29" s="14"/>
    </row>
    <row r="30" spans="2:29" ht="16.05" customHeight="1" x14ac:dyDescent="0.3">
      <c r="B30" s="1" t="s">
        <v>76</v>
      </c>
      <c r="C30" s="4" t="s">
        <v>620</v>
      </c>
      <c r="D30" s="5" t="s">
        <v>639</v>
      </c>
      <c r="E30" s="6">
        <v>8.69565217399213E-2</v>
      </c>
      <c r="F30" s="6">
        <v>-1.4999999999417901E-2</v>
      </c>
      <c r="G30" s="6">
        <v>-4.5685279188546701E-2</v>
      </c>
      <c r="H30" s="6">
        <v>-4.96453900705092E-2</v>
      </c>
      <c r="I30" s="6">
        <v>4.2910447760732502E-2</v>
      </c>
      <c r="J30" s="6">
        <v>-9.8389982110384203E-2</v>
      </c>
      <c r="K30" s="6">
        <v>-0.109126984127215</v>
      </c>
      <c r="L30" s="6">
        <v>-4.4543429843543002E-2</v>
      </c>
      <c r="M30" s="6">
        <v>-9.5571095571358497E-2</v>
      </c>
      <c r="N30" s="6">
        <v>0.121134020617319</v>
      </c>
      <c r="O30" s="6">
        <v>0.110344827586232</v>
      </c>
      <c r="P30" s="6">
        <v>9.3167701863421798E-2</v>
      </c>
      <c r="Q30" s="6"/>
      <c r="R30" s="6">
        <v>-0.31279069767420897</v>
      </c>
      <c r="S30" s="6">
        <v>-0.106598984772136</v>
      </c>
      <c r="T30" s="6">
        <v>0.22790697674296101</v>
      </c>
      <c r="U30" s="6">
        <v>0.24822695035254599</v>
      </c>
      <c r="V30" s="6">
        <v>-7.3684210526189398E-2</v>
      </c>
      <c r="W30" s="6">
        <v>-0.14285714285782899</v>
      </c>
      <c r="X30" s="6">
        <v>-0.52346570397203296</v>
      </c>
      <c r="Y30" s="6"/>
      <c r="Z30" s="6"/>
      <c r="AA30">
        <v>7.0993914807331707E-2</v>
      </c>
      <c r="AC30" s="14"/>
    </row>
    <row r="31" spans="2:29" ht="16.05" customHeight="1" x14ac:dyDescent="0.3">
      <c r="B31" s="1" t="s">
        <v>77</v>
      </c>
      <c r="C31" s="4" t="s">
        <v>620</v>
      </c>
      <c r="D31" s="5" t="s">
        <v>640</v>
      </c>
      <c r="E31" s="6">
        <v>8.71886120985437E-2</v>
      </c>
      <c r="F31" s="6">
        <v>-1.4729950900800801E-2</v>
      </c>
      <c r="G31" s="6">
        <v>-4.1528239202307297E-2</v>
      </c>
      <c r="H31" s="6">
        <v>-6.0658578855509397E-2</v>
      </c>
      <c r="I31" s="6">
        <v>9.59409594106546E-2</v>
      </c>
      <c r="J31" s="6">
        <v>-8.9225589224952301E-2</v>
      </c>
      <c r="K31" s="6">
        <v>-0.11829944547207601</v>
      </c>
      <c r="L31" s="6">
        <v>-4.6121593290081399E-2</v>
      </c>
      <c r="M31" s="6">
        <v>-8.3516483517159901E-2</v>
      </c>
      <c r="N31" s="6">
        <v>0.112709832133987</v>
      </c>
      <c r="O31" s="6">
        <v>9.9137931034492796E-2</v>
      </c>
      <c r="P31" s="6">
        <v>9.80392156871676E-2</v>
      </c>
      <c r="Q31" s="6"/>
      <c r="R31" s="6">
        <v>-0.30804597701178899</v>
      </c>
      <c r="S31" s="6">
        <v>-6.9767441859803506E-2</v>
      </c>
      <c r="T31" s="6">
        <v>0.220043572984578</v>
      </c>
      <c r="U31" s="6">
        <v>0.24721603563550201</v>
      </c>
      <c r="V31" s="6">
        <v>-5.4054054054213298E-2</v>
      </c>
      <c r="W31" s="6">
        <v>-0.105431309904816</v>
      </c>
      <c r="X31" s="6">
        <v>-0.49183303085388602</v>
      </c>
      <c r="Y31" s="6">
        <v>-0.41605839416035501</v>
      </c>
      <c r="Z31" s="6"/>
      <c r="AA31">
        <v>6.8702290076544201E-2</v>
      </c>
      <c r="AC31" s="14"/>
    </row>
    <row r="32" spans="2:29" ht="16.05" customHeight="1" x14ac:dyDescent="0.3">
      <c r="B32" s="1" t="s">
        <v>78</v>
      </c>
      <c r="C32" s="4" t="s">
        <v>620</v>
      </c>
      <c r="D32" s="5" t="s">
        <v>641</v>
      </c>
      <c r="E32" s="6">
        <v>8.2024432807957098E-2</v>
      </c>
      <c r="F32" s="6">
        <v>-6.4516129023104397E-3</v>
      </c>
      <c r="G32" s="6">
        <v>-5.0324675325100501E-2</v>
      </c>
      <c r="H32" s="6">
        <v>-2.9059829059406201E-2</v>
      </c>
      <c r="I32" s="6">
        <v>3.8732394366888898E-2</v>
      </c>
      <c r="J32" s="6">
        <v>-3.7288135593371401E-2</v>
      </c>
      <c r="K32" s="6">
        <v>-0.100352112675901</v>
      </c>
      <c r="L32" s="6">
        <v>-6.2622309197686299E-2</v>
      </c>
      <c r="M32" s="6">
        <v>-8.3507306889223407E-2</v>
      </c>
      <c r="N32" s="6">
        <v>0.11845102505874799</v>
      </c>
      <c r="O32" s="6">
        <v>0.10997963340021701</v>
      </c>
      <c r="P32" s="6">
        <v>6.9724770643006195E-2</v>
      </c>
      <c r="Q32" s="6"/>
      <c r="R32" s="6">
        <v>-0.31096196868020298</v>
      </c>
      <c r="S32" s="6">
        <v>-5.3571428571594901E-2</v>
      </c>
      <c r="T32" s="6">
        <v>0.20206185567076301</v>
      </c>
      <c r="U32" s="6">
        <v>0.214583333332557</v>
      </c>
      <c r="V32" s="6">
        <v>-5.6634304206454503E-2</v>
      </c>
      <c r="W32" s="6">
        <v>-8.3333333332993795E-2</v>
      </c>
      <c r="X32" s="6"/>
      <c r="Y32" s="6"/>
      <c r="Z32" s="6"/>
      <c r="AA32">
        <v>5.6159420289986897E-2</v>
      </c>
      <c r="AC32" s="14"/>
    </row>
    <row r="33" spans="2:29" ht="16.05" customHeight="1" x14ac:dyDescent="0.3">
      <c r="B33" s="1" t="s">
        <v>79</v>
      </c>
      <c r="C33" s="4" t="s">
        <v>620</v>
      </c>
      <c r="D33" s="5" t="s">
        <v>642</v>
      </c>
      <c r="E33" s="6">
        <v>8.4775086505105707E-2</v>
      </c>
      <c r="F33" s="6">
        <v>-1.2759170653225699E-2</v>
      </c>
      <c r="G33" s="6">
        <v>-3.8772213248194E-2</v>
      </c>
      <c r="H33" s="6">
        <v>-4.7058823529369E-2</v>
      </c>
      <c r="I33" s="6">
        <v>0.10934744268160999</v>
      </c>
      <c r="J33" s="6">
        <v>-6.5182829889672597E-2</v>
      </c>
      <c r="K33" s="6">
        <v>-0.10714285714217101</v>
      </c>
      <c r="L33" s="6">
        <v>-4.7619047619300497E-2</v>
      </c>
      <c r="M33" s="6">
        <v>-7.9999999999927199E-2</v>
      </c>
      <c r="N33" s="6">
        <v>0.117391304347693</v>
      </c>
      <c r="O33" s="6">
        <v>9.5330739299242906E-2</v>
      </c>
      <c r="P33" s="6">
        <v>7.8152753108952297E-2</v>
      </c>
      <c r="Q33" s="6">
        <v>-0.13645224171530601</v>
      </c>
      <c r="R33" s="6">
        <v>-0.30135440180572898</v>
      </c>
      <c r="S33" s="6">
        <v>-1.9386106623642301E-2</v>
      </c>
      <c r="T33" s="6">
        <v>0.19723865877691399</v>
      </c>
      <c r="U33" s="6">
        <v>0.22626262626377899</v>
      </c>
      <c r="V33" s="6">
        <v>-4.2586750788395897E-2</v>
      </c>
      <c r="W33" s="6">
        <v>-5.5987558320339303E-2</v>
      </c>
      <c r="X33" s="6">
        <v>-0.45706618962402001</v>
      </c>
      <c r="Y33" s="6">
        <v>-0.370331950207474</v>
      </c>
      <c r="Z33" s="6">
        <v>-0.48030821917753203</v>
      </c>
      <c r="AA33">
        <v>5.3819444443433902E-2</v>
      </c>
      <c r="AC33" s="14"/>
    </row>
    <row r="34" spans="2:29" ht="16.05" customHeight="1" x14ac:dyDescent="0.3">
      <c r="B34" s="1" t="s">
        <v>80</v>
      </c>
      <c r="C34" s="4" t="s">
        <v>620</v>
      </c>
      <c r="D34" s="5" t="s">
        <v>643</v>
      </c>
      <c r="E34" s="6">
        <v>9.07534246580326E-2</v>
      </c>
      <c r="F34" s="6">
        <v>-2.1978021977702201E-2</v>
      </c>
      <c r="G34" s="6">
        <v>-3.5313001605572901E-2</v>
      </c>
      <c r="H34" s="6">
        <v>-2.6622296173627501E-2</v>
      </c>
      <c r="I34" s="6">
        <v>7.3504273505022893E-2</v>
      </c>
      <c r="J34" s="6">
        <v>-3.0254777070695099E-2</v>
      </c>
      <c r="K34" s="6">
        <v>-8.8669950738258202E-2</v>
      </c>
      <c r="L34" s="6">
        <v>-6.4864864864866797E-2</v>
      </c>
      <c r="M34" s="6">
        <v>-9.0558766859467094E-2</v>
      </c>
      <c r="N34" s="6">
        <v>0.12923728813620999</v>
      </c>
      <c r="O34" s="6">
        <v>0.103189493433165</v>
      </c>
      <c r="P34" s="6">
        <v>5.6122448979294901E-2</v>
      </c>
      <c r="Q34" s="6"/>
      <c r="R34" s="6"/>
      <c r="S34" s="6">
        <v>-3.21027287372999E-3</v>
      </c>
      <c r="T34" s="6">
        <v>0.17613636363617799</v>
      </c>
      <c r="U34" s="6">
        <v>0.212890625</v>
      </c>
      <c r="V34" s="6">
        <v>-7.3134328357846307E-2</v>
      </c>
      <c r="W34" s="6">
        <v>-4.4615384615099202E-2</v>
      </c>
      <c r="X34" s="6"/>
      <c r="Y34" s="6"/>
      <c r="Z34" s="6"/>
      <c r="AA34">
        <v>3.84615384609788E-2</v>
      </c>
      <c r="AC34" s="14"/>
    </row>
    <row r="35" spans="2:29" ht="16.05" customHeight="1" x14ac:dyDescent="0.3">
      <c r="B35" s="1" t="s">
        <v>81</v>
      </c>
      <c r="C35" s="4" t="s">
        <v>620</v>
      </c>
      <c r="D35" s="5" t="s">
        <v>644</v>
      </c>
      <c r="E35" s="6">
        <v>7.7966101694983095E-2</v>
      </c>
      <c r="F35" s="6">
        <v>-6.2893081758375003E-3</v>
      </c>
      <c r="G35" s="6">
        <v>-3.6392405063452302E-2</v>
      </c>
      <c r="H35" s="6">
        <v>-2.1346469621676099E-2</v>
      </c>
      <c r="I35" s="6">
        <v>8.7248322148370805E-2</v>
      </c>
      <c r="J35" s="6">
        <v>-4.93827160490036E-2</v>
      </c>
      <c r="K35" s="6">
        <v>-8.7662337662623005E-2</v>
      </c>
      <c r="L35" s="6">
        <v>-4.4483985765546102E-2</v>
      </c>
      <c r="M35" s="6">
        <v>-8.00744878961996E-2</v>
      </c>
      <c r="N35" s="6">
        <v>0.121457489878667</v>
      </c>
      <c r="O35" s="6">
        <v>9.2057761732576196E-2</v>
      </c>
      <c r="P35" s="6">
        <v>6.7768595041343402E-2</v>
      </c>
      <c r="Q35" s="6">
        <v>-0.129000969932385</v>
      </c>
      <c r="R35" s="6">
        <v>-0.29621380846307099</v>
      </c>
      <c r="S35" s="6">
        <v>2.21518987345917E-2</v>
      </c>
      <c r="T35" s="6">
        <v>0.18315018314926401</v>
      </c>
      <c r="U35" s="6">
        <v>0.21428571428637999</v>
      </c>
      <c r="V35" s="6">
        <v>-2.8571428571922301E-2</v>
      </c>
      <c r="W35" s="6">
        <v>-1.52439024386695E-2</v>
      </c>
      <c r="X35" s="6">
        <v>-0.43033509700151601</v>
      </c>
      <c r="Y35" s="6"/>
      <c r="Z35" s="6">
        <v>-0.45896147403691401</v>
      </c>
      <c r="AA35">
        <v>4.8701298701416797E-2</v>
      </c>
      <c r="AC35" s="14"/>
    </row>
    <row r="36" spans="2:29" ht="16.05" customHeight="1" x14ac:dyDescent="0.3">
      <c r="B36" s="1" t="s">
        <v>82</v>
      </c>
      <c r="C36" s="4" t="s">
        <v>620</v>
      </c>
      <c r="D36" s="5" t="s">
        <v>645</v>
      </c>
      <c r="E36" s="6">
        <v>8.0672268908529104E-2</v>
      </c>
      <c r="F36" s="6">
        <v>-1.2441679627045199E-2</v>
      </c>
      <c r="G36" s="6"/>
      <c r="H36" s="6"/>
      <c r="I36" s="6">
        <v>0.12540716612420499</v>
      </c>
      <c r="J36" s="6">
        <v>-6.9464544139045806E-2</v>
      </c>
      <c r="K36" s="6">
        <v>-7.9315707620480694E-2</v>
      </c>
      <c r="L36" s="6">
        <v>-5.4054054054213298E-2</v>
      </c>
      <c r="M36" s="6">
        <v>-9.8214285713766003E-2</v>
      </c>
      <c r="N36" s="6">
        <v>0.13267326732602699</v>
      </c>
      <c r="O36" s="6">
        <v>9.2657342656893904E-2</v>
      </c>
      <c r="P36" s="6">
        <v>6.2400000000707202E-2</v>
      </c>
      <c r="Q36" s="6"/>
      <c r="R36" s="6"/>
      <c r="S36" s="6">
        <v>4.5669291339436299E-2</v>
      </c>
      <c r="T36" s="6">
        <v>0.18571428571536699</v>
      </c>
      <c r="U36" s="6">
        <v>0.18571428571536699</v>
      </c>
      <c r="V36" s="6">
        <v>-2.2091310751420699E-2</v>
      </c>
      <c r="W36" s="6"/>
      <c r="X36" s="6"/>
      <c r="Y36" s="6"/>
      <c r="Z36" s="6"/>
      <c r="AA36">
        <v>3.9123630673202597E-2</v>
      </c>
      <c r="AC36" s="14"/>
    </row>
    <row r="37" spans="2:29" ht="16.05" customHeight="1" x14ac:dyDescent="0.3">
      <c r="B37" s="1" t="s">
        <v>83</v>
      </c>
      <c r="C37" s="4" t="s">
        <v>620</v>
      </c>
      <c r="D37" s="5" t="s">
        <v>646</v>
      </c>
      <c r="E37" s="6">
        <v>7.7814569536712994E-2</v>
      </c>
      <c r="F37" s="6">
        <v>-1.07526881720332E-2</v>
      </c>
      <c r="G37" s="6">
        <v>-3.10559006220501E-2</v>
      </c>
      <c r="H37" s="6">
        <v>-3.5256410256806703E-2</v>
      </c>
      <c r="I37" s="6">
        <v>0.137873754152679</v>
      </c>
      <c r="J37" s="6">
        <v>-4.37956204378133E-2</v>
      </c>
      <c r="K37" s="6">
        <v>-8.8549618320976201E-2</v>
      </c>
      <c r="L37" s="6">
        <v>-4.85762144053297E-2</v>
      </c>
      <c r="M37" s="6">
        <v>-8.2746478873596097E-2</v>
      </c>
      <c r="N37" s="6">
        <v>0.13435700575981199</v>
      </c>
      <c r="O37" s="6">
        <v>8.6294416243617902E-2</v>
      </c>
      <c r="P37" s="6">
        <v>6.2305295950864099E-2</v>
      </c>
      <c r="Q37" s="6">
        <v>-0.130975143404648</v>
      </c>
      <c r="R37" s="6">
        <v>-0.29152915291429998</v>
      </c>
      <c r="S37" s="6">
        <v>5.9006211180531003E-2</v>
      </c>
      <c r="T37" s="6">
        <v>0.17182130584114899</v>
      </c>
      <c r="U37" s="6">
        <v>0.215686274510517</v>
      </c>
      <c r="V37" s="6">
        <v>-1.72910662831782E-2</v>
      </c>
      <c r="W37" s="6">
        <v>2.24887556232716E-2</v>
      </c>
      <c r="X37" s="6">
        <v>-0.40436681222694498</v>
      </c>
      <c r="Y37" s="6">
        <v>-0.30831643002049502</v>
      </c>
      <c r="Z37" s="6">
        <v>-0.41709401709435001</v>
      </c>
      <c r="AA37">
        <v>4.44104134767258E-2</v>
      </c>
      <c r="AC37" s="14"/>
    </row>
    <row r="38" spans="2:29" ht="16.05" customHeight="1" x14ac:dyDescent="0.3">
      <c r="B38" s="1" t="s">
        <v>84</v>
      </c>
      <c r="C38" s="4" t="s">
        <v>620</v>
      </c>
      <c r="D38" s="5" t="s">
        <v>647</v>
      </c>
      <c r="E38" s="6"/>
      <c r="F38" s="6"/>
      <c r="G38" s="6"/>
      <c r="H38" s="6"/>
      <c r="I38" s="6"/>
      <c r="J38" s="6"/>
      <c r="K38" s="6">
        <v>-8.6567164178704803E-2</v>
      </c>
      <c r="L38" s="6">
        <v>-3.75816993473563E-2</v>
      </c>
      <c r="M38" s="6">
        <v>-0.100169779286225</v>
      </c>
      <c r="N38" s="6">
        <v>0.15471698113106</v>
      </c>
      <c r="O38" s="6">
        <v>7.3529411763956901E-2</v>
      </c>
      <c r="P38" s="6"/>
      <c r="Q38" s="6"/>
      <c r="R38" s="6"/>
      <c r="S38" s="6"/>
      <c r="T38" s="6">
        <v>0.127118644068105</v>
      </c>
      <c r="U38" s="6">
        <v>0.15652173913084</v>
      </c>
      <c r="V38" s="6">
        <v>-5.5397727273011697E-2</v>
      </c>
      <c r="W38" s="6"/>
      <c r="X38" s="6"/>
      <c r="Y38" s="6"/>
      <c r="Z38" s="6"/>
      <c r="AC38" s="14"/>
    </row>
    <row r="39" spans="2:29" ht="16.05" customHeight="1" x14ac:dyDescent="0.3">
      <c r="B39" s="1" t="s">
        <v>85</v>
      </c>
      <c r="C39" s="4" t="s">
        <v>620</v>
      </c>
      <c r="D39" s="5" t="s">
        <v>648</v>
      </c>
      <c r="E39" s="6">
        <v>8.5385878490342307E-2</v>
      </c>
      <c r="F39" s="6">
        <v>-4.5385779121715998E-3</v>
      </c>
      <c r="G39" s="6">
        <v>-4.55927051680192E-2</v>
      </c>
      <c r="H39" s="6">
        <v>1.75159235677711E-2</v>
      </c>
      <c r="I39" s="6">
        <v>0.107981220657239</v>
      </c>
      <c r="J39" s="6">
        <v>-4.5197740112635103E-2</v>
      </c>
      <c r="K39" s="6">
        <v>-8.1360946745990106E-2</v>
      </c>
      <c r="L39" s="6">
        <v>-4.3478260869087501E-2</v>
      </c>
      <c r="M39" s="6">
        <v>-8.7542087542678906E-2</v>
      </c>
      <c r="N39" s="6">
        <v>0.132841328413633</v>
      </c>
      <c r="O39" s="6">
        <v>8.9576547232427403E-2</v>
      </c>
      <c r="P39" s="6">
        <v>4.6337817637322601E-2</v>
      </c>
      <c r="Q39" s="6"/>
      <c r="R39" s="6">
        <v>-0.28400435255753098</v>
      </c>
      <c r="S39" s="6">
        <v>6.3829787233771598E-2</v>
      </c>
      <c r="T39" s="6">
        <v>0.147540983607614</v>
      </c>
      <c r="U39" s="6">
        <v>0.19658119658211901</v>
      </c>
      <c r="V39" s="6">
        <v>-1.82328190740009E-2</v>
      </c>
      <c r="W39" s="6">
        <v>2.9411764706310399E-2</v>
      </c>
      <c r="X39" s="6"/>
      <c r="Y39" s="6"/>
      <c r="Z39" s="6"/>
      <c r="AA39">
        <v>3.09278350505338E-2</v>
      </c>
      <c r="AC39" s="14"/>
    </row>
    <row r="40" spans="2:29" ht="16.05" customHeight="1" x14ac:dyDescent="0.3">
      <c r="B40" s="1" t="s">
        <v>1013</v>
      </c>
      <c r="C40" s="4" t="s">
        <v>620</v>
      </c>
      <c r="D40" s="5" t="s">
        <v>1026</v>
      </c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2:29" s="13" customFormat="1" ht="16.05" customHeight="1" x14ac:dyDescent="0.3">
      <c r="B41" s="1" t="s">
        <v>86</v>
      </c>
      <c r="C41" s="4" t="s">
        <v>620</v>
      </c>
      <c r="D41" s="5" t="s">
        <v>649</v>
      </c>
      <c r="E41" s="6">
        <v>7.9032258065126398E-2</v>
      </c>
      <c r="F41" s="6">
        <v>-1.04633781766097E-2</v>
      </c>
      <c r="G41" s="6">
        <v>-2.8700906344965901E-2</v>
      </c>
      <c r="H41" s="6">
        <v>-2.17729393471018E-2</v>
      </c>
      <c r="I41" s="6">
        <v>0.16534181240072901</v>
      </c>
      <c r="J41" s="6">
        <v>-3.5470668485686502E-2</v>
      </c>
      <c r="K41" s="6">
        <v>-8.4865629420237398E-2</v>
      </c>
      <c r="L41" s="6">
        <v>-4.3276661514974002E-2</v>
      </c>
      <c r="M41" s="6">
        <v>-8.2390953150898005E-2</v>
      </c>
      <c r="N41" s="6">
        <v>0.12852112676046101</v>
      </c>
      <c r="O41" s="6">
        <v>8.5803432137326996E-2</v>
      </c>
      <c r="P41" s="6">
        <v>4.7413793103260098E-2</v>
      </c>
      <c r="Q41" s="6">
        <v>-0.12204351939551999</v>
      </c>
      <c r="R41" s="6">
        <v>-0.28663793103449298</v>
      </c>
      <c r="S41" s="6">
        <v>0.101208459214831</v>
      </c>
      <c r="T41" s="6">
        <v>0.14984227129389199</v>
      </c>
      <c r="U41" s="6">
        <v>0.19312602291407499</v>
      </c>
      <c r="V41" s="6">
        <v>-1.35317997292077E-2</v>
      </c>
      <c r="W41" s="6">
        <v>6.2682215742825106E-2</v>
      </c>
      <c r="X41" s="6">
        <v>-0.37263339070544998</v>
      </c>
      <c r="Y41" s="6">
        <v>-0.26733668341708799</v>
      </c>
      <c r="Z41" s="6">
        <v>-0.37904599659319499</v>
      </c>
      <c r="AA41"/>
    </row>
    <row r="42" spans="2:29" ht="16.05" customHeight="1" x14ac:dyDescent="0.3">
      <c r="B42" s="1" t="s">
        <v>87</v>
      </c>
      <c r="C42" s="4" t="s">
        <v>620</v>
      </c>
      <c r="D42" s="5" t="s">
        <v>650</v>
      </c>
      <c r="E42" s="6">
        <v>9.3799682034004905E-2</v>
      </c>
      <c r="F42" s="6">
        <v>-1.59883720934886E-2</v>
      </c>
      <c r="G42" s="6">
        <v>-4.2836041358023103E-2</v>
      </c>
      <c r="H42" s="6"/>
      <c r="I42" s="6"/>
      <c r="J42" s="6">
        <v>-8.2304526749794604E-3</v>
      </c>
      <c r="K42" s="6">
        <v>-7.3305670816844207E-2</v>
      </c>
      <c r="L42" s="6">
        <v>-1.1940298506487999E-2</v>
      </c>
      <c r="M42" s="6">
        <v>-0.113293051359506</v>
      </c>
      <c r="N42" s="6">
        <v>0.12776831345763601</v>
      </c>
      <c r="O42" s="6">
        <v>9.2145015105488698E-2</v>
      </c>
      <c r="P42" s="6"/>
      <c r="Q42" s="6"/>
      <c r="R42" s="6"/>
      <c r="S42" s="6">
        <v>7.2378138847852797E-2</v>
      </c>
      <c r="T42" s="6">
        <v>0.106707317074324</v>
      </c>
      <c r="U42" s="6">
        <v>0.15055467511963799</v>
      </c>
      <c r="V42" s="6">
        <v>-4.1152263374897302E-3</v>
      </c>
      <c r="W42" s="6">
        <v>4.1606886657973498E-2</v>
      </c>
      <c r="X42" s="6"/>
      <c r="Y42" s="6"/>
      <c r="Z42" s="6"/>
    </row>
    <row r="43" spans="2:29" ht="16.05" customHeight="1" x14ac:dyDescent="0.3">
      <c r="B43" s="1" t="s">
        <v>88</v>
      </c>
      <c r="C43" s="4" t="s">
        <v>620</v>
      </c>
      <c r="D43" s="5" t="s">
        <v>651</v>
      </c>
      <c r="E43" s="6">
        <v>6.8642745709439595E-2</v>
      </c>
      <c r="F43" s="6">
        <v>-1.02189781018751E-2</v>
      </c>
      <c r="G43" s="6">
        <v>-2.50737463120458E-2</v>
      </c>
      <c r="H43" s="6">
        <v>-1.36157337374243E-2</v>
      </c>
      <c r="I43" s="6">
        <v>0.16257668711652501</v>
      </c>
      <c r="J43" s="6">
        <v>-1.4511873350784301E-2</v>
      </c>
      <c r="K43" s="6">
        <v>-7.6305220883150504E-2</v>
      </c>
      <c r="L43" s="6">
        <v>-4.2028985507422498E-2</v>
      </c>
      <c r="M43" s="6">
        <v>-7.8668683812793502E-2</v>
      </c>
      <c r="N43" s="6">
        <v>0.128078817735513</v>
      </c>
      <c r="O43" s="6">
        <v>7.7147016010712804E-2</v>
      </c>
      <c r="P43" s="6">
        <v>3.9189189188618898E-2</v>
      </c>
      <c r="Q43" s="6">
        <v>-0.12138188608791101</v>
      </c>
      <c r="R43" s="6">
        <v>-0.27948990435747001</v>
      </c>
      <c r="S43" s="6">
        <v>0.13421828908583799</v>
      </c>
      <c r="T43" s="6">
        <v>0.132547864506778</v>
      </c>
      <c r="U43" s="6">
        <v>0.18125960061472099</v>
      </c>
      <c r="V43" s="6">
        <v>-7.74193548386393E-3</v>
      </c>
      <c r="W43" s="6">
        <v>9.5441595442098306E-2</v>
      </c>
      <c r="X43" s="6">
        <v>-0.34608843537338502</v>
      </c>
      <c r="Y43" s="6">
        <v>-0.238613861386548</v>
      </c>
      <c r="Z43" s="6">
        <v>-0.34775233248481502</v>
      </c>
      <c r="AC43" s="14"/>
    </row>
    <row r="44" spans="2:29" ht="16.05" customHeight="1" x14ac:dyDescent="0.3">
      <c r="B44" s="1" t="s">
        <v>89</v>
      </c>
      <c r="C44" s="4" t="s">
        <v>620</v>
      </c>
      <c r="D44" s="5" t="s">
        <v>652</v>
      </c>
      <c r="E44" s="6">
        <v>6.5749235474868301E-2</v>
      </c>
      <c r="F44" s="6">
        <v>-1.14777618364315E-2</v>
      </c>
      <c r="G44" s="6">
        <v>-2.1770682148599001E-2</v>
      </c>
      <c r="H44" s="6">
        <v>2.9673590506717998E-3</v>
      </c>
      <c r="I44" s="6">
        <v>0.165680473372049</v>
      </c>
      <c r="J44" s="6">
        <v>-2.15736040609045E-2</v>
      </c>
      <c r="K44" s="6">
        <v>-6.3553826199495206E-2</v>
      </c>
      <c r="L44" s="6">
        <v>-3.8781163434577999E-2</v>
      </c>
      <c r="M44" s="6">
        <v>-7.7809798271118794E-2</v>
      </c>
      <c r="N44" s="6">
        <v>0.12187499999898101</v>
      </c>
      <c r="O44" s="6">
        <v>8.9136490250966705E-2</v>
      </c>
      <c r="P44" s="6">
        <v>1.6624040919850799E-2</v>
      </c>
      <c r="Q44" s="6">
        <v>-0.123502304148133</v>
      </c>
      <c r="R44" s="6">
        <v>-0.27549947423714899</v>
      </c>
      <c r="S44" s="6">
        <v>0.15384615384580699</v>
      </c>
      <c r="T44" s="6">
        <v>0.12926136363603299</v>
      </c>
      <c r="U44" s="6">
        <v>0.165689149560349</v>
      </c>
      <c r="V44" s="6">
        <v>-6.2500000003637996E-3</v>
      </c>
      <c r="W44" s="6">
        <v>0.111888111887383</v>
      </c>
      <c r="X44" s="6">
        <v>-0.32797971259511499</v>
      </c>
      <c r="Y44" s="6"/>
      <c r="Z44" s="6"/>
      <c r="AC44" s="14"/>
    </row>
    <row r="45" spans="2:29" ht="16.05" customHeight="1" x14ac:dyDescent="0.3">
      <c r="B45" s="1" t="s">
        <v>90</v>
      </c>
      <c r="C45" s="4" t="s">
        <v>620</v>
      </c>
      <c r="D45" s="5" t="s">
        <v>653</v>
      </c>
      <c r="E45" s="6">
        <v>6.2780269057839205E-2</v>
      </c>
      <c r="F45" s="6">
        <v>-2.1097046414070099E-2</v>
      </c>
      <c r="G45" s="6">
        <v>-7.1839080455902097E-3</v>
      </c>
      <c r="H45" s="6">
        <v>-7.2358900151812096E-3</v>
      </c>
      <c r="I45" s="6">
        <v>0.169096209912968</v>
      </c>
      <c r="J45" s="6">
        <v>-1.2468827944758199E-3</v>
      </c>
      <c r="K45" s="6">
        <v>-6.8664169787589394E-2</v>
      </c>
      <c r="L45" s="6">
        <v>-3.88739946383794E-2</v>
      </c>
      <c r="M45" s="6">
        <v>-7.6708507670482498E-2</v>
      </c>
      <c r="N45" s="6">
        <v>0.119335347431916</v>
      </c>
      <c r="O45" s="6">
        <v>7.15249662607675E-2</v>
      </c>
      <c r="P45" s="6">
        <v>3.4005037783572299E-2</v>
      </c>
      <c r="Q45" s="6">
        <v>-0.120626151012402</v>
      </c>
      <c r="R45" s="6">
        <v>-0.27120418848236999</v>
      </c>
      <c r="S45" s="6">
        <v>0.17959770114976001</v>
      </c>
      <c r="T45" s="6">
        <v>0.11852861035557</v>
      </c>
      <c r="U45" s="6">
        <v>0.16288951841503099</v>
      </c>
      <c r="V45" s="6">
        <v>1.21951219625771E-3</v>
      </c>
      <c r="W45" s="6">
        <v>0.13085399449119001</v>
      </c>
      <c r="X45" s="6">
        <v>-0.31008403361280201</v>
      </c>
      <c r="Y45" s="6">
        <v>-0.19351669940893801</v>
      </c>
      <c r="Z45" s="6"/>
    </row>
    <row r="46" spans="2:29" s="13" customFormat="1" ht="16.05" customHeight="1" x14ac:dyDescent="0.3">
      <c r="B46" s="1" t="s">
        <v>91</v>
      </c>
      <c r="C46" s="4" t="s">
        <v>620</v>
      </c>
      <c r="D46" s="5" t="s">
        <v>654</v>
      </c>
      <c r="E46" s="6">
        <v>5.2401746725081501E-2</v>
      </c>
      <c r="F46" s="6">
        <v>-3.04287690178171E-2</v>
      </c>
      <c r="G46" s="6">
        <v>-4.27960057004384E-3</v>
      </c>
      <c r="H46" s="6">
        <v>2.8653295121330298E-3</v>
      </c>
      <c r="I46" s="6">
        <v>0.157142857144208</v>
      </c>
      <c r="J46" s="6">
        <v>1.9753086418859301E-2</v>
      </c>
      <c r="K46" s="6">
        <v>-6.1743341403635001E-2</v>
      </c>
      <c r="L46" s="6">
        <v>-3.0967741935455699E-2</v>
      </c>
      <c r="M46" s="6">
        <v>-7.7230359520399403E-2</v>
      </c>
      <c r="N46" s="6">
        <v>7.7922077922266894E-2</v>
      </c>
      <c r="O46" s="6">
        <v>0.117804551540758</v>
      </c>
      <c r="P46" s="6"/>
      <c r="Q46" s="6"/>
      <c r="R46" s="6">
        <v>-0.28760162601625799</v>
      </c>
      <c r="S46" s="6">
        <v>0.191155492155231</v>
      </c>
      <c r="T46" s="6">
        <v>0.117804551540758</v>
      </c>
      <c r="U46" s="6">
        <v>0.15811373092947201</v>
      </c>
      <c r="V46" s="6">
        <v>1.2121212121201101E-2</v>
      </c>
      <c r="W46" s="6"/>
      <c r="X46" s="6"/>
      <c r="Y46" s="6"/>
      <c r="Z46" s="6"/>
      <c r="AA46"/>
    </row>
    <row r="47" spans="2:29" ht="16.05" customHeight="1" x14ac:dyDescent="0.3">
      <c r="B47" s="1" t="s">
        <v>92</v>
      </c>
      <c r="C47" s="4" t="s">
        <v>620</v>
      </c>
      <c r="D47" s="5" t="s">
        <v>655</v>
      </c>
      <c r="E47" s="6"/>
      <c r="F47" s="6"/>
      <c r="G47" s="6">
        <v>-1.4044943818589701E-3</v>
      </c>
      <c r="H47" s="6">
        <v>-5.6258790436913798E-3</v>
      </c>
      <c r="I47" s="6">
        <v>0.179632248939015</v>
      </c>
      <c r="J47" s="6">
        <v>-2.3980815331014998E-3</v>
      </c>
      <c r="K47" s="6">
        <v>-6.25E-2</v>
      </c>
      <c r="L47" s="6">
        <v>-4.1025641025989899E-2</v>
      </c>
      <c r="M47" s="6">
        <v>-7.4866310161305599E-2</v>
      </c>
      <c r="N47" s="6">
        <v>0.11271676300573701</v>
      </c>
      <c r="O47" s="6">
        <v>7.2727272727206596E-2</v>
      </c>
      <c r="P47" s="6">
        <v>2.42130750611977E-2</v>
      </c>
      <c r="Q47" s="6"/>
      <c r="R47" s="6"/>
      <c r="S47" s="6">
        <v>0.18820224719092901</v>
      </c>
      <c r="T47" s="6">
        <v>0.107329842932813</v>
      </c>
      <c r="U47" s="6">
        <v>0.15258855586042</v>
      </c>
      <c r="V47" s="6">
        <v>3.5587188631325301E-3</v>
      </c>
      <c r="W47" s="6"/>
      <c r="X47" s="6"/>
      <c r="Y47" s="6"/>
      <c r="Z47" s="6"/>
    </row>
    <row r="48" spans="2:29" ht="16.05" customHeight="1" x14ac:dyDescent="0.3">
      <c r="B48" s="1" t="s">
        <v>93</v>
      </c>
      <c r="C48" s="4" t="s">
        <v>620</v>
      </c>
      <c r="D48" s="5" t="s">
        <v>656</v>
      </c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C48" s="14"/>
    </row>
    <row r="49" spans="2:29" ht="16.05" customHeight="1" x14ac:dyDescent="0.3">
      <c r="B49" s="1" t="s">
        <v>1014</v>
      </c>
      <c r="C49" s="4" t="s">
        <v>620</v>
      </c>
      <c r="D49" s="5" t="s">
        <v>1027</v>
      </c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C49" s="14"/>
    </row>
    <row r="50" spans="2:29" ht="16.05" customHeight="1" x14ac:dyDescent="0.3">
      <c r="B50" s="1" t="s">
        <v>94</v>
      </c>
      <c r="C50" s="4" t="s">
        <v>13</v>
      </c>
      <c r="D50" s="5" t="s">
        <v>25</v>
      </c>
      <c r="E50" s="6">
        <v>-6.8468510471575395E-4</v>
      </c>
      <c r="F50" s="6">
        <v>4.3292667487548897E-3</v>
      </c>
      <c r="G50" s="6">
        <v>5.0262642616871701E-3</v>
      </c>
      <c r="H50" s="6">
        <v>3.0821647251286798E-3</v>
      </c>
      <c r="I50" s="6">
        <v>-4.86752029546915E-2</v>
      </c>
      <c r="J50" s="6">
        <v>4.8834052613528902E-3</v>
      </c>
      <c r="K50" s="6">
        <v>7.7844693496444996E-3</v>
      </c>
      <c r="L50" s="6">
        <v>1.01612627731811E-2</v>
      </c>
      <c r="M50" s="6">
        <v>1.4662488292742601E-2</v>
      </c>
      <c r="N50" s="6">
        <v>8.5435423079616192E-3</v>
      </c>
      <c r="O50" s="6">
        <v>5.2611935334425696E-3</v>
      </c>
      <c r="P50" s="6">
        <v>-4.130372471991E-4</v>
      </c>
      <c r="Q50" s="6">
        <v>7.3882481239707004E-2</v>
      </c>
      <c r="R50" s="6">
        <v>5.5930046453795498E-2</v>
      </c>
      <c r="S50" s="6">
        <v>8.8638060697121494E-3</v>
      </c>
      <c r="T50" s="6">
        <v>3.7566938754025601E-3</v>
      </c>
      <c r="U50" s="6">
        <v>2.7009148225261001E-2</v>
      </c>
      <c r="V50" s="6">
        <v>5.7829404788208201E-2</v>
      </c>
      <c r="W50" s="6">
        <v>1.28273735099356E-2</v>
      </c>
      <c r="X50" s="6">
        <v>8.41649277081888E-2</v>
      </c>
      <c r="Y50" s="6">
        <v>0.16536138243653101</v>
      </c>
      <c r="Z50" s="6">
        <v>0.32503577821247698</v>
      </c>
      <c r="AC50" s="14"/>
    </row>
    <row r="51" spans="2:29" ht="16.05" customHeight="1" x14ac:dyDescent="0.3">
      <c r="B51" s="1" t="s">
        <v>95</v>
      </c>
      <c r="C51" s="4" t="s">
        <v>14</v>
      </c>
      <c r="D51" s="5" t="s">
        <v>26</v>
      </c>
      <c r="E51" s="6">
        <v>-6.5323109856762996E-3</v>
      </c>
      <c r="F51" s="6">
        <v>9.3713318165100593E-3</v>
      </c>
      <c r="G51" s="6">
        <v>6.9295302946557101E-3</v>
      </c>
      <c r="H51" s="6">
        <v>3.85138803176233E-3</v>
      </c>
      <c r="I51" s="6">
        <v>-5.1484294351248502E-2</v>
      </c>
      <c r="J51" s="6">
        <v>8.8087995536625403E-3</v>
      </c>
      <c r="K51" s="6">
        <v>1.3128481294188501E-2</v>
      </c>
      <c r="L51" s="6">
        <v>1.29982011403627E-2</v>
      </c>
      <c r="M51" s="6">
        <v>2.0014409574287101E-2</v>
      </c>
      <c r="N51" s="6">
        <v>5.4096413095976502E-3</v>
      </c>
      <c r="O51" s="6">
        <v>2.0732350567413999E-3</v>
      </c>
      <c r="P51" s="6">
        <v>-1.63742307086068E-3</v>
      </c>
      <c r="Q51" s="6">
        <v>9.0537521180522204E-2</v>
      </c>
      <c r="R51" s="6">
        <v>8.5804323625779902E-2</v>
      </c>
      <c r="S51" s="6">
        <v>1.8432375063639501E-2</v>
      </c>
      <c r="T51" s="6">
        <v>-8.9090645087708297E-4</v>
      </c>
      <c r="U51" s="6">
        <v>2.3139331187849201E-2</v>
      </c>
      <c r="V51" s="6">
        <v>6.6398123051840202E-2</v>
      </c>
      <c r="W51" s="6">
        <v>2.5886707837344099E-2</v>
      </c>
      <c r="X51" s="6">
        <v>0.1378307747691</v>
      </c>
      <c r="Y51" s="6">
        <v>0.22348389039689201</v>
      </c>
      <c r="Z51" s="6">
        <v>0.39165735145623298</v>
      </c>
      <c r="AC51" s="14"/>
    </row>
    <row r="52" spans="2:29" ht="16.05" customHeight="1" x14ac:dyDescent="0.3">
      <c r="B52" s="1" t="s">
        <v>96</v>
      </c>
      <c r="C52" s="4" t="s">
        <v>15</v>
      </c>
      <c r="D52" s="5" t="s">
        <v>27</v>
      </c>
      <c r="E52" s="6">
        <v>-1.5824683833670899E-2</v>
      </c>
      <c r="F52" s="6">
        <v>1.7238848073247898E-2</v>
      </c>
      <c r="G52" s="6">
        <v>9.9467893742257694E-3</v>
      </c>
      <c r="H52" s="6">
        <v>5.0608791771082897E-3</v>
      </c>
      <c r="I52" s="6">
        <v>-5.65041830605333E-2</v>
      </c>
      <c r="J52" s="6">
        <v>1.5581095543893799E-2</v>
      </c>
      <c r="K52" s="6">
        <v>2.2383472482033501E-2</v>
      </c>
      <c r="L52" s="6">
        <v>1.78227026044624E-2</v>
      </c>
      <c r="M52" s="6">
        <v>2.9017059438046999E-2</v>
      </c>
      <c r="N52" s="6">
        <v>2.1033097982581201E-4</v>
      </c>
      <c r="O52" s="6">
        <v>-3.0978616632637598E-3</v>
      </c>
      <c r="P52" s="6">
        <v>-3.6377987526066101E-3</v>
      </c>
      <c r="Q52" s="6">
        <v>0.117524297213095</v>
      </c>
      <c r="R52" s="6">
        <v>0.12962042643092</v>
      </c>
      <c r="S52" s="6">
        <v>3.4701513872278197E-2</v>
      </c>
      <c r="T52" s="6">
        <v>-8.4390966367209296E-3</v>
      </c>
      <c r="U52" s="6">
        <v>1.6894940172278401E-2</v>
      </c>
      <c r="V52" s="6">
        <v>8.1509092191554403E-2</v>
      </c>
      <c r="W52" s="6">
        <v>4.7479261149419499E-2</v>
      </c>
      <c r="X52" s="6">
        <v>0.223604002010834</v>
      </c>
      <c r="Y52" s="6">
        <v>0.31673506373597798</v>
      </c>
      <c r="Z52" s="6">
        <v>0.49827426709292899</v>
      </c>
      <c r="AC52" s="14"/>
    </row>
    <row r="53" spans="2:29" ht="16.05" customHeight="1" x14ac:dyDescent="0.3">
      <c r="B53" s="1" t="s">
        <v>97</v>
      </c>
      <c r="C53" s="4" t="s">
        <v>28</v>
      </c>
      <c r="D53" s="5" t="s">
        <v>29</v>
      </c>
      <c r="E53" s="6">
        <v>-3.1809693132345301E-2</v>
      </c>
      <c r="F53" s="6">
        <v>1.4021583145222401E-2</v>
      </c>
      <c r="G53" s="6">
        <v>1.21369686858088E-2</v>
      </c>
      <c r="H53" s="6">
        <v>7.6256967204244601E-3</v>
      </c>
      <c r="I53" s="6">
        <v>-8.6903948128601805E-2</v>
      </c>
      <c r="J53" s="6">
        <v>1.8460334515111799E-2</v>
      </c>
      <c r="K53" s="6">
        <v>1.9818196771666401E-2</v>
      </c>
      <c r="L53" s="6">
        <v>2.42423802283156E-2</v>
      </c>
      <c r="M53" s="6">
        <v>6.3898375030476004E-2</v>
      </c>
      <c r="N53" s="6">
        <v>-2.9372705964306099E-2</v>
      </c>
      <c r="O53" s="6">
        <v>-2.3648408070584999E-2</v>
      </c>
      <c r="P53" s="6">
        <v>-1.0189290603193501E-2</v>
      </c>
      <c r="Q53" s="6">
        <v>0.15035073290346199</v>
      </c>
      <c r="R53" s="6">
        <v>0.27053712974157001</v>
      </c>
      <c r="S53" s="6">
        <v>-1.13657828769647E-2</v>
      </c>
      <c r="T53" s="6">
        <v>-3.8469786715722903E-2</v>
      </c>
      <c r="U53" s="6">
        <v>-1.30837494762091E-2</v>
      </c>
      <c r="V53" s="6">
        <v>7.7278074575588093E-2</v>
      </c>
      <c r="W53" s="6">
        <v>1.23275167588872E-2</v>
      </c>
      <c r="X53" s="6">
        <v>0.41866159970988498</v>
      </c>
      <c r="Y53" s="6">
        <v>0.423167617798899</v>
      </c>
      <c r="Z53" s="6">
        <v>0.676743068601936</v>
      </c>
      <c r="AC53" s="14"/>
    </row>
    <row r="54" spans="2:29" ht="16.05" customHeight="1" x14ac:dyDescent="0.3">
      <c r="B54" s="1" t="s">
        <v>98</v>
      </c>
      <c r="C54" s="4" t="s">
        <v>28</v>
      </c>
      <c r="D54" s="5" t="s">
        <v>30</v>
      </c>
      <c r="E54" s="6">
        <v>-4.61435072138556E-2</v>
      </c>
      <c r="F54" s="6">
        <v>2.4857569873347501E-2</v>
      </c>
      <c r="G54" s="6">
        <v>2.04543212021235E-4</v>
      </c>
      <c r="H54" s="6">
        <v>3.7800845002493601E-3</v>
      </c>
      <c r="I54" s="6">
        <v>-0.127325114911364</v>
      </c>
      <c r="J54" s="6">
        <v>1.74158946938405E-2</v>
      </c>
      <c r="K54" s="6">
        <v>1.26010126714391E-2</v>
      </c>
      <c r="L54" s="6">
        <v>3.2905472768106798E-2</v>
      </c>
      <c r="M54" s="6">
        <v>9.2649483682180303E-2</v>
      </c>
      <c r="N54" s="6">
        <v>-4.5336826814527699E-2</v>
      </c>
      <c r="O54" s="6">
        <v>-3.3930977097043097E-2</v>
      </c>
      <c r="P54" s="6">
        <v>-1.3235355588221901E-2</v>
      </c>
      <c r="Q54" s="6">
        <v>0.177151328298496</v>
      </c>
      <c r="R54" s="6">
        <v>0.35435473204939599</v>
      </c>
      <c r="S54" s="6">
        <v>-7.2892486277851304E-2</v>
      </c>
      <c r="T54" s="6">
        <v>-5.2430826803174603E-2</v>
      </c>
      <c r="U54" s="6">
        <v>-2.1202569861998199E-2</v>
      </c>
      <c r="V54" s="6">
        <v>8.3534793118888007E-2</v>
      </c>
      <c r="W54" s="6">
        <v>-4.7045624899547001E-2</v>
      </c>
      <c r="X54" s="6">
        <v>0.47058325481892099</v>
      </c>
      <c r="Y54" s="6">
        <v>0.43293997120577798</v>
      </c>
      <c r="Z54" s="6">
        <v>0.71076090240618195</v>
      </c>
      <c r="AC54" s="14"/>
    </row>
    <row r="55" spans="2:29" ht="16.05" customHeight="1" x14ac:dyDescent="0.3">
      <c r="B55" s="1" t="s">
        <v>99</v>
      </c>
      <c r="C55" s="4" t="s">
        <v>28</v>
      </c>
      <c r="D55" s="5" t="s">
        <v>31</v>
      </c>
      <c r="E55" s="6">
        <v>-6.0201498392416397E-2</v>
      </c>
      <c r="F55" s="6">
        <v>3.9439597207092399E-2</v>
      </c>
      <c r="G55" s="6">
        <v>-1.36914753575184E-2</v>
      </c>
      <c r="H55" s="6">
        <v>-8.74217701493762E-4</v>
      </c>
      <c r="I55" s="6">
        <v>-0.164572111107991</v>
      </c>
      <c r="J55" s="6">
        <v>1.7702183649816999E-2</v>
      </c>
      <c r="K55" s="6">
        <v>4.42767816093692E-3</v>
      </c>
      <c r="L55" s="6">
        <v>4.1763190527490203E-2</v>
      </c>
      <c r="M55" s="6">
        <v>0.12079182346860801</v>
      </c>
      <c r="N55" s="6">
        <v>-6.2248623074119699E-2</v>
      </c>
      <c r="O55" s="6">
        <v>-4.2992774908270803E-2</v>
      </c>
      <c r="P55" s="6">
        <v>-1.53579791949596E-2</v>
      </c>
      <c r="Q55" s="6">
        <v>0.20404926543967999</v>
      </c>
      <c r="R55" s="6">
        <v>0.44263729967875398</v>
      </c>
      <c r="S55" s="6">
        <v>-0.13172648290681499</v>
      </c>
      <c r="T55" s="6">
        <v>-6.3061625213813394E-2</v>
      </c>
      <c r="U55" s="6">
        <v>-2.97048645079485E-2</v>
      </c>
      <c r="V55" s="6">
        <v>8.9759439399204E-2</v>
      </c>
      <c r="W55" s="6">
        <v>-0.10216526650954599</v>
      </c>
      <c r="X55" s="6">
        <v>0.52096088370133697</v>
      </c>
      <c r="Y55" s="6">
        <v>0.43944022786861803</v>
      </c>
      <c r="Z55" s="6">
        <v>0.74135362022207096</v>
      </c>
      <c r="AC55" s="14"/>
    </row>
    <row r="56" spans="2:29" ht="16.05" customHeight="1" x14ac:dyDescent="0.3">
      <c r="B56" s="1" t="s">
        <v>100</v>
      </c>
      <c r="C56" s="4" t="s">
        <v>28</v>
      </c>
      <c r="D56" s="5" t="s">
        <v>32</v>
      </c>
      <c r="E56" s="6">
        <v>1.4397065024240901E-4</v>
      </c>
      <c r="F56" s="6">
        <v>1.20296773238806E-2</v>
      </c>
      <c r="G56" s="6">
        <v>5.3566699480143099E-3</v>
      </c>
      <c r="H56" s="6">
        <v>6.8514607301040104E-3</v>
      </c>
      <c r="I56" s="6">
        <v>-1.2118168338929499E-2</v>
      </c>
      <c r="J56" s="6">
        <v>5.7193751854356396E-3</v>
      </c>
      <c r="K56" s="6">
        <v>1.7545259222970299E-2</v>
      </c>
      <c r="L56" s="6">
        <v>9.8939107501792006E-3</v>
      </c>
      <c r="M56" s="6">
        <v>9.3531374641315796E-3</v>
      </c>
      <c r="N56" s="6">
        <v>1.03185974603548E-2</v>
      </c>
      <c r="O56" s="6">
        <v>1.7708983978082001E-4</v>
      </c>
      <c r="P56" s="6">
        <v>-4.1466894435870901E-3</v>
      </c>
      <c r="Q56" s="6">
        <v>9.7539904722070803E-2</v>
      </c>
      <c r="R56" s="6">
        <v>0.118225427870202</v>
      </c>
      <c r="S56" s="6">
        <v>4.9713132486431298E-2</v>
      </c>
      <c r="T56" s="6">
        <v>-4.7563041525790998E-3</v>
      </c>
      <c r="U56" s="6">
        <v>1.34030956305651E-2</v>
      </c>
      <c r="V56" s="6">
        <v>4.4614483911573202E-2</v>
      </c>
      <c r="W56" s="6">
        <v>7.5806212982570301E-2</v>
      </c>
      <c r="X56" s="6">
        <v>0.210374410424265</v>
      </c>
      <c r="Y56" s="6">
        <v>0.316933257237833</v>
      </c>
      <c r="Z56" s="6">
        <v>0.49705489435640599</v>
      </c>
      <c r="AC56" s="14"/>
    </row>
    <row r="57" spans="2:29" ht="16.05" customHeight="1" x14ac:dyDescent="0.3">
      <c r="B57" s="1" t="s">
        <v>101</v>
      </c>
      <c r="C57" s="4" t="s">
        <v>28</v>
      </c>
      <c r="D57" s="5" t="s">
        <v>657</v>
      </c>
      <c r="E57" s="6">
        <v>-9.1216122348705506E-2</v>
      </c>
      <c r="F57" s="6">
        <v>5.9242689014354297E-2</v>
      </c>
      <c r="G57" s="6">
        <v>-2.1752964827101099E-2</v>
      </c>
      <c r="H57" s="6">
        <v>-8.5893193245283293E-3</v>
      </c>
      <c r="I57" s="6">
        <v>-0.250716236517183</v>
      </c>
      <c r="J57" s="6">
        <v>5.4437821299870799E-2</v>
      </c>
      <c r="K57" s="6">
        <v>-4.5651878973367303E-2</v>
      </c>
      <c r="L57" s="6">
        <v>5.9441681220050703E-2</v>
      </c>
      <c r="M57" s="6">
        <v>0.17864119179837901</v>
      </c>
      <c r="N57" s="6">
        <v>-9.5838664752664005E-2</v>
      </c>
      <c r="O57" s="6">
        <v>-6.0364499491697601E-2</v>
      </c>
      <c r="P57" s="6">
        <v>-1.9344911278494699E-2</v>
      </c>
      <c r="Q57" s="6">
        <v>0.26046491431770802</v>
      </c>
      <c r="R57" s="6">
        <v>0.63587332757946602</v>
      </c>
      <c r="S57" s="6">
        <v>-0.239224430680333</v>
      </c>
      <c r="T57" s="6">
        <v>-8.2616448677144905E-2</v>
      </c>
      <c r="U57" s="6">
        <v>-4.69051416448929E-2</v>
      </c>
      <c r="V57" s="6">
        <v>0.10150599990447499</v>
      </c>
      <c r="W57" s="6">
        <v>-0.20308781741361601</v>
      </c>
      <c r="X57" s="6">
        <v>0.62455864598101496</v>
      </c>
      <c r="Y57" s="6">
        <v>0.45053335532255001</v>
      </c>
      <c r="Z57" s="6">
        <v>0.80189915394061295</v>
      </c>
      <c r="AC57" s="14"/>
    </row>
    <row r="58" spans="2:29" ht="16.05" customHeight="1" x14ac:dyDescent="0.3">
      <c r="B58" s="1" t="s">
        <v>102</v>
      </c>
      <c r="AC58" s="14"/>
    </row>
    <row r="59" spans="2:29" ht="16.05" customHeight="1" x14ac:dyDescent="0.3">
      <c r="B59" s="1" t="s">
        <v>103</v>
      </c>
      <c r="C59" s="16" t="str">
        <f>"MONEDAS AL "&amp;TEXT(D5,"dd-mm-yyyy")</f>
        <v>MONEDAS AL 02-10-2020</v>
      </c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C59" s="14"/>
    </row>
    <row r="60" spans="2:29" ht="16.05" customHeight="1" x14ac:dyDescent="0.3">
      <c r="B60" s="1" t="s">
        <v>104</v>
      </c>
      <c r="C60" s="10" t="str">
        <f>_xll.ECONOMATICA($B$61:$B$65,"name")</f>
        <v>Nombre</v>
      </c>
      <c r="D60" s="10" t="str">
        <f>_xll.ECONOMATICA($B$61:$B$65,"ticker")</f>
        <v>Codigo</v>
      </c>
      <c r="E60" s="11">
        <f t="shared" ref="E60:L60" si="1">EOMONTH(F60,-1)</f>
        <v>43799</v>
      </c>
      <c r="F60" s="11">
        <f t="shared" si="1"/>
        <v>43830</v>
      </c>
      <c r="G60" s="11">
        <f t="shared" si="1"/>
        <v>43861</v>
      </c>
      <c r="H60" s="11">
        <f t="shared" si="1"/>
        <v>43890</v>
      </c>
      <c r="I60" s="11">
        <f t="shared" si="1"/>
        <v>43921</v>
      </c>
      <c r="J60" s="11">
        <f t="shared" si="1"/>
        <v>43951</v>
      </c>
      <c r="K60" s="11">
        <f t="shared" si="1"/>
        <v>43982</v>
      </c>
      <c r="L60" s="11">
        <f t="shared" si="1"/>
        <v>44012</v>
      </c>
      <c r="M60" s="11">
        <f>EOMONTH(N60,-1)</f>
        <v>44043</v>
      </c>
      <c r="N60" s="11">
        <f>EOMONTH(O60,-1)</f>
        <v>44074</v>
      </c>
      <c r="O60" s="11">
        <f>EOMONTH(P60,-1)</f>
        <v>44104</v>
      </c>
      <c r="P60" s="11">
        <f>D5</f>
        <v>44106</v>
      </c>
      <c r="Q60" s="12">
        <f>DATE(YEAR($D$5)-2,12,31)</f>
        <v>43465</v>
      </c>
      <c r="R60" s="12">
        <f>DATE(YEAR($D$5)-1,12,31)</f>
        <v>43830</v>
      </c>
      <c r="S60" s="12">
        <f>$D$5</f>
        <v>44106</v>
      </c>
      <c r="T60" s="10" t="s">
        <v>0</v>
      </c>
      <c r="U60" s="10" t="s">
        <v>1</v>
      </c>
      <c r="V60" s="10" t="s">
        <v>2</v>
      </c>
      <c r="W60" s="10" t="s">
        <v>3</v>
      </c>
      <c r="X60" s="10" t="s">
        <v>4</v>
      </c>
      <c r="Y60" s="10" t="s">
        <v>5</v>
      </c>
      <c r="Z60" s="10" t="s">
        <v>6</v>
      </c>
      <c r="AC60" s="14"/>
    </row>
    <row r="61" spans="2:29" ht="16.05" customHeight="1" x14ac:dyDescent="0.3">
      <c r="B61" s="1" t="s">
        <v>105</v>
      </c>
      <c r="C61" s="4" t="s">
        <v>33</v>
      </c>
      <c r="D61" s="5" t="s">
        <v>1028</v>
      </c>
      <c r="E61" s="6">
        <f>_xll.ECONOMATICA($B$61:$B$65,"return","in the month",E60,,,,"decimal","false","false")</f>
        <v>-3.51332546597405E-3</v>
      </c>
      <c r="F61" s="6">
        <f>_xll.ECONOMATICA($B$61:$B$65,"return","in the month",F60,,,,"decimal","false","false")</f>
        <v>6.0321900709823196E-3</v>
      </c>
      <c r="G61" s="6">
        <f>_xll.ECONOMATICA($B$61:$B$65,"return","in the month",G60,,,,"decimal","false","false")</f>
        <v>9.4595093487441807E-3</v>
      </c>
      <c r="H61" s="6">
        <f>_xll.ECONOMATICA($B$61:$B$65,"return","in the month",H60,,,,"decimal","false","false")</f>
        <v>1.02596090237057E-2</v>
      </c>
      <c r="I61" s="6">
        <f>_xll.ECONOMATICA($B$61:$B$65,"return","in the month",I60,,,,"decimal","false","false")</f>
        <v>1.17968148224463E-2</v>
      </c>
      <c r="J61" s="6">
        <f>_xll.ECONOMATICA($B$61:$B$65,"return","in the month",J60,,,,"decimal","false","false")</f>
        <v>1.28047511370823E-2</v>
      </c>
      <c r="K61" s="6">
        <f>_xll.ECONOMATICA($B$61:$B$65,"return","in the month",K60,,,,"decimal","false","false")</f>
        <v>1.30231485763943E-2</v>
      </c>
      <c r="L61" s="6">
        <f>_xll.ECONOMATICA($B$61:$B$65,"return","in the month",L60,,,,"decimal","false","false")</f>
        <v>6.9501476264122201E-3</v>
      </c>
      <c r="M61" s="6">
        <f>_xll.ECONOMATICA($B$61:$B$65,"return","in the month",M60,,,,"decimal","false","false")</f>
        <v>8.9004595374717593E-3</v>
      </c>
      <c r="N61" s="6">
        <f>_xll.ECONOMATICA($B$61:$B$65,"return","in the month",N60,,,,"decimal","false","false")</f>
        <v>-3.5723757173400398E-3</v>
      </c>
      <c r="O61" s="6">
        <f>_xll.ECONOMATICA($B$61:$B$65,"return","in the month",O60,,,,"decimal","false","false")</f>
        <v>-4.6648640645798904E-3</v>
      </c>
      <c r="P61" s="6">
        <f>_xll.ECONOMATICA($B$61:$B$65,"return","in the month",,,,,"decimal","false","false")</f>
        <v>-6.6958188444914404E-3</v>
      </c>
      <c r="Q61" s="6">
        <f>_xll.ECONOMATICA($B$61:$B$65,"return","in the year",Q60,,,,"decimal","false","false")</f>
        <v>0.11626665202318701</v>
      </c>
      <c r="R61" s="6">
        <f>_xll.ECONOMATICA($B$61:$B$65,"return","in the year",R60,,,,"decimal","false","false")</f>
        <v>0.118905599300051</v>
      </c>
      <c r="S61" s="6">
        <f>_xll.ECONOMATICA($B$61:$B$65,"return","in the year",,,,,"decimal","false","false")</f>
        <v>5.9531684533794801E-2</v>
      </c>
      <c r="T61" s="6">
        <f>_xll.ECONOMATICA($B$61:$B$65,"return",T60,,,,,"decimal","false","false")</f>
        <v>-1.2158879812886899E-2</v>
      </c>
      <c r="U61" s="6">
        <f>_xll.ECONOMATICA($B$61:$B$65,"return",U60,,,,,"decimal","false","false")</f>
        <v>-6.5062411995313596E-3</v>
      </c>
      <c r="V61" s="6">
        <f>_xll.ECONOMATICA($B$61:$B$65,"return",V60,,,,,"decimal","false","false")</f>
        <v>2.70936197848641E-2</v>
      </c>
      <c r="W61" s="6">
        <f>_xll.ECONOMATICA($B$61:$B$65,"return",W60,,,,,"decimal","false","false")</f>
        <v>7.8727209445787594E-2</v>
      </c>
      <c r="X61" s="6">
        <f>_xll.ECONOMATICA($B$61:$B$65,"return",X60,,,,,"decimal","false","false")</f>
        <v>0.25091621486528298</v>
      </c>
      <c r="Y61" s="6">
        <f>_xll.ECONOMATICA($B$61:$B$65,"return",Y60,,,,,"decimal","false","false")</f>
        <v>0.35090322245377997</v>
      </c>
      <c r="Z61" s="6">
        <f>_xll.ECONOMATICA($B$61:$B$65,"return",Z60,,,,,"decimal","false","false")</f>
        <v>0.59948807920969605</v>
      </c>
      <c r="AC61" s="14"/>
    </row>
    <row r="62" spans="2:29" ht="16.05" customHeight="1" x14ac:dyDescent="0.3">
      <c r="B62" s="1" t="s">
        <v>106</v>
      </c>
      <c r="C62" s="4" t="s">
        <v>33</v>
      </c>
      <c r="D62" s="5" t="s">
        <v>34</v>
      </c>
      <c r="E62" s="6">
        <v>-9.2314455851010297E-3</v>
      </c>
      <c r="F62" s="6">
        <v>6.9899669160804496E-3</v>
      </c>
      <c r="G62" s="6">
        <v>1.2638992913707601E-2</v>
      </c>
      <c r="H62" s="6">
        <v>1.09714185273333E-2</v>
      </c>
      <c r="I62" s="6">
        <v>4.2353575554443502E-4</v>
      </c>
      <c r="J62" s="6">
        <v>1.7722827622492301E-2</v>
      </c>
      <c r="K62" s="6">
        <v>2.0084718957150499E-2</v>
      </c>
      <c r="L62" s="6">
        <v>1.0069461044622601E-2</v>
      </c>
      <c r="M62" s="6">
        <v>1.52933667177422E-2</v>
      </c>
      <c r="N62" s="6">
        <v>-1.1630634513494401E-2</v>
      </c>
      <c r="O62" s="6">
        <v>-1.13729249751486E-2</v>
      </c>
      <c r="P62" s="6">
        <v>-8.1416608236395405E-3</v>
      </c>
      <c r="Q62" s="6">
        <v>0.13869296184202501</v>
      </c>
      <c r="R62" s="6">
        <v>0.155226128039503</v>
      </c>
      <c r="S62" s="6">
        <v>5.67868405414629E-2</v>
      </c>
      <c r="T62" s="6">
        <v>-2.1182356021199701E-2</v>
      </c>
      <c r="U62" s="6">
        <v>-1.68924932131631E-2</v>
      </c>
      <c r="V62" s="6">
        <v>3.4829199008527198E-2</v>
      </c>
      <c r="W62" s="6">
        <v>7.8528093335990007E-2</v>
      </c>
      <c r="X62" s="6">
        <v>0.31691755396604998</v>
      </c>
      <c r="Y62" s="6">
        <v>0.41045371337910203</v>
      </c>
      <c r="Z62" s="6">
        <v>0.69540580577682698</v>
      </c>
      <c r="AC62" s="14"/>
    </row>
    <row r="63" spans="2:29" ht="16.05" customHeight="1" x14ac:dyDescent="0.3">
      <c r="B63" s="1" t="s">
        <v>107</v>
      </c>
      <c r="C63" s="4" t="s">
        <v>33</v>
      </c>
      <c r="D63" s="5" t="s">
        <v>35</v>
      </c>
      <c r="E63" s="6">
        <v>3.7312725216907001E-3</v>
      </c>
      <c r="F63" s="6">
        <v>3.9221233255375401E-3</v>
      </c>
      <c r="G63" s="6">
        <v>3.90346960375609E-3</v>
      </c>
      <c r="H63" s="6">
        <v>2.99352206275216E-3</v>
      </c>
      <c r="I63" s="6">
        <v>4.6631200475530897E-3</v>
      </c>
      <c r="J63" s="6">
        <v>3.5593256252468598E-3</v>
      </c>
      <c r="K63" s="6">
        <v>3.4359125256742101E-3</v>
      </c>
      <c r="L63" s="6">
        <v>2.3618891918886198E-3</v>
      </c>
      <c r="M63" s="6">
        <v>2.05727566753922E-3</v>
      </c>
      <c r="N63" s="6">
        <v>1.3316077365743699E-3</v>
      </c>
      <c r="O63" s="6">
        <v>1.5059490178828099E-3</v>
      </c>
      <c r="P63" s="6">
        <v>2.75481470453087E-5</v>
      </c>
      <c r="Q63" s="6">
        <v>6.5410827299274402E-2</v>
      </c>
      <c r="R63" s="6">
        <v>6.0604486274314702E-2</v>
      </c>
      <c r="S63" s="6">
        <v>2.6133222389034899E-2</v>
      </c>
      <c r="T63" s="6">
        <v>1.3015117292525199E-3</v>
      </c>
      <c r="U63" s="6">
        <v>4.9095910162577604E-3</v>
      </c>
      <c r="V63" s="6">
        <v>1.42239210344997E-2</v>
      </c>
      <c r="W63" s="6">
        <v>3.8644243142698501E-2</v>
      </c>
      <c r="X63" s="6">
        <v>0.10489857137698</v>
      </c>
      <c r="Y63" s="6">
        <v>0.178870968256961</v>
      </c>
      <c r="Z63" s="6">
        <v>0.31818795817351198</v>
      </c>
      <c r="AC63" s="14"/>
    </row>
    <row r="64" spans="2:29" ht="16.05" customHeight="1" x14ac:dyDescent="0.3">
      <c r="B64" s="1" t="s">
        <v>108</v>
      </c>
      <c r="C64" s="4" t="s">
        <v>33</v>
      </c>
      <c r="D64" s="5" t="s">
        <v>36</v>
      </c>
      <c r="E64" s="6">
        <v>-1.8896142573794399E-2</v>
      </c>
      <c r="F64" s="6">
        <v>9.6116209988395002E-3</v>
      </c>
      <c r="G64" s="6">
        <v>1.5812929188541599E-2</v>
      </c>
      <c r="H64" s="6">
        <v>6.0901951528649096E-3</v>
      </c>
      <c r="I64" s="6">
        <v>-3.0339034889948401E-2</v>
      </c>
      <c r="J64" s="6">
        <v>2.0075723459740399E-2</v>
      </c>
      <c r="K64" s="6">
        <v>3.3684906869893901E-2</v>
      </c>
      <c r="L64" s="6">
        <v>1.9104669234366201E-2</v>
      </c>
      <c r="M64" s="6">
        <v>2.67777992412448E-2</v>
      </c>
      <c r="N64" s="6">
        <v>-2.7921524944758899E-2</v>
      </c>
      <c r="O64" s="6">
        <v>-2.1010127769841298E-2</v>
      </c>
      <c r="P64" s="6">
        <v>-7.0926940688877897E-3</v>
      </c>
      <c r="Q64" s="6">
        <v>0.16610932625917499</v>
      </c>
      <c r="R64" s="6">
        <v>0.221521198218397</v>
      </c>
      <c r="S64" s="6">
        <v>3.3176800960063701E-2</v>
      </c>
      <c r="T64" s="6">
        <v>-3.0896908605427601E-2</v>
      </c>
      <c r="U64" s="6">
        <v>-3.2723323012760402E-2</v>
      </c>
      <c r="V64" s="6">
        <v>5.2621056998759699E-2</v>
      </c>
      <c r="W64" s="6">
        <v>5.8566473187965998E-2</v>
      </c>
      <c r="X64" s="6">
        <v>0.422394767783699</v>
      </c>
      <c r="Y64" s="6">
        <v>0.470895419668523</v>
      </c>
      <c r="Z64" s="6">
        <v>0.80087434419314396</v>
      </c>
      <c r="AC64" s="14"/>
    </row>
    <row r="65" spans="2:29" ht="16.05" customHeight="1" x14ac:dyDescent="0.3">
      <c r="B65" s="1" t="s">
        <v>109</v>
      </c>
      <c r="C65" s="4" t="s">
        <v>12</v>
      </c>
      <c r="D65" s="5" t="s">
        <v>37</v>
      </c>
      <c r="E65" s="6">
        <v>-2.0668931701948198E-3</v>
      </c>
      <c r="F65" s="6">
        <v>2.53513891620969E-2</v>
      </c>
      <c r="G65" s="6">
        <v>5.5828851927799397E-3</v>
      </c>
      <c r="H65" s="6">
        <v>-1.5653943695724599E-2</v>
      </c>
      <c r="I65" s="6">
        <v>-6.2386590639143799E-2</v>
      </c>
      <c r="J65" s="6">
        <v>2.8989086022193099E-2</v>
      </c>
      <c r="K65" s="6">
        <v>1.8740669429462301E-2</v>
      </c>
      <c r="L65" s="6">
        <v>1.81055710927467E-2</v>
      </c>
      <c r="M65" s="6">
        <v>2.6842188806767801E-2</v>
      </c>
      <c r="N65" s="6">
        <v>2.5440959161642201E-3</v>
      </c>
      <c r="O65" s="6">
        <v>-1.49592697034677E-2</v>
      </c>
      <c r="P65" s="6"/>
      <c r="Q65" s="6">
        <v>7.0921198666837895E-2</v>
      </c>
      <c r="R65" s="6">
        <v>0.111155856269761</v>
      </c>
      <c r="S65" s="6"/>
      <c r="T65" s="6"/>
      <c r="U65" s="6"/>
      <c r="V65" s="6"/>
      <c r="W65" s="6"/>
      <c r="X65" s="6"/>
      <c r="Y65" s="6"/>
      <c r="Z65" s="6"/>
      <c r="AC65" s="14"/>
    </row>
    <row r="66" spans="2:29" ht="16.05" customHeight="1" x14ac:dyDescent="0.3">
      <c r="B66" s="1" t="s">
        <v>1015</v>
      </c>
      <c r="AC66" s="14"/>
    </row>
    <row r="67" spans="2:29" ht="16.05" customHeight="1" x14ac:dyDescent="0.3">
      <c r="B67" s="1" t="s">
        <v>1016</v>
      </c>
      <c r="C67" s="16" t="str">
        <f>"ÍNDICES DE ACCIONES AL "&amp;TEXT(D5,"dd-mm-yyyy")</f>
        <v>ÍNDICES DE ACCIONES AL 02-10-2020</v>
      </c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C67" s="14"/>
    </row>
    <row r="68" spans="2:29" ht="16.05" customHeight="1" x14ac:dyDescent="0.3">
      <c r="B68" s="1" t="s">
        <v>1017</v>
      </c>
      <c r="C68" s="10" t="str">
        <f>_xll.ECONOMATICA($B$69:$B$94,"name")</f>
        <v>Nombre</v>
      </c>
      <c r="D68" s="10" t="str">
        <f>_xll.ECONOMATICA($B$69:$B$94,"ticker")</f>
        <v>Codigo</v>
      </c>
      <c r="E68" s="11">
        <f t="shared" ref="E68:L68" si="2">EOMONTH(F68,-1)</f>
        <v>43799</v>
      </c>
      <c r="F68" s="11">
        <f t="shared" si="2"/>
        <v>43830</v>
      </c>
      <c r="G68" s="11">
        <f t="shared" si="2"/>
        <v>43861</v>
      </c>
      <c r="H68" s="11">
        <f t="shared" si="2"/>
        <v>43890</v>
      </c>
      <c r="I68" s="11">
        <f t="shared" si="2"/>
        <v>43921</v>
      </c>
      <c r="J68" s="11">
        <f t="shared" si="2"/>
        <v>43951</v>
      </c>
      <c r="K68" s="11">
        <f t="shared" si="2"/>
        <v>43982</v>
      </c>
      <c r="L68" s="11">
        <f t="shared" si="2"/>
        <v>44012</v>
      </c>
      <c r="M68" s="11">
        <f>EOMONTH(N68,-1)</f>
        <v>44043</v>
      </c>
      <c r="N68" s="11">
        <f>EOMONTH(O68,-1)</f>
        <v>44074</v>
      </c>
      <c r="O68" s="11">
        <f>EOMONTH(P68,-1)</f>
        <v>44104</v>
      </c>
      <c r="P68" s="11">
        <f>D5</f>
        <v>44106</v>
      </c>
      <c r="Q68" s="12">
        <f>DATE(YEAR($D$5)-2,12,31)</f>
        <v>43465</v>
      </c>
      <c r="R68" s="12">
        <f>DATE(YEAR($D$5)-1,12,31)</f>
        <v>43830</v>
      </c>
      <c r="S68" s="12">
        <f>$D$5</f>
        <v>44106</v>
      </c>
      <c r="T68" s="10" t="s">
        <v>0</v>
      </c>
      <c r="U68" s="10" t="s">
        <v>1</v>
      </c>
      <c r="V68" s="10" t="s">
        <v>2</v>
      </c>
      <c r="W68" s="10" t="s">
        <v>3</v>
      </c>
      <c r="X68" s="10" t="s">
        <v>4</v>
      </c>
      <c r="Y68" s="10" t="s">
        <v>5</v>
      </c>
      <c r="Z68" s="10" t="s">
        <v>6</v>
      </c>
      <c r="AC68" s="14"/>
    </row>
    <row r="69" spans="2:29" ht="16.05" customHeight="1" x14ac:dyDescent="0.3">
      <c r="B69" s="1" t="s">
        <v>1018</v>
      </c>
      <c r="C69" s="5" t="s">
        <v>9</v>
      </c>
      <c r="D69" s="5" t="s">
        <v>1029</v>
      </c>
      <c r="E69" s="6">
        <f>_xll.ECONOMATICA($B$69:$B$94,"return","in the month",E68,,,,"decimal","false","false")</f>
        <v>-4.0713311691433801E-2</v>
      </c>
      <c r="F69" s="6">
        <f>_xll.ECONOMATICA($B$69:$B$94,"return","in the month",F68,,,,"decimal","false","false")</f>
        <v>2.6036194427433702E-2</v>
      </c>
      <c r="G69" s="6">
        <f>_xll.ECONOMATICA($B$69:$B$94,"return","in the month",G68,,,,"decimal","false","false")</f>
        <v>3.4711529406194997E-4</v>
      </c>
      <c r="H69" s="6">
        <f>_xll.ECONOMATICA($B$69:$B$94,"return","in the month",H68,,,,"decimal","false","false")</f>
        <v>3.1732800507597901E-3</v>
      </c>
      <c r="I69" s="6">
        <f>_xll.ECONOMATICA($B$69:$B$94,"return","in the month",I68,,,,"decimal","false","false")</f>
        <v>-0.109302828851505</v>
      </c>
      <c r="J69" s="6">
        <f>_xll.ECONOMATICA($B$69:$B$94,"return","in the month",J68,,,,"decimal","false","false")</f>
        <v>2.01476721649669E-2</v>
      </c>
      <c r="K69" s="6">
        <f>_xll.ECONOMATICA($B$69:$B$94,"return","in the month",K68,,,,"decimal","false","false")</f>
        <v>1.0227969260086E-2</v>
      </c>
      <c r="L69" s="6">
        <f>_xll.ECONOMATICA($B$69:$B$94,"return","in the month",L68,,,,"decimal","false","false")</f>
        <v>2.8434471780201399E-2</v>
      </c>
      <c r="M69" s="6">
        <f>_xll.ECONOMATICA($B$69:$B$94,"return","in the month",M68,,,,"decimal","false","false")</f>
        <v>7.3245027553639402E-2</v>
      </c>
      <c r="N69" s="6">
        <f>_xll.ECONOMATICA($B$69:$B$94,"return","in the month",N68,,,,"decimal","false","false")</f>
        <v>-3.6224618735104699E-2</v>
      </c>
      <c r="O69" s="6">
        <f>_xll.ECONOMATICA($B$69:$B$94,"return","in the month",O68,,,,"decimal","false","false")</f>
        <v>-2.5992751859121199E-2</v>
      </c>
      <c r="P69" s="6">
        <f>_xll.ECONOMATICA($B$69:$B$94,"return","in the month",,,,,"decimal","false","false")</f>
        <v>-1.00367241411732E-2</v>
      </c>
      <c r="Q69" s="6">
        <f>_xll.ECONOMATICA($B$69:$B$94,"return","in the year",Q68,,,,"decimal","false","false")</f>
        <v>0.15405149810074401</v>
      </c>
      <c r="R69" s="6">
        <f>_xll.ECONOMATICA($B$69:$B$94,"return","in the year",R68,,,,"decimal","false","false")</f>
        <v>0.30368931154400303</v>
      </c>
      <c r="S69" s="6">
        <f>_xll.ECONOMATICA($B$69:$B$94,"return","in the year",,,,,"decimal","false","false")</f>
        <v>-5.5130575211515001E-2</v>
      </c>
      <c r="T69" s="6">
        <f>_xll.ECONOMATICA($B$69:$B$94,"return",T68,,,,,"decimal","false","false")</f>
        <v>-3.95407456071553E-2</v>
      </c>
      <c r="U69" s="6">
        <f>_xll.ECONOMATICA($B$69:$B$94,"return",U68,,,,,"decimal","false","false")</f>
        <v>-1.5582119972350501E-2</v>
      </c>
      <c r="V69" s="6">
        <f>_xll.ECONOMATICA($B$69:$B$94,"return",V68,,,,,"decimal","false","false")</f>
        <v>7.5867358926188899E-2</v>
      </c>
      <c r="W69" s="6">
        <f>_xll.ECONOMATICA($B$69:$B$94,"return",W68,,,,,"decimal","false","false")</f>
        <v>-2.60136774104467E-2</v>
      </c>
      <c r="X69" s="6">
        <f>_xll.ECONOMATICA($B$69:$B$94,"return",X68,,,,,"decimal","false","false")</f>
        <v>0.39720090938673802</v>
      </c>
      <c r="Y69" s="6">
        <f>_xll.ECONOMATICA($B$69:$B$94,"return",Y68,,,,,"decimal","false","false")</f>
        <v>0.39659889182075903</v>
      </c>
      <c r="Z69" s="6">
        <f>_xll.ECONOMATICA($B$69:$B$94,"return",Z68,,,,,"decimal","false","false")</f>
        <v>0.64023195340065298</v>
      </c>
      <c r="AC69" s="14"/>
    </row>
    <row r="70" spans="2:29" ht="16.05" customHeight="1" x14ac:dyDescent="0.3">
      <c r="B70" s="1" t="s">
        <v>1019</v>
      </c>
      <c r="C70" s="5" t="s">
        <v>9</v>
      </c>
      <c r="D70" s="5" t="s">
        <v>38</v>
      </c>
      <c r="E70" s="6">
        <v>-2.45456213115176E-2</v>
      </c>
      <c r="F70" s="6">
        <v>2.00557817897788E-2</v>
      </c>
      <c r="G70" s="6">
        <v>2.6135712068935399E-3</v>
      </c>
      <c r="H70" s="6">
        <v>4.4940523148397898E-3</v>
      </c>
      <c r="I70" s="6">
        <v>-6.9721485243499096E-2</v>
      </c>
      <c r="J70" s="6">
        <v>1.31422627073334E-2</v>
      </c>
      <c r="K70" s="6">
        <v>1.51837311896088E-2</v>
      </c>
      <c r="L70" s="6">
        <v>2.04818396505289E-2</v>
      </c>
      <c r="M70" s="6">
        <v>4.3860740688614903E-2</v>
      </c>
      <c r="N70" s="6">
        <v>-1.7974684715227299E-2</v>
      </c>
      <c r="O70" s="6">
        <v>-1.5118065852220801E-2</v>
      </c>
      <c r="P70" s="6">
        <v>-6.8528468709701E-3</v>
      </c>
      <c r="Q70" s="6">
        <v>0.13058738172374401</v>
      </c>
      <c r="R70" s="6">
        <v>0.22950364609278001</v>
      </c>
      <c r="S70" s="6">
        <v>-1.39990756215411E-2</v>
      </c>
      <c r="T70" s="6">
        <v>-2.4470803825352001E-2</v>
      </c>
      <c r="U70" s="6">
        <v>-5.5980597207963001E-3</v>
      </c>
      <c r="V70" s="6">
        <v>6.1308659207497798E-2</v>
      </c>
      <c r="W70" s="6">
        <v>1.44134120619128E-2</v>
      </c>
      <c r="X70" s="6">
        <v>0.32391849015024499</v>
      </c>
      <c r="Y70" s="6">
        <v>0.36483907709596702</v>
      </c>
      <c r="Z70" s="6">
        <v>0.58157407538441497</v>
      </c>
      <c r="AC70" s="14"/>
    </row>
    <row r="71" spans="2:29" ht="16.05" customHeight="1" x14ac:dyDescent="0.3">
      <c r="B71" s="1" t="s">
        <v>1020</v>
      </c>
      <c r="C71" s="5" t="s">
        <v>10</v>
      </c>
      <c r="D71" s="5" t="s">
        <v>39</v>
      </c>
      <c r="E71" s="6">
        <v>-1.15136294361946E-2</v>
      </c>
      <c r="F71" s="6">
        <v>4.0119013538060201E-3</v>
      </c>
      <c r="G71" s="6">
        <v>2.5367504300447801E-2</v>
      </c>
      <c r="H71" s="6">
        <v>6.2662665914103898E-3</v>
      </c>
      <c r="I71" s="6">
        <v>-3.5201693247472597E-2</v>
      </c>
      <c r="J71" s="6">
        <v>1.3862294374121099E-2</v>
      </c>
      <c r="K71" s="6">
        <v>2.6335048965847801E-2</v>
      </c>
      <c r="L71" s="6">
        <v>3.7438580304296899E-2</v>
      </c>
      <c r="M71" s="6">
        <v>4.2572729351377299E-2</v>
      </c>
      <c r="N71" s="6">
        <v>2.1126427764102101E-2</v>
      </c>
      <c r="O71" s="6">
        <v>2.9523203773351301E-2</v>
      </c>
      <c r="P71" s="6">
        <v>3.934314554499E-5</v>
      </c>
      <c r="Q71" s="6">
        <v>0.183837849961419</v>
      </c>
      <c r="R71" s="6">
        <v>0.194108796040528</v>
      </c>
      <c r="S71" s="6">
        <v>0.17787343089556101</v>
      </c>
      <c r="T71" s="6">
        <v>2.5432492806430701E-2</v>
      </c>
      <c r="U71" s="6">
        <v>9.1783693653269396E-2</v>
      </c>
      <c r="V71" s="6">
        <v>0.18305570910539201</v>
      </c>
      <c r="W71" s="6">
        <v>0.197439680037787</v>
      </c>
      <c r="X71" s="6">
        <v>0.47971053652698198</v>
      </c>
      <c r="Y71" s="6">
        <v>0.671740178691689</v>
      </c>
      <c r="Z71" s="6">
        <v>0.80894129358814104</v>
      </c>
      <c r="AC71" s="14"/>
    </row>
    <row r="72" spans="2:29" ht="16.05" customHeight="1" x14ac:dyDescent="0.3">
      <c r="B72" s="1" t="s">
        <v>1021</v>
      </c>
      <c r="C72" s="5" t="s">
        <v>11</v>
      </c>
      <c r="D72" s="5" t="s">
        <v>40</v>
      </c>
      <c r="E72" s="6">
        <v>3.8133592624944898E-3</v>
      </c>
      <c r="F72" s="6">
        <v>3.7669309422199101E-3</v>
      </c>
      <c r="G72" s="6">
        <v>3.7505889831663799E-3</v>
      </c>
      <c r="H72" s="6">
        <v>2.74658351372636E-3</v>
      </c>
      <c r="I72" s="6">
        <v>3.3477651395514801E-3</v>
      </c>
      <c r="J72" s="6">
        <v>2.68363613758993E-3</v>
      </c>
      <c r="K72" s="6">
        <v>2.4046406397246799E-3</v>
      </c>
      <c r="L72" s="6">
        <v>2.1655331456713598E-3</v>
      </c>
      <c r="M72" s="6">
        <v>1.9673807964864002E-3</v>
      </c>
      <c r="N72" s="6">
        <v>1.6144377423188399E-3</v>
      </c>
      <c r="O72" s="6">
        <v>-2.6900759421550902E-3</v>
      </c>
      <c r="P72" s="6">
        <v>-2.8853072790297998E-3</v>
      </c>
      <c r="Q72" s="6">
        <v>6.4184991550064296E-2</v>
      </c>
      <c r="R72" s="6">
        <v>5.98675770706905E-2</v>
      </c>
      <c r="S72" s="6">
        <v>1.51830676240934E-2</v>
      </c>
      <c r="T72" s="6">
        <v>-5.71381720510544E-3</v>
      </c>
      <c r="U72" s="6">
        <v>-2.1753463388449702E-3</v>
      </c>
      <c r="V72" s="6">
        <v>4.9884688760357702E-3</v>
      </c>
      <c r="W72" s="6">
        <v>2.7399246870118101E-2</v>
      </c>
      <c r="X72" s="6">
        <v>9.2026603098929599E-2</v>
      </c>
      <c r="Y72" s="6">
        <v>0.165067795507784</v>
      </c>
      <c r="Z72" s="6">
        <v>0.30195844266010702</v>
      </c>
      <c r="AC72" s="14"/>
    </row>
    <row r="73" spans="2:29" ht="16.05" customHeight="1" x14ac:dyDescent="0.3">
      <c r="B73" s="1" t="s">
        <v>1022</v>
      </c>
      <c r="C73" s="5" t="s">
        <v>41</v>
      </c>
      <c r="D73" s="5" t="s">
        <v>22</v>
      </c>
      <c r="E73" s="6">
        <v>3.31373114022426E-3</v>
      </c>
      <c r="F73" s="6">
        <v>4.1873819900502002E-3</v>
      </c>
      <c r="G73" s="6">
        <v>4.4278701880102701E-3</v>
      </c>
      <c r="H73" s="6">
        <v>3.7929661957605298E-3</v>
      </c>
      <c r="I73" s="6">
        <v>6.0397761917556601E-3</v>
      </c>
      <c r="J73" s="6">
        <v>4.4523783435579398E-3</v>
      </c>
      <c r="K73" s="6">
        <v>4.1540244619682198E-3</v>
      </c>
      <c r="L73" s="6">
        <v>2.82506346775335E-3</v>
      </c>
      <c r="M73" s="6">
        <v>2.3846657295507599E-3</v>
      </c>
      <c r="N73" s="6">
        <v>1.18651727825636E-3</v>
      </c>
      <c r="O73" s="6">
        <v>1.4993935801612701E-3</v>
      </c>
      <c r="P73" s="6">
        <v>-8.7034743864933305E-4</v>
      </c>
      <c r="Q73" s="6">
        <v>6.9744823602377395E-2</v>
      </c>
      <c r="R73" s="6">
        <v>6.7591263879876406E-2</v>
      </c>
      <c r="S73" s="6">
        <v>3.0279040420282399E-2</v>
      </c>
      <c r="T73" s="6">
        <v>3.9525005740870299E-4</v>
      </c>
      <c r="U73" s="6">
        <v>4.3110005281050698E-3</v>
      </c>
      <c r="V73" s="6">
        <v>1.53251052361156E-2</v>
      </c>
      <c r="W73" s="6">
        <v>4.39416102653922E-2</v>
      </c>
      <c r="X73" s="6">
        <v>0.121327026014187</v>
      </c>
      <c r="Y73" s="6">
        <v>0.197590759035083</v>
      </c>
      <c r="Z73" s="6">
        <v>0.349595226927777</v>
      </c>
      <c r="AC73" s="14"/>
    </row>
    <row r="74" spans="2:29" ht="16.05" customHeight="1" x14ac:dyDescent="0.3">
      <c r="B74" s="1" t="s">
        <v>1023</v>
      </c>
      <c r="C74" s="5" t="s">
        <v>41</v>
      </c>
      <c r="D74" s="5" t="s">
        <v>23</v>
      </c>
      <c r="E74" s="6">
        <v>-8.3300422738830093E-3</v>
      </c>
      <c r="F74" s="6">
        <v>7.1862165768834503E-3</v>
      </c>
      <c r="G74" s="6">
        <v>1.11464672772854E-2</v>
      </c>
      <c r="H74" s="6">
        <v>7.9914493799151404E-3</v>
      </c>
      <c r="I74" s="6">
        <v>-4.7367160059366099E-3</v>
      </c>
      <c r="J74" s="6">
        <v>1.50022674079082E-2</v>
      </c>
      <c r="K74" s="6">
        <v>1.92362079505983E-2</v>
      </c>
      <c r="L74" s="6">
        <v>1.03754479023337E-2</v>
      </c>
      <c r="M74" s="6">
        <v>1.47100079448137E-2</v>
      </c>
      <c r="N74" s="6">
        <v>-1.13263505045325E-2</v>
      </c>
      <c r="O74" s="6">
        <v>-9.1342640071161406E-3</v>
      </c>
      <c r="P74" s="6">
        <v>-6.4810579560798899E-3</v>
      </c>
      <c r="Q74" s="6">
        <v>0.12267092187001299</v>
      </c>
      <c r="R74" s="6">
        <v>0.142381764026213</v>
      </c>
      <c r="S74" s="6">
        <v>4.7175337898806902E-2</v>
      </c>
      <c r="T74" s="6">
        <v>-1.69477552344688E-2</v>
      </c>
      <c r="U74" s="6">
        <v>-1.3669720573488999E-2</v>
      </c>
      <c r="V74" s="6">
        <v>3.57321708906966E-2</v>
      </c>
      <c r="W74" s="6">
        <v>6.8676886119646993E-2</v>
      </c>
      <c r="X74" s="6">
        <v>0.28245187110762299</v>
      </c>
      <c r="Y74" s="6">
        <v>0.36001140955893801</v>
      </c>
      <c r="Z74" s="6">
        <v>0.62199720429838601</v>
      </c>
      <c r="AC74" s="14"/>
    </row>
    <row r="75" spans="2:29" ht="16.05" customHeight="1" x14ac:dyDescent="0.3">
      <c r="B75" s="1" t="s">
        <v>1024</v>
      </c>
      <c r="C75" s="5" t="s">
        <v>41</v>
      </c>
      <c r="D75" s="5" t="s">
        <v>24</v>
      </c>
      <c r="E75" s="6">
        <v>-4.5986244786036003E-3</v>
      </c>
      <c r="F75" s="6">
        <v>6.2216008336690703E-3</v>
      </c>
      <c r="G75" s="6">
        <v>8.7708810569893103E-3</v>
      </c>
      <c r="H75" s="6">
        <v>6.5061289406003198E-3</v>
      </c>
      <c r="I75" s="6">
        <v>-1.0677249356376699E-3</v>
      </c>
      <c r="J75" s="6">
        <v>1.14919917614316E-2</v>
      </c>
      <c r="K75" s="6">
        <v>1.41840439282532E-2</v>
      </c>
      <c r="L75" s="6">
        <v>7.8566423289885296E-3</v>
      </c>
      <c r="M75" s="6">
        <v>1.08377292290243E-2</v>
      </c>
      <c r="N75" s="6">
        <v>-7.5007392724728596E-3</v>
      </c>
      <c r="O75" s="6">
        <v>-5.6030341720543202E-3</v>
      </c>
      <c r="P75" s="6">
        <v>-4.4648622788372398E-3</v>
      </c>
      <c r="Q75" s="6">
        <v>0.107321649782534</v>
      </c>
      <c r="R75" s="6">
        <v>0.12030170187790599</v>
      </c>
      <c r="S75" s="6">
        <v>4.14801818642445E-2</v>
      </c>
      <c r="T75" s="6">
        <v>-1.11054415192484E-2</v>
      </c>
      <c r="U75" s="6">
        <v>-7.6356914587449899E-3</v>
      </c>
      <c r="V75" s="6">
        <v>2.89189014329168E-2</v>
      </c>
      <c r="W75" s="6">
        <v>6.0347952527081403E-2</v>
      </c>
      <c r="X75" s="6">
        <v>0.232848188092175</v>
      </c>
      <c r="Y75" s="6">
        <v>0.31007445850438697</v>
      </c>
      <c r="Z75" s="6">
        <v>0.53915773561340796</v>
      </c>
      <c r="AC75" s="14"/>
    </row>
    <row r="76" spans="2:29" ht="16.05" customHeight="1" x14ac:dyDescent="0.3">
      <c r="B76" s="1" t="s">
        <v>110</v>
      </c>
      <c r="C76" s="5" t="s">
        <v>755</v>
      </c>
      <c r="D76" s="5" t="s">
        <v>759</v>
      </c>
      <c r="E76" s="6">
        <v>3.8037939139030602E-3</v>
      </c>
      <c r="F76" s="6">
        <v>3.7660498146578898E-3</v>
      </c>
      <c r="G76" s="6">
        <v>3.76624749515031E-3</v>
      </c>
      <c r="H76" s="6">
        <v>2.9467544627550502E-3</v>
      </c>
      <c r="I76" s="6">
        <v>3.4023728057945798E-3</v>
      </c>
      <c r="J76" s="6">
        <v>2.8493360005086301E-3</v>
      </c>
      <c r="K76" s="6">
        <v>2.3870819113653899E-3</v>
      </c>
      <c r="L76" s="6">
        <v>2.1528208035306298E-3</v>
      </c>
      <c r="M76" s="6">
        <v>1.94295047003834E-3</v>
      </c>
      <c r="N76" s="6">
        <v>1.6072421130957099E-3</v>
      </c>
      <c r="O76" s="6">
        <v>1.5713039974798401E-3</v>
      </c>
      <c r="P76" s="6">
        <v>1.4941322660888499E-4</v>
      </c>
      <c r="Q76" s="6">
        <v>6.4233673092530794E-2</v>
      </c>
      <c r="R76" s="6">
        <v>5.9678242700101698E-2</v>
      </c>
      <c r="S76" s="6">
        <v>2.3005343875411199E-2</v>
      </c>
      <c r="T76" s="6">
        <v>1.57106889128045E-3</v>
      </c>
      <c r="U76" s="6">
        <v>5.11056680079491E-3</v>
      </c>
      <c r="V76" s="6">
        <v>1.2438984349500999E-2</v>
      </c>
      <c r="W76" s="6">
        <v>3.5291217714984703E-2</v>
      </c>
      <c r="X76" s="6">
        <v>0.10018712837525499</v>
      </c>
      <c r="Y76" s="6">
        <v>0.173666494374629</v>
      </c>
      <c r="Z76" s="6">
        <v>0.30963457939098599</v>
      </c>
      <c r="AC76" s="14"/>
    </row>
    <row r="77" spans="2:29" ht="16.05" customHeight="1" x14ac:dyDescent="0.3">
      <c r="B77" s="1" t="s">
        <v>111</v>
      </c>
      <c r="C77" s="5" t="s">
        <v>756</v>
      </c>
      <c r="D77" s="5" t="s">
        <v>760</v>
      </c>
      <c r="E77" s="6">
        <v>0.14346855228723099</v>
      </c>
      <c r="F77" s="6">
        <v>-8.1366964968765398E-4</v>
      </c>
      <c r="G77" s="6">
        <v>-4.75570032540418E-3</v>
      </c>
      <c r="H77" s="6">
        <v>-1.48589382743012E-2</v>
      </c>
      <c r="I77" s="6">
        <v>0.32146179401955999</v>
      </c>
      <c r="J77" s="6">
        <v>-4.2236524536783698E-2</v>
      </c>
      <c r="K77" s="6">
        <v>-6.5518689625605503E-2</v>
      </c>
      <c r="L77" s="6">
        <v>-9.5505617977323695E-2</v>
      </c>
      <c r="M77" s="6">
        <v>-0.14531055900632101</v>
      </c>
      <c r="N77" s="6">
        <v>0.11809163911137099</v>
      </c>
      <c r="O77" s="6"/>
      <c r="P77" s="6"/>
      <c r="Q77" s="6">
        <v>-9.5617000265483504E-2</v>
      </c>
      <c r="R77" s="6">
        <v>-0.35535350565915003</v>
      </c>
      <c r="S77" s="6"/>
      <c r="T77" s="6"/>
      <c r="U77" s="6"/>
      <c r="V77" s="6"/>
      <c r="W77" s="6"/>
      <c r="X77" s="6"/>
      <c r="Y77" s="6"/>
      <c r="Z77" s="6"/>
      <c r="AC77" s="14"/>
    </row>
    <row r="78" spans="2:29" ht="16.05" customHeight="1" x14ac:dyDescent="0.3">
      <c r="B78" s="1" t="s">
        <v>112</v>
      </c>
      <c r="C78" s="5" t="s">
        <v>42</v>
      </c>
      <c r="D78" s="5" t="s">
        <v>54</v>
      </c>
      <c r="E78" s="6">
        <v>2.8709998587146401E-3</v>
      </c>
      <c r="F78" s="6">
        <v>2.8710001115541698E-3</v>
      </c>
      <c r="G78" s="6">
        <v>2.58800012852589E-3</v>
      </c>
      <c r="H78" s="6">
        <v>2.58799983021163E-3</v>
      </c>
      <c r="I78" s="6">
        <v>2.4460001714032798E-3</v>
      </c>
      <c r="J78" s="6">
        <v>2.1619995095534298E-3</v>
      </c>
      <c r="K78" s="6">
        <v>2.1620003444695599E-3</v>
      </c>
      <c r="L78" s="6">
        <v>1.7330000810034101E-3</v>
      </c>
      <c r="M78" s="6">
        <v>1.3029995607212201E-3</v>
      </c>
      <c r="N78" s="6">
        <v>1.3030001009610699E-3</v>
      </c>
      <c r="O78" s="6">
        <v>1.1589998321142E-3</v>
      </c>
      <c r="P78" s="6"/>
      <c r="Q78" s="6">
        <v>4.62294768767606E-2</v>
      </c>
      <c r="R78" s="6">
        <v>4.2576301091685302E-2</v>
      </c>
      <c r="S78" s="6">
        <v>1.7578506758582101E-2</v>
      </c>
      <c r="T78" s="6">
        <v>1.1589998321142E-3</v>
      </c>
      <c r="U78" s="6">
        <v>3.7697196257795401E-3</v>
      </c>
      <c r="V78" s="6">
        <v>9.8617744879447907E-3</v>
      </c>
      <c r="W78" s="6">
        <v>2.6656704514607599E-2</v>
      </c>
      <c r="X78" s="6">
        <v>7.2770981925714295E-2</v>
      </c>
      <c r="Y78" s="6">
        <v>0.124704360734613</v>
      </c>
      <c r="Z78" s="6">
        <v>0.20863071093306601</v>
      </c>
      <c r="AC78" s="14"/>
    </row>
    <row r="79" spans="2:29" ht="16.05" customHeight="1" x14ac:dyDescent="0.3">
      <c r="B79" s="1" t="s">
        <v>113</v>
      </c>
      <c r="C79" s="5" t="s">
        <v>42</v>
      </c>
      <c r="D79" s="5" t="s">
        <v>43</v>
      </c>
      <c r="E79" s="6">
        <v>4.9999996717815503E-3</v>
      </c>
      <c r="F79" s="6">
        <v>5.0000000228465104E-3</v>
      </c>
      <c r="G79" s="6">
        <v>5.00000019383151E-3</v>
      </c>
      <c r="H79" s="6">
        <v>5.00000030115189E-3</v>
      </c>
      <c r="I79" s="6">
        <v>4.99999973362719E-3</v>
      </c>
      <c r="J79" s="6">
        <v>5.0000000410364001E-3</v>
      </c>
      <c r="K79" s="6">
        <v>4.9999998864222999E-3</v>
      </c>
      <c r="L79" s="6">
        <v>5.0000000774161899E-3</v>
      </c>
      <c r="M79" s="6">
        <v>5.0000000010186297E-3</v>
      </c>
      <c r="N79" s="6">
        <v>4.9999997445411299E-3</v>
      </c>
      <c r="O79" s="6">
        <v>5.000000110158E-3</v>
      </c>
      <c r="P79" s="6"/>
      <c r="Q79" s="6">
        <v>6.1677811689150999E-2</v>
      </c>
      <c r="R79" s="6">
        <v>6.1677811478148201E-2</v>
      </c>
      <c r="S79" s="6">
        <v>4.5910579237897799E-2</v>
      </c>
      <c r="T79" s="6">
        <v>5.000000110158E-3</v>
      </c>
      <c r="U79" s="6">
        <v>1.5075124852955901E-2</v>
      </c>
      <c r="V79" s="6">
        <v>3.0377509250683901E-2</v>
      </c>
      <c r="W79" s="6">
        <v>6.1677811387198703E-2</v>
      </c>
      <c r="X79" s="6">
        <v>0.12715977626066899</v>
      </c>
      <c r="Y79" s="6">
        <v>0.19668052424822199</v>
      </c>
      <c r="Z79" s="6">
        <v>0.28597779471427198</v>
      </c>
      <c r="AC79" s="14"/>
    </row>
    <row r="80" spans="2:29" ht="16.05" customHeight="1" x14ac:dyDescent="0.3">
      <c r="B80" s="1" t="s">
        <v>114</v>
      </c>
      <c r="C80" s="5" t="s">
        <v>42</v>
      </c>
      <c r="D80" s="5" t="s">
        <v>761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  <c r="O80" s="6">
        <v>0</v>
      </c>
      <c r="P80" s="6">
        <v>0</v>
      </c>
      <c r="Q80" s="6">
        <v>0</v>
      </c>
      <c r="R80" s="6">
        <v>0</v>
      </c>
      <c r="S80" s="6">
        <v>0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-0.240467871791334</v>
      </c>
      <c r="AC80" s="14"/>
    </row>
    <row r="81" spans="2:29" ht="16.05" customHeight="1" x14ac:dyDescent="0.3">
      <c r="B81" s="1" t="s">
        <v>115</v>
      </c>
      <c r="C81" s="5" t="s">
        <v>42</v>
      </c>
      <c r="D81" s="5" t="s">
        <v>762</v>
      </c>
      <c r="E81" s="6">
        <v>-8.9438629876967796E-2</v>
      </c>
      <c r="F81" s="6">
        <v>0</v>
      </c>
      <c r="G81" s="6">
        <v>-9.8571926158038004E-2</v>
      </c>
      <c r="H81" s="6">
        <v>0</v>
      </c>
      <c r="I81" s="6">
        <v>-5.4868624421069399E-2</v>
      </c>
      <c r="J81" s="6">
        <v>-0.116107931316074</v>
      </c>
      <c r="K81" s="6">
        <v>0</v>
      </c>
      <c r="L81" s="6">
        <v>-0.198427382054506</v>
      </c>
      <c r="M81" s="6">
        <v>-0.248124639353482</v>
      </c>
      <c r="N81" s="6">
        <v>0</v>
      </c>
      <c r="O81" s="6">
        <v>-0.110514198005112</v>
      </c>
      <c r="P81" s="6">
        <v>0</v>
      </c>
      <c r="Q81" s="6">
        <v>-0.13058740931315699</v>
      </c>
      <c r="R81" s="6">
        <v>-0.227187079408322</v>
      </c>
      <c r="S81" s="6">
        <v>-0.59630790665338296</v>
      </c>
      <c r="T81" s="6">
        <v>-0.110514198005112</v>
      </c>
      <c r="U81" s="6">
        <v>-0.33121754183492202</v>
      </c>
      <c r="V81" s="6">
        <v>-0.52616516762122001</v>
      </c>
      <c r="W81" s="6">
        <v>-0.66249271986074698</v>
      </c>
      <c r="X81" s="6">
        <v>-0.688021534320433</v>
      </c>
      <c r="Y81" s="6">
        <v>-0.76820000000065203</v>
      </c>
      <c r="Z81" s="6">
        <v>-0.82394045268069005</v>
      </c>
      <c r="AC81" s="14"/>
    </row>
    <row r="82" spans="2:29" ht="16.05" customHeight="1" x14ac:dyDescent="0.3">
      <c r="B82" s="1" t="s">
        <v>116</v>
      </c>
      <c r="C82" s="5" t="s">
        <v>8</v>
      </c>
      <c r="D82" s="5" t="s">
        <v>763</v>
      </c>
      <c r="E82" s="6">
        <v>0</v>
      </c>
      <c r="F82" s="6">
        <v>-0.10204081632677101</v>
      </c>
      <c r="G82" s="6">
        <v>0</v>
      </c>
      <c r="H82" s="6">
        <v>-5.6818181818016497E-2</v>
      </c>
      <c r="I82" s="6">
        <v>-0.12048192771093499</v>
      </c>
      <c r="J82" s="6">
        <v>0</v>
      </c>
      <c r="K82" s="6">
        <v>-0.205479452054424</v>
      </c>
      <c r="L82" s="6">
        <v>-0.25862068965478102</v>
      </c>
      <c r="M82" s="6">
        <v>0</v>
      </c>
      <c r="N82" s="6">
        <v>-0.116279069768061</v>
      </c>
      <c r="O82" s="6">
        <v>0</v>
      </c>
      <c r="P82" s="6">
        <v>0</v>
      </c>
      <c r="Q82" s="6">
        <v>-7.2463768115994795E-2</v>
      </c>
      <c r="R82" s="6">
        <v>-0.3125</v>
      </c>
      <c r="S82" s="6">
        <v>-0.56818181818176505</v>
      </c>
      <c r="T82" s="6">
        <v>0</v>
      </c>
      <c r="U82" s="6">
        <v>-0.116279069768061</v>
      </c>
      <c r="V82" s="6">
        <v>-0.47945205479511099</v>
      </c>
      <c r="W82" s="6">
        <v>-0.648148148148321</v>
      </c>
      <c r="X82" s="6">
        <v>-0.703125</v>
      </c>
      <c r="Y82" s="6">
        <v>-0.76687116564484303</v>
      </c>
      <c r="Z82" s="6">
        <v>-0.86572438162518695</v>
      </c>
      <c r="AC82" s="14"/>
    </row>
    <row r="83" spans="2:29" ht="16.05" customHeight="1" x14ac:dyDescent="0.3">
      <c r="B83" s="1" t="s">
        <v>117</v>
      </c>
      <c r="C83" s="5" t="s">
        <v>8</v>
      </c>
      <c r="D83" s="5" t="s">
        <v>44</v>
      </c>
      <c r="E83" s="6">
        <v>3.8038297007005899E-3</v>
      </c>
      <c r="F83" s="6">
        <v>3.7469707403943201E-3</v>
      </c>
      <c r="G83" s="6">
        <v>3.7662346985598599E-3</v>
      </c>
      <c r="H83" s="6">
        <v>2.9372757453529599E-3</v>
      </c>
      <c r="I83" s="6">
        <v>3.3836985039670301E-3</v>
      </c>
      <c r="J83" s="6">
        <v>2.8492609235399899E-3</v>
      </c>
      <c r="K83" s="6">
        <v>2.3580770503031099E-3</v>
      </c>
      <c r="L83" s="6">
        <v>2.1232772578514401E-3</v>
      </c>
      <c r="M83" s="6">
        <v>1.9433898087299901E-3</v>
      </c>
      <c r="N83" s="6">
        <v>1.5989274997991699E-3</v>
      </c>
      <c r="O83" s="6">
        <v>1.56971034994058E-3</v>
      </c>
      <c r="P83" s="6">
        <v>1.4939118591428301E-4</v>
      </c>
      <c r="Q83" s="6">
        <v>6.4288096773452694E-2</v>
      </c>
      <c r="R83" s="6">
        <v>5.9598828709567897E-2</v>
      </c>
      <c r="S83" s="6">
        <v>2.29070967016014E-2</v>
      </c>
      <c r="T83" s="6">
        <v>1.5697102826379701E-3</v>
      </c>
      <c r="U83" s="6">
        <v>5.1011549585382497E-3</v>
      </c>
      <c r="V83" s="6">
        <v>1.2369913214570301E-2</v>
      </c>
      <c r="W83" s="6">
        <v>3.5152837581335902E-2</v>
      </c>
      <c r="X83" s="6">
        <v>9.9999111391371104E-2</v>
      </c>
      <c r="Y83" s="6">
        <v>0.173497190833732</v>
      </c>
      <c r="Z83" s="6">
        <v>0.309358885901165</v>
      </c>
      <c r="AC83" s="14"/>
    </row>
    <row r="84" spans="2:29" ht="16.05" customHeight="1" x14ac:dyDescent="0.3">
      <c r="B84" s="1" t="s">
        <v>118</v>
      </c>
      <c r="C84" s="5" t="s">
        <v>8</v>
      </c>
      <c r="D84" s="5" t="s">
        <v>764</v>
      </c>
      <c r="E84" s="6">
        <v>-0.206325684032927</v>
      </c>
      <c r="F84" s="6">
        <v>-1.4947845014830799E-2</v>
      </c>
      <c r="G84" s="6">
        <v>5.1416559581412002E-3</v>
      </c>
      <c r="H84" s="6">
        <v>-0.22010353025863899</v>
      </c>
      <c r="I84" s="6">
        <v>0.15198583527861001</v>
      </c>
      <c r="J84" s="6">
        <v>-0.157944476747653</v>
      </c>
      <c r="K84" s="6">
        <v>-0.17239046602306199</v>
      </c>
      <c r="L84" s="6">
        <v>-9.9572194691136207E-2</v>
      </c>
      <c r="M84" s="6">
        <v>-8.4721473959652904E-2</v>
      </c>
      <c r="N84" s="6">
        <v>-0.17724833459127701</v>
      </c>
      <c r="O84" s="6">
        <v>-1.8273134532137199E-2</v>
      </c>
      <c r="P84" s="6"/>
      <c r="Q84" s="6">
        <v>-8.2976283081807198E-2</v>
      </c>
      <c r="R84" s="6">
        <v>-0.240825236497622</v>
      </c>
      <c r="S84" s="6">
        <v>-0.58107218563265595</v>
      </c>
      <c r="T84" s="6">
        <v>-1.8273134532137199E-2</v>
      </c>
      <c r="U84" s="6">
        <v>-0.26071359627909302</v>
      </c>
      <c r="V84" s="6">
        <v>-0.53609630614868398</v>
      </c>
      <c r="W84" s="6">
        <v>-0.66152293521910899</v>
      </c>
      <c r="X84" s="6">
        <v>-0.66518041647737802</v>
      </c>
      <c r="Y84" s="6">
        <v>-0.75413967922795599</v>
      </c>
      <c r="Z84" s="6">
        <v>-0.858452529032948</v>
      </c>
      <c r="AC84" s="14"/>
    </row>
    <row r="85" spans="2:29" ht="16.05" customHeight="1" x14ac:dyDescent="0.3">
      <c r="B85" s="1" t="s">
        <v>119</v>
      </c>
      <c r="C85" s="5" t="s">
        <v>757</v>
      </c>
      <c r="D85" s="5" t="s">
        <v>765</v>
      </c>
      <c r="E85" s="6">
        <v>-5.8774834436917403E-2</v>
      </c>
      <c r="F85" s="6">
        <v>1.9055995309827298E-2</v>
      </c>
      <c r="G85" s="6">
        <v>-0.162543153050065</v>
      </c>
      <c r="H85" s="6">
        <v>9.7560975609667394E-2</v>
      </c>
      <c r="I85" s="6">
        <v>-0.17652582159644201</v>
      </c>
      <c r="J85" s="6">
        <v>-8.4758646902628201E-2</v>
      </c>
      <c r="K85" s="6">
        <v>-0.176910299002775</v>
      </c>
      <c r="L85" s="6">
        <v>-0.159939455095882</v>
      </c>
      <c r="M85" s="6">
        <v>-9.1891891892446398E-2</v>
      </c>
      <c r="N85" s="6">
        <v>2.9100529100105601E-2</v>
      </c>
      <c r="O85" s="6">
        <v>-4.5629820051544798E-2</v>
      </c>
      <c r="P85" s="6"/>
      <c r="Q85" s="6">
        <v>5.5810245175962302E-3</v>
      </c>
      <c r="R85" s="6">
        <v>-0.31100099108065499</v>
      </c>
      <c r="S85" s="6">
        <v>-0.57278481012675897</v>
      </c>
      <c r="T85" s="6">
        <v>0</v>
      </c>
      <c r="U85" s="6">
        <v>-9.5063985374581494E-2</v>
      </c>
      <c r="V85" s="6">
        <v>-0.36996181586699101</v>
      </c>
      <c r="W85" s="6">
        <v>-0.64490674318512897</v>
      </c>
      <c r="X85" s="6">
        <v>-0.71215351812425098</v>
      </c>
      <c r="Y85" s="6">
        <v>-0.77188940092106395</v>
      </c>
      <c r="Z85" s="6">
        <v>-0.849360925137298</v>
      </c>
      <c r="AC85" s="14"/>
    </row>
    <row r="86" spans="2:29" ht="16.05" customHeight="1" x14ac:dyDescent="0.3">
      <c r="B86" s="1" t="s">
        <v>120</v>
      </c>
      <c r="C86" s="5" t="s">
        <v>758</v>
      </c>
      <c r="D86" s="5" t="s">
        <v>766</v>
      </c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C86" s="14"/>
    </row>
    <row r="87" spans="2:29" ht="16.05" customHeight="1" x14ac:dyDescent="0.3">
      <c r="B87" s="1" t="s">
        <v>121</v>
      </c>
      <c r="C87" s="5" t="s">
        <v>45</v>
      </c>
      <c r="D87" s="5" t="s">
        <v>46</v>
      </c>
      <c r="E87" s="6">
        <v>0</v>
      </c>
      <c r="F87" s="6">
        <v>0</v>
      </c>
      <c r="G87" s="6">
        <v>0</v>
      </c>
      <c r="H87" s="6">
        <v>0</v>
      </c>
      <c r="I87" s="6">
        <v>0</v>
      </c>
      <c r="J87" s="6">
        <v>0</v>
      </c>
      <c r="K87" s="6">
        <v>0</v>
      </c>
      <c r="L87" s="6">
        <v>0</v>
      </c>
      <c r="M87" s="6">
        <v>0</v>
      </c>
      <c r="N87" s="6">
        <v>0</v>
      </c>
      <c r="O87" s="6">
        <v>0</v>
      </c>
      <c r="P87" s="6"/>
      <c r="Q87" s="6">
        <v>0</v>
      </c>
      <c r="R87" s="6">
        <v>0</v>
      </c>
      <c r="S87" s="6">
        <v>0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1.09522608963744E-2</v>
      </c>
      <c r="AC87" s="14"/>
    </row>
    <row r="88" spans="2:29" ht="16.05" customHeight="1" x14ac:dyDescent="0.3">
      <c r="B88" s="1" t="s">
        <v>122</v>
      </c>
      <c r="C88" s="5" t="s">
        <v>45</v>
      </c>
      <c r="D88" s="5" t="s">
        <v>767</v>
      </c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>
        <v>-1</v>
      </c>
      <c r="Z88" s="6">
        <v>-1</v>
      </c>
      <c r="AC88" s="14"/>
    </row>
    <row r="89" spans="2:29" ht="16.05" customHeight="1" x14ac:dyDescent="0.3">
      <c r="C89" s="5"/>
      <c r="D89" s="5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C89" s="14"/>
    </row>
    <row r="90" spans="2:29" ht="16.05" customHeight="1" x14ac:dyDescent="0.3">
      <c r="C90" s="5"/>
      <c r="D90" s="5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C90" s="14"/>
    </row>
    <row r="91" spans="2:29" ht="16.05" customHeight="1" x14ac:dyDescent="0.3">
      <c r="C91" s="5"/>
      <c r="D91" s="5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C91" s="14"/>
    </row>
    <row r="92" spans="2:29" ht="16.05" customHeight="1" x14ac:dyDescent="0.3">
      <c r="C92" s="5"/>
      <c r="D92" s="5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C92" s="14"/>
    </row>
    <row r="93" spans="2:29" x14ac:dyDescent="0.3">
      <c r="C93" s="5"/>
      <c r="D93" s="5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C93" s="14"/>
    </row>
    <row r="94" spans="2:29" x14ac:dyDescent="0.3">
      <c r="C94" s="5"/>
      <c r="D94" s="5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C94" s="14"/>
    </row>
    <row r="95" spans="2:29" x14ac:dyDescent="0.3">
      <c r="AC95" s="14"/>
    </row>
    <row r="96" spans="2:29" ht="15.6" x14ac:dyDescent="0.3">
      <c r="C96" s="17" t="str">
        <f>"ÍNDICES DE INFLACIÓN A "&amp;IF(_xll.ECONOMATICA($D$98,"date of last quote")=$D$5,TEXT(_xll.ECONOMATICA($D$98,"date of last quote"),"mmm-yyyy"),TEXT(EOMONTH(D5,-1),"mmm-yyyy"))</f>
        <v>ÍNDICES DE INFLACIÓN A sept-2020</v>
      </c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C96" s="14"/>
    </row>
    <row r="97" spans="2:29" x14ac:dyDescent="0.3">
      <c r="B97" s="1" t="str" cm="1">
        <f t="array" ref="B97">+_xll.ECOSECURITIES("inflation","active",,"bra")</f>
        <v>Codigo</v>
      </c>
      <c r="C97" s="10" t="str">
        <f>_xll.ECONOMATICA($B$98:$B$113,"name")</f>
        <v>Nombre</v>
      </c>
      <c r="D97" s="10" t="str" cm="1">
        <f t="array" ref="D97">_xll.ECONOMATICA($B$98:$B$113,"ticker")</f>
        <v>Codigo</v>
      </c>
      <c r="E97" s="11">
        <f t="shared" ref="E97:L97" si="3">EOMONTH(F97,-1)</f>
        <v>43799</v>
      </c>
      <c r="F97" s="11">
        <f t="shared" si="3"/>
        <v>43830</v>
      </c>
      <c r="G97" s="11">
        <f t="shared" si="3"/>
        <v>43861</v>
      </c>
      <c r="H97" s="11">
        <f t="shared" si="3"/>
        <v>43890</v>
      </c>
      <c r="I97" s="11">
        <f t="shared" si="3"/>
        <v>43921</v>
      </c>
      <c r="J97" s="11">
        <f t="shared" si="3"/>
        <v>43951</v>
      </c>
      <c r="K97" s="11">
        <f t="shared" si="3"/>
        <v>43982</v>
      </c>
      <c r="L97" s="11">
        <f t="shared" si="3"/>
        <v>44012</v>
      </c>
      <c r="M97" s="11">
        <f>EOMONTH(N97,-1)</f>
        <v>44043</v>
      </c>
      <c r="N97" s="11">
        <f>EOMONTH(O97,-1)</f>
        <v>44074</v>
      </c>
      <c r="O97" s="11">
        <f>EOMONTH(P97,-1)</f>
        <v>44104</v>
      </c>
      <c r="P97" s="11">
        <f>D5</f>
        <v>44106</v>
      </c>
      <c r="Q97" s="12">
        <f>DATE(YEAR($D$5)-2,12,31)</f>
        <v>43465</v>
      </c>
      <c r="R97" s="12">
        <f>DATE(YEAR($D$5)-1,12,31)</f>
        <v>43830</v>
      </c>
      <c r="S97" s="12">
        <f>$D$5</f>
        <v>44106</v>
      </c>
      <c r="T97" s="10" t="s">
        <v>0</v>
      </c>
      <c r="U97" s="10" t="s">
        <v>1</v>
      </c>
      <c r="V97" s="10" t="s">
        <v>2</v>
      </c>
      <c r="W97" s="10" t="s">
        <v>3</v>
      </c>
      <c r="X97" s="10" t="s">
        <v>4</v>
      </c>
      <c r="Y97" s="10" t="s">
        <v>5</v>
      </c>
      <c r="Z97" s="10" t="s">
        <v>6</v>
      </c>
      <c r="AC97" s="14"/>
    </row>
    <row r="98" spans="2:29" x14ac:dyDescent="0.3">
      <c r="B98" s="1" t="s">
        <v>658</v>
      </c>
      <c r="C98" s="5" t="s">
        <v>47</v>
      </c>
      <c r="D98" s="5" t="s">
        <v>19</v>
      </c>
      <c r="E98" s="6">
        <f>_xll.ECONOMATICA($B$98:$B$113,"return","in the month",E97,,,,"decimal","false","false")</f>
        <v>8.5008899786771508E-3</v>
      </c>
      <c r="F98" s="6">
        <f>_xll.ECONOMATICA($B$98:$B$113,"return","in the month",F97,,,,"decimal","false","false")</f>
        <v>1.7415179394447498E-2</v>
      </c>
      <c r="G98" s="6">
        <f>_xll.ECONOMATICA($B$98:$B$113,"return","in the month",G97,,,,"decimal","false","false")</f>
        <v>9.30609050556086E-4</v>
      </c>
      <c r="H98" s="6">
        <f>_xll.ECONOMATICA($B$98:$B$113,"return","in the month",H97,,,,"decimal","false","false")</f>
        <v>1.19709504360799E-4</v>
      </c>
      <c r="I98" s="6">
        <f>_xll.ECONOMATICA($B$98:$B$113,"return","in the month",I97,,,,"decimal","false","false")</f>
        <v>1.6446117220766599E-2</v>
      </c>
      <c r="J98" s="6">
        <f>_xll.ECONOMATICA($B$98:$B$113,"return","in the month",J97,,,,"decimal","false","false")</f>
        <v>4.9720258175511801E-4</v>
      </c>
      <c r="K98" s="6">
        <f>_xll.ECONOMATICA($B$98:$B$113,"return","in the month",K97,,,,"decimal","false","false")</f>
        <v>1.0706775334256201E-2</v>
      </c>
      <c r="L98" s="6">
        <f>_xll.ECONOMATICA($B$98:$B$113,"return","in the month",L97,,,,"decimal","false","false")</f>
        <v>1.6016189574656899E-2</v>
      </c>
      <c r="M98" s="6">
        <f>_xll.ECONOMATICA($B$98:$B$113,"return","in the month",M97,,,,"decimal","false","false")</f>
        <v>2.3385772921756101E-2</v>
      </c>
      <c r="N98" s="6">
        <f>_xll.ECONOMATICA($B$98:$B$113,"return","in the month",N97,,,,"decimal","false","false")</f>
        <v>3.8737705082894501E-2</v>
      </c>
      <c r="O98" s="6" t="str">
        <f>_xll.ECONOMATICA($B$98:$B$113,"return","in the month",O97,,,,"decimal","false","false")</f>
        <v/>
      </c>
      <c r="P98" s="6" t="str">
        <f>_xll.ECONOMATICA($B$98:$B$113,"return","in the month",P97,,,,"decimal","false","false")</f>
        <v/>
      </c>
      <c r="Q98" s="6">
        <f>_xll.ECONOMATICA($B$98:$B$113,"return","in the year",Q97,,,,"decimal","false","false")</f>
        <v>7.0993559722410296E-2</v>
      </c>
      <c r="R98" s="6">
        <f>_xll.ECONOMATICA($B$98:$B$113,"return","in the year",R97,,,,"decimal","false","false")</f>
        <v>7.6959363161222399E-2</v>
      </c>
      <c r="S98" s="6" t="str">
        <f>_xll.ECONOMATICA($B$98:$B$113,"return","in the year",S97,,,,"decimal","false","false")</f>
        <v/>
      </c>
      <c r="T98" s="6" t="str">
        <f>_xll.ECONOMATICA($B$98:$B$113,"Return",T97,$D$5,,,"ORIGINAL CURRENCY","decimal","false","false",,{"tc.dft=false";"tc.tp=0";"tc.pers=30";"tc.per=0"})</f>
        <v/>
      </c>
      <c r="U98" s="6">
        <f>_xll.ECONOMATICA($B$98:$B$113,"Return",U97,$D$5,,,"ORIGINAL CURRENCY","decimal","false","false",,{"tc.dft=false";"tc.tp=0";"tc.pers=30";"tc.per=0"})</f>
        <v>6.3029389179064296E-2</v>
      </c>
      <c r="V98" s="6">
        <f>_xll.ECONOMATICA($B$98:$B$113,"Return",V97,$D$5,,,"ORIGINAL CURRENCY","decimal","false","false",,{"tc.dft=false";"tc.tp=0";"tc.pers=30";"tc.per=0"})</f>
        <v>9.2161732150998404E-2</v>
      </c>
      <c r="W98" s="6">
        <f>_xll.ECONOMATICA($B$98:$B$113,"Return",W97,$D$5,,,"ORIGINAL CURRENCY","decimal","false","false",,{"tc.dft=false";"tc.tp=0";"tc.pers=30";"tc.per=0"})</f>
        <v>0.14652079556079101</v>
      </c>
      <c r="X98" s="6">
        <f>_xll.ECONOMATICA($B$98:$B$113,"Return",X97,$D$5,,,"ORIGINAL CURRENCY","decimal","false","false",,{"tc.dft=false";"tc.tp=0";"tc.pers=30";"tc.per=0"})</f>
        <v>0.18091800903872399</v>
      </c>
      <c r="Y98" s="6">
        <f>_xll.ECONOMATICA($B$98:$B$113,"Return",Y97,$D$5,,,"ORIGINAL CURRENCY","decimal","false","false",,{"tc.dft=false";"tc.tp=0";"tc.pers=30";"tc.per=0"})</f>
        <v>0.302907653742295</v>
      </c>
      <c r="Z98" s="6">
        <f>_xll.ECONOMATICA($B$98:$B$113,"Return",Z97,$D$5,,,"ORIGINAL CURRENCY","decimal","false","false",,{"tc.dft=false";"tc.tp=0";"tc.pers=30";"tc.per=0"})</f>
        <v>0.28941083786427002</v>
      </c>
      <c r="AC98" s="14"/>
    </row>
    <row r="99" spans="2:29" x14ac:dyDescent="0.3">
      <c r="B99" s="1" t="s">
        <v>659</v>
      </c>
      <c r="C99" s="5" t="s">
        <v>47</v>
      </c>
      <c r="D99" s="5" t="s">
        <v>677</v>
      </c>
      <c r="E99" s="6">
        <v>0.54545454545412198</v>
      </c>
      <c r="F99" s="6">
        <v>1.04705882352893</v>
      </c>
      <c r="G99" s="6">
        <v>-0.94827586206840397</v>
      </c>
      <c r="H99" s="6">
        <v>-0.88888888888876005</v>
      </c>
      <c r="I99" s="6">
        <v>162.999999999702</v>
      </c>
      <c r="J99" s="6">
        <v>-0.969512195121497</v>
      </c>
      <c r="K99" s="6">
        <v>20.399999999999999</v>
      </c>
      <c r="L99" s="6">
        <v>0.49532710280443998</v>
      </c>
      <c r="M99" s="6">
        <v>0.46249999999941799</v>
      </c>
      <c r="N99" s="6">
        <v>0.65384615384624301</v>
      </c>
      <c r="O99" s="6"/>
      <c r="P99" s="6"/>
      <c r="Q99" s="6">
        <v>-1.60810810810886</v>
      </c>
      <c r="R99" s="6">
        <v>-4.8666666666697704</v>
      </c>
      <c r="S99" s="6"/>
      <c r="T99" s="6"/>
      <c r="U99" s="6">
        <v>1.41874999999767</v>
      </c>
      <c r="V99" s="6">
        <v>1.3597560975607501</v>
      </c>
      <c r="W99" s="6">
        <v>6.74</v>
      </c>
      <c r="X99" s="6">
        <v>1.1620111731824001</v>
      </c>
      <c r="Y99" s="6">
        <v>5.2419354838691596</v>
      </c>
      <c r="Z99" s="6">
        <v>128</v>
      </c>
      <c r="AC99" s="14"/>
    </row>
    <row r="100" spans="2:29" x14ac:dyDescent="0.3">
      <c r="B100" s="1" t="s">
        <v>660</v>
      </c>
      <c r="C100" s="5" t="s">
        <v>48</v>
      </c>
      <c r="D100" s="5" t="s">
        <v>18</v>
      </c>
      <c r="E100" s="6">
        <v>3.0013502710062299E-3</v>
      </c>
      <c r="F100" s="6">
        <v>2.0918341271681101E-2</v>
      </c>
      <c r="G100" s="6">
        <v>4.7700471077405399E-3</v>
      </c>
      <c r="H100" s="6">
        <v>-4.06433181524335E-4</v>
      </c>
      <c r="I100" s="6">
        <v>1.24406005579658E-2</v>
      </c>
      <c r="J100" s="6">
        <v>8.0229768318531604E-3</v>
      </c>
      <c r="K100" s="6">
        <v>2.8004076593788302E-3</v>
      </c>
      <c r="L100" s="6">
        <v>1.55700517752848E-2</v>
      </c>
      <c r="M100" s="6">
        <v>2.22783366079966E-2</v>
      </c>
      <c r="N100" s="6">
        <v>2.7441632524642001E-2</v>
      </c>
      <c r="O100" s="6">
        <v>4.3407948691310601E-2</v>
      </c>
      <c r="P100" s="6"/>
      <c r="Q100" s="6">
        <v>7.5368734029325396E-2</v>
      </c>
      <c r="R100" s="6">
        <v>7.3039306458667894E-2</v>
      </c>
      <c r="S100" s="6">
        <v>0.14402354329839001</v>
      </c>
      <c r="T100" s="6">
        <v>4.3407948691310601E-2</v>
      </c>
      <c r="U100" s="6">
        <v>9.5924051240290298E-2</v>
      </c>
      <c r="V100" s="6">
        <v>0.12505894484827901</v>
      </c>
      <c r="W100" s="6">
        <v>0.17936829983052999</v>
      </c>
      <c r="X100" s="6">
        <v>0.219083261157793</v>
      </c>
      <c r="Y100" s="6">
        <v>0.34143033672997303</v>
      </c>
      <c r="Z100" s="6">
        <v>0.322042825782555</v>
      </c>
      <c r="AC100" s="14"/>
    </row>
    <row r="101" spans="2:29" x14ac:dyDescent="0.3">
      <c r="B101" s="1" t="s">
        <v>661</v>
      </c>
      <c r="C101" s="5" t="s">
        <v>48</v>
      </c>
      <c r="D101" s="5" t="s">
        <v>678</v>
      </c>
      <c r="E101" s="6">
        <v>-0.55882352941145697</v>
      </c>
      <c r="F101" s="6">
        <v>5.9666666666604602</v>
      </c>
      <c r="G101" s="6">
        <v>-0.77033492823015004</v>
      </c>
      <c r="H101" s="6">
        <v>-1.0833333333337201</v>
      </c>
      <c r="I101" s="6">
        <v>-31.9999999999627</v>
      </c>
      <c r="J101" s="6">
        <v>-0.354838709676987</v>
      </c>
      <c r="K101" s="6">
        <v>-0.65</v>
      </c>
      <c r="L101" s="6">
        <v>4.5714285714225804</v>
      </c>
      <c r="M101" s="6">
        <v>0.42948717948805998</v>
      </c>
      <c r="N101" s="6">
        <v>0.22869955156958899</v>
      </c>
      <c r="O101" s="6">
        <v>0.58394160583731702</v>
      </c>
      <c r="P101" s="6"/>
      <c r="Q101" s="6">
        <v>-2.2134831460681701</v>
      </c>
      <c r="R101" s="6">
        <v>-2.93518518518656</v>
      </c>
      <c r="S101" s="6">
        <v>1.07655502392328</v>
      </c>
      <c r="T101" s="6">
        <v>0.58394160583731702</v>
      </c>
      <c r="U101" s="6">
        <v>1.78205128205009</v>
      </c>
      <c r="V101" s="6">
        <v>2.4999999999953402</v>
      </c>
      <c r="W101" s="6">
        <v>-434.999999999404</v>
      </c>
      <c r="X101" s="6">
        <v>1.8552631578943699</v>
      </c>
      <c r="Y101" s="6">
        <v>8.2340425531845494</v>
      </c>
      <c r="Z101" s="6">
        <v>20.7</v>
      </c>
      <c r="AC101" s="14"/>
    </row>
    <row r="102" spans="2:29" x14ac:dyDescent="0.3">
      <c r="B102" s="1" t="s">
        <v>662</v>
      </c>
      <c r="C102" s="5" t="s">
        <v>49</v>
      </c>
      <c r="D102" s="5" t="s">
        <v>50</v>
      </c>
      <c r="E102" s="6">
        <v>3.6906130662828202E-4</v>
      </c>
      <c r="F102" s="6">
        <v>2.0819762012251899E-3</v>
      </c>
      <c r="G102" s="6">
        <v>3.76783349020116E-3</v>
      </c>
      <c r="H102" s="6">
        <v>3.2958605534076902E-3</v>
      </c>
      <c r="I102" s="6">
        <v>2.5590027817088399E-3</v>
      </c>
      <c r="J102" s="6">
        <v>2.2082316554587998E-3</v>
      </c>
      <c r="K102" s="6">
        <v>2.0303535311541102E-3</v>
      </c>
      <c r="L102" s="6">
        <v>3.3834137811936701E-3</v>
      </c>
      <c r="M102" s="6">
        <v>1.1714079289959E-2</v>
      </c>
      <c r="N102" s="6">
        <v>7.2124553989851804E-3</v>
      </c>
      <c r="O102" s="6"/>
      <c r="P102" s="6"/>
      <c r="Q102" s="6">
        <v>3.8397496227844399E-2</v>
      </c>
      <c r="R102" s="6">
        <v>4.1540190062732997E-2</v>
      </c>
      <c r="S102" s="6"/>
      <c r="T102" s="6"/>
      <c r="U102" s="6">
        <v>1.90110219627968E-2</v>
      </c>
      <c r="V102" s="6">
        <v>2.6797120628543801E-2</v>
      </c>
      <c r="W102" s="6">
        <v>4.1157306857712697E-2</v>
      </c>
      <c r="X102" s="6">
        <v>8.6403032490197804E-2</v>
      </c>
      <c r="Y102" s="6">
        <v>0.12900901406101201</v>
      </c>
      <c r="Z102" s="6">
        <v>0.17737801980722001</v>
      </c>
      <c r="AC102" s="14"/>
    </row>
    <row r="103" spans="2:29" x14ac:dyDescent="0.3">
      <c r="B103" s="1" t="s">
        <v>663</v>
      </c>
      <c r="C103" s="5" t="s">
        <v>49</v>
      </c>
      <c r="D103" s="5" t="s">
        <v>679</v>
      </c>
      <c r="E103" s="6">
        <v>-0.77777777777868295</v>
      </c>
      <c r="F103" s="6">
        <v>4.25</v>
      </c>
      <c r="G103" s="6">
        <v>0.80952380952425296</v>
      </c>
      <c r="H103" s="6">
        <v>-0.131578947369271</v>
      </c>
      <c r="I103" s="6">
        <v>-0.21212121212011001</v>
      </c>
      <c r="J103" s="6">
        <v>-0.15384615384667999</v>
      </c>
      <c r="K103" s="6">
        <v>-9.0909090908971896E-2</v>
      </c>
      <c r="L103" s="6">
        <v>0.70000000000116402</v>
      </c>
      <c r="M103" s="6">
        <v>2.4411764705879602</v>
      </c>
      <c r="N103" s="6">
        <v>-0.38461538461502598</v>
      </c>
      <c r="O103" s="6"/>
      <c r="P103" s="6"/>
      <c r="Q103" s="6">
        <v>0.85714285714319005</v>
      </c>
      <c r="R103" s="6">
        <v>0.61538461538322697</v>
      </c>
      <c r="S103" s="6"/>
      <c r="T103" s="6"/>
      <c r="U103" s="6">
        <v>1.11764705882175</v>
      </c>
      <c r="V103" s="6">
        <v>1.76923076923005</v>
      </c>
      <c r="W103" s="6">
        <v>0.56521739130432302</v>
      </c>
      <c r="X103" s="6">
        <v>2.1304347826074799</v>
      </c>
      <c r="Y103" s="6">
        <v>11</v>
      </c>
      <c r="Z103" s="6">
        <v>1.18181818181998</v>
      </c>
      <c r="AC103" s="14"/>
    </row>
    <row r="104" spans="2:29" x14ac:dyDescent="0.3">
      <c r="B104" s="1" t="s">
        <v>664</v>
      </c>
      <c r="C104" s="5" t="s">
        <v>674</v>
      </c>
      <c r="D104" s="5" t="s">
        <v>680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v>0</v>
      </c>
      <c r="K104" s="6">
        <v>0</v>
      </c>
      <c r="L104" s="6">
        <v>0</v>
      </c>
      <c r="M104" s="6">
        <v>0</v>
      </c>
      <c r="N104" s="6">
        <v>0</v>
      </c>
      <c r="O104" s="6">
        <v>0</v>
      </c>
      <c r="P104" s="6">
        <v>0</v>
      </c>
      <c r="Q104" s="6">
        <v>0</v>
      </c>
      <c r="R104" s="6">
        <v>0</v>
      </c>
      <c r="S104" s="6">
        <v>0</v>
      </c>
      <c r="T104" s="6">
        <v>0</v>
      </c>
      <c r="U104" s="6">
        <v>0</v>
      </c>
      <c r="V104" s="6">
        <v>0</v>
      </c>
      <c r="W104" s="6">
        <v>0</v>
      </c>
      <c r="X104" s="6">
        <v>0</v>
      </c>
      <c r="Y104" s="6">
        <v>0</v>
      </c>
      <c r="Z104" s="6">
        <v>0</v>
      </c>
      <c r="AC104" s="14"/>
    </row>
    <row r="105" spans="2:29" x14ac:dyDescent="0.3">
      <c r="B105" s="1" t="s">
        <v>665</v>
      </c>
      <c r="C105" s="5" t="s">
        <v>51</v>
      </c>
      <c r="D105" s="5" t="s">
        <v>20</v>
      </c>
      <c r="E105" s="6">
        <v>5.4000000636733603E-3</v>
      </c>
      <c r="F105" s="6">
        <v>1.2200000017401199E-2</v>
      </c>
      <c r="G105" s="6">
        <v>1.8999999283550999E-3</v>
      </c>
      <c r="H105" s="6">
        <v>1.69999997888226E-3</v>
      </c>
      <c r="I105" s="6">
        <v>1.8000000472966301E-3</v>
      </c>
      <c r="J105" s="6">
        <v>-2.3000000346655699E-3</v>
      </c>
      <c r="K105" s="6">
        <v>-2.5000000578074802E-3</v>
      </c>
      <c r="L105" s="6">
        <v>3.0000001461303301E-3</v>
      </c>
      <c r="M105" s="6">
        <v>4.3999999397783497E-3</v>
      </c>
      <c r="N105" s="6">
        <v>3.6000000163767302E-3</v>
      </c>
      <c r="O105" s="6"/>
      <c r="P105" s="6"/>
      <c r="Q105" s="6">
        <v>3.4339538689891903E-2</v>
      </c>
      <c r="R105" s="6">
        <v>4.4815886705691803E-2</v>
      </c>
      <c r="S105" s="6"/>
      <c r="T105" s="6"/>
      <c r="U105" s="6">
        <v>8.0158399559877597E-3</v>
      </c>
      <c r="V105" s="6">
        <v>6.1927095484861604E-3</v>
      </c>
      <c r="W105" s="6">
        <v>2.9919167936895998E-2</v>
      </c>
      <c r="X105" s="6">
        <v>6.0030144764823497E-2</v>
      </c>
      <c r="Y105" s="6">
        <v>0.102147677145695</v>
      </c>
      <c r="Z105" s="6">
        <v>0.12011175448788</v>
      </c>
      <c r="AC105" s="14"/>
    </row>
    <row r="106" spans="2:29" x14ac:dyDescent="0.3">
      <c r="B106" s="1" t="s">
        <v>666</v>
      </c>
      <c r="C106" s="5" t="s">
        <v>51</v>
      </c>
      <c r="D106" s="5" t="s">
        <v>681</v>
      </c>
      <c r="E106" s="6">
        <v>12.4999999999814</v>
      </c>
      <c r="F106" s="6">
        <v>1.2592592592595599</v>
      </c>
      <c r="G106" s="6">
        <v>-0.84426229508128003</v>
      </c>
      <c r="H106" s="6">
        <v>-0.10526315789509701</v>
      </c>
      <c r="I106" s="6">
        <v>5.8823529410801698E-2</v>
      </c>
      <c r="J106" s="6">
        <v>-2.2777777777775201</v>
      </c>
      <c r="K106" s="6">
        <v>8.69565217399213E-2</v>
      </c>
      <c r="L106" s="6">
        <v>-2.2000000000000002</v>
      </c>
      <c r="M106" s="6">
        <v>0.46666666666511403</v>
      </c>
      <c r="N106" s="6">
        <v>-0.18181818181794401</v>
      </c>
      <c r="O106" s="6"/>
      <c r="P106" s="6"/>
      <c r="Q106" s="6">
        <v>-0.46153846153814798</v>
      </c>
      <c r="R106" s="6">
        <v>7.7142857142724104</v>
      </c>
      <c r="S106" s="6"/>
      <c r="T106" s="6"/>
      <c r="U106" s="6">
        <v>0.199999999998836</v>
      </c>
      <c r="V106" s="6">
        <v>1</v>
      </c>
      <c r="W106" s="6">
        <v>-8.2000000000093092</v>
      </c>
      <c r="X106" s="6">
        <v>0.199999999998836</v>
      </c>
      <c r="Y106" s="6">
        <v>-19</v>
      </c>
      <c r="Z106" s="6">
        <v>3.5</v>
      </c>
      <c r="AC106" s="14"/>
    </row>
    <row r="107" spans="2:29" x14ac:dyDescent="0.3">
      <c r="B107" s="1" t="s">
        <v>667</v>
      </c>
      <c r="C107" s="5" t="s">
        <v>52</v>
      </c>
      <c r="D107" s="5" t="s">
        <v>17</v>
      </c>
      <c r="E107" s="6">
        <v>6.80000007560011E-3</v>
      </c>
      <c r="F107" s="6">
        <v>9.3999999389780004E-3</v>
      </c>
      <c r="G107" s="6">
        <v>2.9000001068197898E-3</v>
      </c>
      <c r="H107" s="6">
        <v>1.10000000677246E-3</v>
      </c>
      <c r="I107" s="6">
        <v>9.9999990197829902E-4</v>
      </c>
      <c r="J107" s="6">
        <v>-2.9999998578205101E-3</v>
      </c>
      <c r="K107" s="6">
        <v>-2.40000017402053E-3</v>
      </c>
      <c r="L107" s="6">
        <v>3.9000000178930302E-3</v>
      </c>
      <c r="M107" s="6">
        <v>2.5000001096486799E-3</v>
      </c>
      <c r="N107" s="6">
        <v>7.8000000303291E-3</v>
      </c>
      <c r="O107" s="6">
        <v>1.1199999911696099E-2</v>
      </c>
      <c r="P107" s="6"/>
      <c r="Q107" s="6">
        <v>2.9935805432614902E-2</v>
      </c>
      <c r="R107" s="6">
        <v>4.3808249671201303E-2</v>
      </c>
      <c r="S107" s="6">
        <v>2.5196274826157598E-2</v>
      </c>
      <c r="T107" s="6">
        <v>1.1199999911696099E-2</v>
      </c>
      <c r="U107" s="6">
        <v>2.1635078452163701E-2</v>
      </c>
      <c r="V107" s="6">
        <v>2.0088494644369299E-2</v>
      </c>
      <c r="W107" s="6">
        <v>4.3536976974792203E-2</v>
      </c>
      <c r="X107" s="6">
        <v>7.7826888380514006E-2</v>
      </c>
      <c r="Y107" s="6">
        <v>0.11497500232872</v>
      </c>
      <c r="Z107" s="6">
        <v>0.14016810710571001</v>
      </c>
      <c r="AC107" s="14"/>
    </row>
    <row r="108" spans="2:29" x14ac:dyDescent="0.3">
      <c r="B108" s="1" t="s">
        <v>668</v>
      </c>
      <c r="C108" s="5" t="s">
        <v>52</v>
      </c>
      <c r="D108" s="5" t="s">
        <v>682</v>
      </c>
      <c r="E108" s="6">
        <v>3.25</v>
      </c>
      <c r="F108" s="6">
        <v>0.38235294117475899</v>
      </c>
      <c r="G108" s="6">
        <v>-0.69148936170269704</v>
      </c>
      <c r="H108" s="6">
        <v>-0.620689655172173</v>
      </c>
      <c r="I108" s="6">
        <v>-9.0909090908971896E-2</v>
      </c>
      <c r="J108" s="6">
        <v>-4</v>
      </c>
      <c r="K108" s="6">
        <v>-0.20000000000087301</v>
      </c>
      <c r="L108" s="6">
        <v>-2.625</v>
      </c>
      <c r="M108" s="6">
        <v>-0.35897435897437402</v>
      </c>
      <c r="N108" s="6">
        <v>2.12</v>
      </c>
      <c r="O108" s="6">
        <v>0.43589743589865998</v>
      </c>
      <c r="P108" s="6"/>
      <c r="Q108" s="6">
        <v>-0.83636363636353095</v>
      </c>
      <c r="R108" s="6">
        <v>9.4444444444403093</v>
      </c>
      <c r="S108" s="6">
        <v>0.19148936170327899</v>
      </c>
      <c r="T108" s="6">
        <v>0.43589743589865998</v>
      </c>
      <c r="U108" s="6">
        <v>1.8717948717973201</v>
      </c>
      <c r="V108" s="6">
        <v>10.2000000000093</v>
      </c>
      <c r="W108" s="6"/>
      <c r="X108" s="6">
        <v>1.8717948717973201</v>
      </c>
      <c r="Y108" s="6">
        <v>55</v>
      </c>
      <c r="Z108" s="6">
        <v>-9</v>
      </c>
      <c r="AC108" s="14"/>
    </row>
    <row r="109" spans="2:29" x14ac:dyDescent="0.3">
      <c r="B109" s="1" t="s">
        <v>669</v>
      </c>
      <c r="C109" s="5" t="s">
        <v>53</v>
      </c>
      <c r="D109" s="5" t="s">
        <v>16</v>
      </c>
      <c r="E109" s="6">
        <v>5.1000000639760401E-3</v>
      </c>
      <c r="F109" s="6">
        <v>1.14999997840641E-2</v>
      </c>
      <c r="G109" s="6">
        <v>2.1000000979256601E-3</v>
      </c>
      <c r="H109" s="6">
        <v>2.50000006053597E-3</v>
      </c>
      <c r="I109" s="6">
        <v>7.0000020423321996E-4</v>
      </c>
      <c r="J109" s="6">
        <v>-3.1000000080894101E-3</v>
      </c>
      <c r="K109" s="6">
        <v>-3.8000000222382399E-3</v>
      </c>
      <c r="L109" s="6">
        <v>2.59999989248172E-3</v>
      </c>
      <c r="M109" s="6">
        <v>3.5999997762701198E-3</v>
      </c>
      <c r="N109" s="6">
        <v>2.4000002449611202E-3</v>
      </c>
      <c r="O109" s="6"/>
      <c r="P109" s="6"/>
      <c r="Q109" s="6">
        <v>3.7454820858329199E-2</v>
      </c>
      <c r="R109" s="6">
        <v>4.3060399824753397E-2</v>
      </c>
      <c r="S109" s="6"/>
      <c r="T109" s="6"/>
      <c r="U109" s="6">
        <v>6.0086400208092501E-3</v>
      </c>
      <c r="V109" s="6">
        <v>1.67663652973715E-3</v>
      </c>
      <c r="W109" s="6">
        <v>2.47929406323237E-2</v>
      </c>
      <c r="X109" s="6">
        <v>5.4445802628833903E-2</v>
      </c>
      <c r="Y109" s="6">
        <v>0.102165429203596</v>
      </c>
      <c r="Z109" s="6">
        <v>0.13013511774450301</v>
      </c>
      <c r="AC109" s="14"/>
    </row>
    <row r="110" spans="2:29" x14ac:dyDescent="0.3">
      <c r="B110" s="1" t="s">
        <v>670</v>
      </c>
      <c r="C110" s="5" t="s">
        <v>53</v>
      </c>
      <c r="D110" s="5" t="s">
        <v>683</v>
      </c>
      <c r="E110" s="6">
        <v>4.0999999999999996</v>
      </c>
      <c r="F110" s="6">
        <v>1.25490196078317</v>
      </c>
      <c r="G110" s="6">
        <v>-0.81739130434696605</v>
      </c>
      <c r="H110" s="6">
        <v>0.19047619047516501</v>
      </c>
      <c r="I110" s="6">
        <v>-0.72</v>
      </c>
      <c r="J110" s="6">
        <v>-5.4285714285634503</v>
      </c>
      <c r="K110" s="6">
        <v>0.22580645161360699</v>
      </c>
      <c r="L110" s="6">
        <v>-1.6842105263168901</v>
      </c>
      <c r="M110" s="6">
        <v>0.38461538461502598</v>
      </c>
      <c r="N110" s="6">
        <v>-0.333333333333721</v>
      </c>
      <c r="O110" s="6"/>
      <c r="P110" s="6"/>
      <c r="Q110" s="6">
        <v>-0.65909090909059198</v>
      </c>
      <c r="R110" s="6">
        <v>6.6666666666604604</v>
      </c>
      <c r="S110" s="6"/>
      <c r="T110" s="6"/>
      <c r="U110" s="6">
        <v>-7.6923076923776507E-2</v>
      </c>
      <c r="V110" s="6">
        <v>2.4285714285680999</v>
      </c>
      <c r="W110" s="6">
        <v>-7</v>
      </c>
      <c r="X110" s="6">
        <v>-0.5</v>
      </c>
      <c r="Y110" s="6">
        <v>0.5</v>
      </c>
      <c r="Z110" s="6">
        <v>2</v>
      </c>
      <c r="AC110" s="14"/>
    </row>
    <row r="111" spans="2:29" x14ac:dyDescent="0.3">
      <c r="B111" s="1" t="s">
        <v>671</v>
      </c>
      <c r="C111" s="5" t="s">
        <v>675</v>
      </c>
      <c r="D111" s="5" t="s">
        <v>684</v>
      </c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>
        <v>4.4994718264206304E-3</v>
      </c>
      <c r="U111" s="6">
        <v>9.8312161208014004E-3</v>
      </c>
      <c r="V111" s="6">
        <v>3.9739760686643404E-3</v>
      </c>
      <c r="W111" s="6">
        <v>2.65288259543013E-2</v>
      </c>
      <c r="X111" s="6">
        <v>5.96144695391558E-2</v>
      </c>
      <c r="Y111" s="6">
        <v>0.104937431566213</v>
      </c>
      <c r="Z111" s="6">
        <v>0.13320364251019801</v>
      </c>
      <c r="AC111" s="14"/>
    </row>
    <row r="112" spans="2:29" x14ac:dyDescent="0.3">
      <c r="B112" s="1" t="s">
        <v>672</v>
      </c>
      <c r="C112" s="5" t="s">
        <v>675</v>
      </c>
      <c r="D112" s="5" t="s">
        <v>685</v>
      </c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>
        <v>0.95652173912967597</v>
      </c>
      <c r="U112" s="6">
        <v>21.4999999999627</v>
      </c>
      <c r="V112" s="6">
        <v>21.4999999999627</v>
      </c>
      <c r="W112" s="6">
        <v>3.9999999999906901</v>
      </c>
      <c r="X112" s="6">
        <v>3.9999999999906901</v>
      </c>
      <c r="Y112" s="6">
        <v>3.0909090909035899</v>
      </c>
      <c r="Z112" s="6">
        <v>0.95652173912967597</v>
      </c>
      <c r="AC112" s="14"/>
    </row>
    <row r="113" spans="2:29" x14ac:dyDescent="0.3">
      <c r="B113" s="1" t="s">
        <v>673</v>
      </c>
      <c r="C113" s="5" t="s">
        <v>676</v>
      </c>
      <c r="D113" s="5" t="s">
        <v>686</v>
      </c>
      <c r="E113" s="6">
        <v>0</v>
      </c>
      <c r="F113" s="6">
        <v>0</v>
      </c>
      <c r="G113" s="6">
        <v>0</v>
      </c>
      <c r="H113" s="6">
        <v>0</v>
      </c>
      <c r="I113" s="6">
        <v>0</v>
      </c>
      <c r="J113" s="6">
        <v>0</v>
      </c>
      <c r="K113" s="6">
        <v>0</v>
      </c>
      <c r="L113" s="6">
        <v>0</v>
      </c>
      <c r="M113" s="6">
        <v>0</v>
      </c>
      <c r="N113" s="6">
        <v>0</v>
      </c>
      <c r="O113" s="6">
        <v>0</v>
      </c>
      <c r="P113" s="6">
        <v>0</v>
      </c>
      <c r="Q113" s="6">
        <v>0</v>
      </c>
      <c r="R113" s="6">
        <v>0</v>
      </c>
      <c r="S113" s="6">
        <v>0</v>
      </c>
      <c r="T113" s="6">
        <v>0</v>
      </c>
      <c r="U113" s="6">
        <v>0</v>
      </c>
      <c r="V113" s="6">
        <v>0</v>
      </c>
      <c r="W113" s="6">
        <v>0</v>
      </c>
      <c r="X113" s="6">
        <v>0</v>
      </c>
      <c r="Y113" s="6">
        <v>0</v>
      </c>
      <c r="Z113" s="6">
        <v>0</v>
      </c>
      <c r="AC113" s="14"/>
    </row>
    <row r="114" spans="2:29" x14ac:dyDescent="0.3">
      <c r="AC114" s="14"/>
    </row>
    <row r="115" spans="2:29" x14ac:dyDescent="0.3">
      <c r="AC115" s="14"/>
    </row>
    <row r="116" spans="2:29" x14ac:dyDescent="0.3">
      <c r="AC116" s="14"/>
    </row>
    <row r="117" spans="2:29" x14ac:dyDescent="0.3">
      <c r="AC117" s="14"/>
    </row>
    <row r="118" spans="2:29" x14ac:dyDescent="0.3">
      <c r="AC118" s="14"/>
    </row>
    <row r="119" spans="2:29" x14ac:dyDescent="0.3">
      <c r="AC119" s="14"/>
    </row>
    <row r="120" spans="2:29" x14ac:dyDescent="0.3">
      <c r="AC120" s="14"/>
    </row>
    <row r="121" spans="2:29" x14ac:dyDescent="0.3">
      <c r="AC121" s="14"/>
    </row>
    <row r="122" spans="2:29" x14ac:dyDescent="0.3">
      <c r="AC122" s="14"/>
    </row>
    <row r="123" spans="2:29" x14ac:dyDescent="0.3">
      <c r="AC123" s="14"/>
    </row>
    <row r="124" spans="2:29" x14ac:dyDescent="0.3">
      <c r="AC124" s="14"/>
    </row>
    <row r="125" spans="2:29" x14ac:dyDescent="0.3">
      <c r="AC125" s="14"/>
    </row>
    <row r="126" spans="2:29" x14ac:dyDescent="0.3">
      <c r="AC126" s="14"/>
    </row>
    <row r="127" spans="2:29" x14ac:dyDescent="0.3">
      <c r="AC127" s="14"/>
    </row>
    <row r="128" spans="2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  <row r="8406" spans="29:29" x14ac:dyDescent="0.3">
      <c r="AC8406" s="14"/>
    </row>
    <row r="8407" spans="29:29" x14ac:dyDescent="0.3">
      <c r="AC8407" s="14"/>
    </row>
    <row r="8408" spans="29:29" x14ac:dyDescent="0.3">
      <c r="AC8408" s="14"/>
    </row>
    <row r="8409" spans="29:29" x14ac:dyDescent="0.3">
      <c r="AC8409" s="14"/>
    </row>
    <row r="8410" spans="29:29" x14ac:dyDescent="0.3">
      <c r="AC8410" s="14"/>
    </row>
    <row r="8411" spans="29:29" x14ac:dyDescent="0.3">
      <c r="AC8411" s="14"/>
    </row>
    <row r="8412" spans="29:29" x14ac:dyDescent="0.3">
      <c r="AC8412" s="14"/>
    </row>
    <row r="8413" spans="29:29" x14ac:dyDescent="0.3">
      <c r="AC8413" s="14"/>
    </row>
    <row r="8414" spans="29:29" x14ac:dyDescent="0.3">
      <c r="AC8414" s="14"/>
    </row>
    <row r="8415" spans="29:29" x14ac:dyDescent="0.3">
      <c r="AC8415" s="14"/>
    </row>
    <row r="8416" spans="29:29" x14ac:dyDescent="0.3">
      <c r="AC8416" s="14"/>
    </row>
    <row r="8417" spans="29:29" x14ac:dyDescent="0.3">
      <c r="AC8417" s="14"/>
    </row>
    <row r="8418" spans="29:29" x14ac:dyDescent="0.3">
      <c r="AC8418" s="14"/>
    </row>
    <row r="8419" spans="29:29" x14ac:dyDescent="0.3">
      <c r="AC8419" s="14"/>
    </row>
    <row r="8420" spans="29:29" x14ac:dyDescent="0.3">
      <c r="AC8420" s="14"/>
    </row>
    <row r="8421" spans="29:29" x14ac:dyDescent="0.3">
      <c r="AC8421" s="14"/>
    </row>
    <row r="8422" spans="29:29" x14ac:dyDescent="0.3">
      <c r="AC8422" s="14"/>
    </row>
    <row r="8423" spans="29:29" x14ac:dyDescent="0.3">
      <c r="AC8423" s="14"/>
    </row>
    <row r="8424" spans="29:29" x14ac:dyDescent="0.3">
      <c r="AC8424" s="14"/>
    </row>
    <row r="8425" spans="29:29" x14ac:dyDescent="0.3">
      <c r="AC8425" s="14"/>
    </row>
    <row r="8426" spans="29:29" x14ac:dyDescent="0.3">
      <c r="AC8426" s="14"/>
    </row>
    <row r="8427" spans="29:29" x14ac:dyDescent="0.3">
      <c r="AC8427" s="14"/>
    </row>
    <row r="8428" spans="29:29" x14ac:dyDescent="0.3">
      <c r="AC8428" s="14"/>
    </row>
    <row r="8429" spans="29:29" x14ac:dyDescent="0.3">
      <c r="AC8429" s="14"/>
    </row>
    <row r="8430" spans="29:29" x14ac:dyDescent="0.3">
      <c r="AC8430" s="14"/>
    </row>
    <row r="8431" spans="29:29" x14ac:dyDescent="0.3">
      <c r="AC8431" s="14"/>
    </row>
    <row r="8432" spans="29:29" x14ac:dyDescent="0.3">
      <c r="AC8432" s="14"/>
    </row>
    <row r="8433" spans="29:29" x14ac:dyDescent="0.3">
      <c r="AC8433" s="14"/>
    </row>
    <row r="8434" spans="29:29" x14ac:dyDescent="0.3">
      <c r="AC8434" s="14"/>
    </row>
    <row r="8435" spans="29:29" x14ac:dyDescent="0.3">
      <c r="AC8435" s="14"/>
    </row>
    <row r="8436" spans="29:29" x14ac:dyDescent="0.3">
      <c r="AC8436" s="14"/>
    </row>
    <row r="8437" spans="29:29" x14ac:dyDescent="0.3">
      <c r="AC8437" s="14"/>
    </row>
    <row r="8438" spans="29:29" x14ac:dyDescent="0.3">
      <c r="AC8438" s="14"/>
    </row>
    <row r="8439" spans="29:29" x14ac:dyDescent="0.3">
      <c r="AC8439" s="14"/>
    </row>
    <row r="8440" spans="29:29" x14ac:dyDescent="0.3">
      <c r="AC8440" s="14"/>
    </row>
    <row r="8441" spans="29:29" x14ac:dyDescent="0.3">
      <c r="AC8441" s="14"/>
    </row>
    <row r="8442" spans="29:29" x14ac:dyDescent="0.3">
      <c r="AC8442" s="14"/>
    </row>
    <row r="8443" spans="29:29" x14ac:dyDescent="0.3">
      <c r="AC8443" s="14"/>
    </row>
    <row r="8444" spans="29:29" x14ac:dyDescent="0.3">
      <c r="AC8444" s="14"/>
    </row>
    <row r="8445" spans="29:29" x14ac:dyDescent="0.3">
      <c r="AC8445" s="14"/>
    </row>
    <row r="8446" spans="29:29" x14ac:dyDescent="0.3">
      <c r="AC8446" s="14"/>
    </row>
    <row r="8447" spans="29:29" x14ac:dyDescent="0.3">
      <c r="AC8447" s="14"/>
    </row>
    <row r="8448" spans="29:29" x14ac:dyDescent="0.3">
      <c r="AC8448" s="14"/>
    </row>
    <row r="8449" spans="29:29" x14ac:dyDescent="0.3">
      <c r="AC8449" s="14"/>
    </row>
    <row r="8450" spans="29:29" x14ac:dyDescent="0.3">
      <c r="AC8450" s="14"/>
    </row>
  </sheetData>
  <conditionalFormatting sqref="C11:Z39 C10:AA10 C69:Z71 C61:Z65 C98:Z111">
    <cfRule type="expression" dxfId="24" priority="10">
      <formula>MOD(ROW(),2)</formula>
    </cfRule>
  </conditionalFormatting>
  <conditionalFormatting sqref="C40:Z53">
    <cfRule type="expression" dxfId="23" priority="6">
      <formula>MOD(ROW(),2)</formula>
    </cfRule>
  </conditionalFormatting>
  <conditionalFormatting sqref="C54:Z57">
    <cfRule type="expression" dxfId="22" priority="3">
      <formula>MOD(ROW(),2)</formula>
    </cfRule>
  </conditionalFormatting>
  <conditionalFormatting sqref="C72:Z94">
    <cfRule type="expression" dxfId="21" priority="2">
      <formula>MOD(ROW(),2)</formula>
    </cfRule>
  </conditionalFormatting>
  <conditionalFormatting sqref="C112:Z113">
    <cfRule type="expression" dxfId="20" priority="1">
      <formula>MOD(ROW(),2)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C61:C62 E11:Z39 C10:C39 D97 E62:Y62 Z96:Z108 Z67:Z72 Z59 E96:Y111 E70:Y75 C96:C111 C69:C75" xr:uid="{C00D63DE-E8EC-4EAA-879A-A82D1FFF1A4A}">
      <formula1>FALSE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C6342-B87A-41D3-885B-002972846630}">
  <dimension ref="B1:AF8481"/>
  <sheetViews>
    <sheetView showGridLines="0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619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IF(D6="",_xll.ECONOMATICA("SP IPSA","DATE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+_xll.ECOSECURITIES("fixedincomeindex","active",,"chl")</f>
        <v>Codigo</v>
      </c>
      <c r="C9" s="10" t="str">
        <f>_xll.ECONOMATICA(B10:B46,"name")</f>
        <v>Nombre</v>
      </c>
      <c r="D9" s="10" t="str">
        <f>_xll.ECONOMATICA(B10:B46,"ticker")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409</v>
      </c>
      <c r="C10" s="4" t="s">
        <v>446</v>
      </c>
      <c r="D10" s="5" t="s">
        <v>471</v>
      </c>
      <c r="E10" s="6" t="str">
        <f>_xll.ECONOMATICA($B$10:$B$46,"return","in the month",E9,,,,"decimal","false","false")</f>
        <v/>
      </c>
      <c r="F10" s="6" t="str">
        <f>_xll.ECONOMATICA($B$10:$B$46,"return","in the month",F9,,,,"decimal","false","false")</f>
        <v/>
      </c>
      <c r="G10" s="6" t="str">
        <f>_xll.ECONOMATICA($B$10:$B$46,"return","in the month",G9,,,,"decimal","false","false")</f>
        <v/>
      </c>
      <c r="H10" s="6" t="str">
        <f>_xll.ECONOMATICA($B$10:$B$46,"return","in the month",H9,,,,"decimal","false","false")</f>
        <v/>
      </c>
      <c r="I10" s="6" t="str">
        <f>_xll.ECONOMATICA($B$10:$B$46,"return","in the month",I9,,,,"decimal","false","false")</f>
        <v/>
      </c>
      <c r="J10" s="6" t="str">
        <f>_xll.ECONOMATICA($B$10:$B$46,"return","in the month",J9,,,,"decimal","false","false")</f>
        <v/>
      </c>
      <c r="K10" s="6" t="str">
        <f>_xll.ECONOMATICA($B$10:$B$46,"return","in the month",K9,,,,"decimal","false","false")</f>
        <v/>
      </c>
      <c r="L10" s="6" t="str">
        <f>_xll.ECONOMATICA($B$10:$B$46,"return","in the month",L9,,,,"decimal","false","false")</f>
        <v/>
      </c>
      <c r="M10" s="6" t="str">
        <f>_xll.ECONOMATICA($B$10:$B$46,"return","in the month",M9,,,,"decimal","false","false")</f>
        <v/>
      </c>
      <c r="N10" s="6" t="str">
        <f>_xll.ECONOMATICA($B$10:$B$46,"return","in the month",N9,,,,"decimal","false","false")</f>
        <v/>
      </c>
      <c r="O10" s="6" t="str">
        <f>_xll.ECONOMATICA($B$10:$B$46,"return","in the month",O9,,,,"decimal","false","false")</f>
        <v/>
      </c>
      <c r="P10" s="6" t="str">
        <f>_xll.ECONOMATICA($B$10:$B$46,"return","in the month",P9,,,,"decimal","false","false")</f>
        <v/>
      </c>
      <c r="Q10" s="6" t="str">
        <f>_xll.ECONOMATICA($B$10:$B$46,"return","in the year",Q9,,,,"decimal","false","false")</f>
        <v/>
      </c>
      <c r="R10" s="6">
        <f>_xll.ECONOMATICA($B$10:$B$46,"return","in the year",R9,,,,"decimal","false","false")</f>
        <v>-1</v>
      </c>
      <c r="S10" s="6" t="str">
        <f>_xll.ECONOMATICA($B$10:$B$46,"return","in the year",S9,,,,"decimal","false","false")</f>
        <v/>
      </c>
      <c r="T10" s="6" t="str">
        <f>_xll.ECONOMATICA($B$10:$B$46,"Return",T9,$D$5,,,"ORIGINAL CURRENCY","decimal","false","false")</f>
        <v/>
      </c>
      <c r="U10" s="6" t="str">
        <f>_xll.ECONOMATICA($B$10:$B$46,"Return",U9,$D$5,,,"ORIGINAL CURRENCY","decimal","false","false")</f>
        <v/>
      </c>
      <c r="V10" s="6" t="str">
        <f>_xll.ECONOMATICA($B$10:$B$46,"Return",V9,$D$5,,,"ORIGINAL CURRENCY","decimal","false","false")</f>
        <v/>
      </c>
      <c r="W10" s="6" t="str">
        <f>_xll.ECONOMATICA($B$10:$B$46,"Return",W9,$D$5,,,"ORIGINAL CURRENCY","decimal","false","false")</f>
        <v/>
      </c>
      <c r="X10" s="6">
        <f>_xll.ECONOMATICA($B$10:$B$46,"Return",X9,$D$5,,,"ORIGINAL CURRENCY","decimal","false","false")</f>
        <v>-1</v>
      </c>
      <c r="Y10" s="6" t="str">
        <f>_xll.ECONOMATICA($B$10:$B$46,"Return",Y9,$D$5,,,"ORIGINAL CURRENCY","decimal","false","false")</f>
        <v/>
      </c>
      <c r="Z10" s="6" t="str">
        <f>_xll.ECONOMATICA($B$10:$B$46,"Return",Z9,$D$5,,,"ORIGINAL CURRENCY","decimal","false","false")</f>
        <v/>
      </c>
      <c r="AA10" s="6"/>
    </row>
    <row r="11" spans="2:32" ht="16.05" customHeight="1" x14ac:dyDescent="0.3">
      <c r="B11" s="1" t="s">
        <v>410</v>
      </c>
      <c r="C11" s="4" t="s">
        <v>447</v>
      </c>
      <c r="D11" s="5" t="s">
        <v>472</v>
      </c>
      <c r="E11" s="6">
        <v>-1.1204905931663201E-2</v>
      </c>
      <c r="F11" s="6">
        <v>4.0580375953140901E-3</v>
      </c>
      <c r="G11" s="6">
        <v>-2.7833911617562998E-3</v>
      </c>
      <c r="H11" s="6">
        <v>-1.53704978210953E-2</v>
      </c>
      <c r="I11" s="6">
        <v>5.8247902961738895E-4</v>
      </c>
      <c r="J11" s="6">
        <v>9.0037645050033505E-2</v>
      </c>
      <c r="K11" s="6">
        <v>2.65603304014803E-2</v>
      </c>
      <c r="L11" s="6">
        <v>7.9422883500228601E-3</v>
      </c>
      <c r="M11" s="6">
        <v>-3.02800908320933E-3</v>
      </c>
      <c r="N11" s="6">
        <v>-2.03630841588165E-3</v>
      </c>
      <c r="O11" s="6">
        <v>-2.8358983226098599E-2</v>
      </c>
      <c r="P11" s="6">
        <v>-2.7407011921241099E-3</v>
      </c>
      <c r="Q11" s="6"/>
      <c r="R11" s="6">
        <v>0.130473709130456</v>
      </c>
      <c r="S11" s="6">
        <v>6.8288405078419601E-2</v>
      </c>
      <c r="T11" s="6">
        <v>-2.95452183845555E-2</v>
      </c>
      <c r="U11" s="6">
        <v>-2.7625459845694401E-2</v>
      </c>
      <c r="V11" s="6">
        <v>8.7993165579973706E-2</v>
      </c>
      <c r="W11" s="6">
        <v>2.9959930890981899E-2</v>
      </c>
      <c r="X11" s="6">
        <v>0.25011778694897702</v>
      </c>
      <c r="Y11" s="6"/>
      <c r="Z11" s="6"/>
    </row>
    <row r="12" spans="2:32" ht="16.05" customHeight="1" x14ac:dyDescent="0.3">
      <c r="B12" s="1" t="s">
        <v>411</v>
      </c>
      <c r="C12" s="4" t="s">
        <v>448</v>
      </c>
      <c r="D12" s="5" t="s">
        <v>473</v>
      </c>
      <c r="E12" s="6">
        <v>-2.0435436272237002E-2</v>
      </c>
      <c r="F12" s="6">
        <v>5.2296498415671496E-3</v>
      </c>
      <c r="G12" s="6">
        <v>-4.6369599640456701E-3</v>
      </c>
      <c r="H12" s="6">
        <v>-2.5565276672750801E-2</v>
      </c>
      <c r="I12" s="6">
        <v>-9.7947761187242594E-3</v>
      </c>
      <c r="J12" s="6">
        <v>0.121467263305094</v>
      </c>
      <c r="K12" s="6">
        <v>3.5963668819022097E-2</v>
      </c>
      <c r="L12" s="6">
        <v>2.43259679700714E-3</v>
      </c>
      <c r="M12" s="6">
        <v>-5.76339737199305E-3</v>
      </c>
      <c r="N12" s="6">
        <v>-2.6441574291311601E-3</v>
      </c>
      <c r="O12" s="6">
        <v>-4.7822983582591398E-2</v>
      </c>
      <c r="P12" s="6">
        <v>-4.6048404374232597E-3</v>
      </c>
      <c r="Q12" s="6"/>
      <c r="R12" s="6">
        <v>0.191440527933009</v>
      </c>
      <c r="S12" s="6">
        <v>5.1232752770374597E-2</v>
      </c>
      <c r="T12" s="6">
        <v>-5.0707246081437903E-2</v>
      </c>
      <c r="U12" s="6">
        <v>-4.8179816702031503E-2</v>
      </c>
      <c r="V12" s="6">
        <v>9.7921096148638795E-2</v>
      </c>
      <c r="W12" s="6">
        <v>-1.1327979578709299E-2</v>
      </c>
      <c r="X12" s="6">
        <v>0.32626059982052502</v>
      </c>
      <c r="Y12" s="6"/>
      <c r="Z12" s="6"/>
      <c r="AD12" s="7"/>
      <c r="AE12" s="7"/>
      <c r="AF12" s="7"/>
    </row>
    <row r="13" spans="2:32" ht="16.05" customHeight="1" x14ac:dyDescent="0.3">
      <c r="B13" s="1" t="s">
        <v>412</v>
      </c>
      <c r="C13" s="4" t="s">
        <v>449</v>
      </c>
      <c r="D13" s="5" t="s">
        <v>474</v>
      </c>
      <c r="E13" s="6">
        <v>-3.9729837135382701E-4</v>
      </c>
      <c r="F13" s="6">
        <v>1.1923688398383101E-3</v>
      </c>
      <c r="G13" s="6">
        <v>1.80847779120086E-3</v>
      </c>
      <c r="H13" s="6">
        <v>1.40894681135251E-3</v>
      </c>
      <c r="I13" s="6">
        <v>1.6048188534114199E-2</v>
      </c>
      <c r="J13" s="6">
        <v>2.0251849928172298E-2</v>
      </c>
      <c r="K13" s="6">
        <v>4.9624634175415797E-3</v>
      </c>
      <c r="L13" s="6">
        <v>8.9474128471920301E-3</v>
      </c>
      <c r="M13" s="6">
        <v>1.2256337320650301E-2</v>
      </c>
      <c r="N13" s="6">
        <v>-1.69428488788981E-3</v>
      </c>
      <c r="O13" s="6">
        <v>-1.90413113614341E-3</v>
      </c>
      <c r="P13" s="6">
        <v>-3.73258129002352E-4</v>
      </c>
      <c r="Q13" s="6"/>
      <c r="R13" s="6">
        <v>6.7078882031637505E-2</v>
      </c>
      <c r="S13" s="6">
        <v>6.3164395041894694E-2</v>
      </c>
      <c r="T13" s="6">
        <v>-1.4086257615417699E-3</v>
      </c>
      <c r="U13" s="6">
        <v>8.1984356038447004E-3</v>
      </c>
      <c r="V13" s="6">
        <v>3.7714728548962698E-2</v>
      </c>
      <c r="W13" s="6">
        <v>6.4808270011781105E-2</v>
      </c>
      <c r="X13" s="6">
        <v>0.14972874572777101</v>
      </c>
      <c r="Y13" s="6"/>
      <c r="Z13" s="6"/>
      <c r="AD13" s="7"/>
      <c r="AE13" s="7"/>
      <c r="AF13" s="7"/>
    </row>
    <row r="14" spans="2:32" ht="16.05" customHeight="1" x14ac:dyDescent="0.3">
      <c r="B14" s="1" t="s">
        <v>413</v>
      </c>
      <c r="C14" s="4" t="s">
        <v>450</v>
      </c>
      <c r="D14" s="5" t="s">
        <v>475</v>
      </c>
      <c r="E14" s="6">
        <v>1.9559547963581298E-3</v>
      </c>
      <c r="F14" s="6">
        <v>4.3380811257520701E-4</v>
      </c>
      <c r="G14" s="6">
        <v>1.8790200174407801E-3</v>
      </c>
      <c r="H14" s="6">
        <v>1.29842025671678E-3</v>
      </c>
      <c r="I14" s="6">
        <v>6.0514372144098204E-3</v>
      </c>
      <c r="J14" s="6">
        <v>4.0100250625982898E-3</v>
      </c>
      <c r="K14" s="6">
        <v>7.8453748028550795E-4</v>
      </c>
      <c r="L14" s="6">
        <v>9.26453818465234E-4</v>
      </c>
      <c r="M14" s="6">
        <v>5.69597721550963E-4</v>
      </c>
      <c r="N14" s="6">
        <v>-4.9811428198154296E-4</v>
      </c>
      <c r="O14" s="6">
        <v>1.2815036297979499E-3</v>
      </c>
      <c r="P14" s="6">
        <v>-4.2662115902203401E-4</v>
      </c>
      <c r="Q14" s="6"/>
      <c r="R14" s="6">
        <v>3.1967045610144899E-2</v>
      </c>
      <c r="S14" s="6">
        <v>1.59716701600701E-2</v>
      </c>
      <c r="T14" s="6">
        <v>7.8308535739779505E-4</v>
      </c>
      <c r="U14" s="6">
        <v>7.11845103069209E-4</v>
      </c>
      <c r="V14" s="6">
        <v>5.3636558677680997E-3</v>
      </c>
      <c r="W14" s="6">
        <v>2.0470383275096499E-2</v>
      </c>
      <c r="X14" s="6">
        <v>5.5272632778724101E-2</v>
      </c>
      <c r="Y14" s="6"/>
      <c r="Z14" s="6"/>
      <c r="AD14" s="8"/>
      <c r="AE14" s="8"/>
      <c r="AF14" s="8"/>
    </row>
    <row r="15" spans="2:32" ht="16.05" customHeight="1" x14ac:dyDescent="0.3">
      <c r="B15" s="1" t="s">
        <v>414</v>
      </c>
      <c r="C15" s="4" t="s">
        <v>451</v>
      </c>
      <c r="D15" s="5" t="s">
        <v>476</v>
      </c>
      <c r="E15" s="6">
        <v>1.01290116253949E-3</v>
      </c>
      <c r="F15" s="6">
        <v>5.3256644605426097E-5</v>
      </c>
      <c r="G15" s="6">
        <v>1.2780913839378601E-3</v>
      </c>
      <c r="H15" s="6">
        <v>1.3828316132276099E-3</v>
      </c>
      <c r="I15" s="6">
        <v>1.21627363496373E-2</v>
      </c>
      <c r="J15" s="6">
        <v>2.0097601929592201E-2</v>
      </c>
      <c r="K15" s="6">
        <v>5.1440329225442803E-3</v>
      </c>
      <c r="L15" s="6">
        <v>9.16069600862102E-3</v>
      </c>
      <c r="M15" s="6">
        <v>-2.7891880927199998E-3</v>
      </c>
      <c r="N15" s="6">
        <v>1.2205044749862299E-3</v>
      </c>
      <c r="O15" s="6">
        <v>-2.2348638758558099E-3</v>
      </c>
      <c r="P15" s="6">
        <v>-1.2726532277156401E-3</v>
      </c>
      <c r="Q15" s="6"/>
      <c r="R15" s="6">
        <v>5.6036711432170698E-2</v>
      </c>
      <c r="S15" s="6">
        <v>4.4786452230255201E-2</v>
      </c>
      <c r="T15" s="6">
        <v>-5.0945030397997503E-4</v>
      </c>
      <c r="U15" s="6">
        <v>-5.1217038544564301E-3</v>
      </c>
      <c r="V15" s="6">
        <v>2.4330392105184701E-2</v>
      </c>
      <c r="W15" s="6">
        <v>4.7687706930446397E-2</v>
      </c>
      <c r="X15" s="6">
        <v>0.11782726696401399</v>
      </c>
      <c r="Y15" s="6"/>
      <c r="Z15" s="6"/>
    </row>
    <row r="16" spans="2:32" ht="16.05" customHeight="1" x14ac:dyDescent="0.3">
      <c r="B16" s="1" t="s">
        <v>415</v>
      </c>
      <c r="C16" s="4" t="s">
        <v>452</v>
      </c>
      <c r="D16" s="5" t="s">
        <v>477</v>
      </c>
      <c r="E16" s="6">
        <v>-2.0697551526609498E-3</v>
      </c>
      <c r="F16" s="6">
        <v>2.4712060367164698E-3</v>
      </c>
      <c r="G16" s="6">
        <v>2.4651142321090399E-3</v>
      </c>
      <c r="H16" s="6">
        <v>1.4490844423562499E-3</v>
      </c>
      <c r="I16" s="6">
        <v>1.9161624133630501E-2</v>
      </c>
      <c r="J16" s="6">
        <v>3.2999182551066E-2</v>
      </c>
      <c r="K16" s="6">
        <v>2.9154518961149701E-4</v>
      </c>
      <c r="L16" s="6">
        <v>6.2039388758421401E-3</v>
      </c>
      <c r="M16" s="6">
        <v>3.2649176529957899E-2</v>
      </c>
      <c r="N16" s="6">
        <v>-3.36605890606734E-3</v>
      </c>
      <c r="O16" s="6">
        <v>-1.68871376263269E-3</v>
      </c>
      <c r="P16" s="6">
        <v>4.0275484934681999E-5</v>
      </c>
      <c r="Q16" s="6"/>
      <c r="R16" s="6">
        <v>9.1193553098564695E-2</v>
      </c>
      <c r="S16" s="6">
        <v>9.3014042347931494E-2</v>
      </c>
      <c r="T16" s="6">
        <v>-1.80904522585479E-3</v>
      </c>
      <c r="U16" s="6">
        <v>2.66269742824079E-2</v>
      </c>
      <c r="V16" s="6">
        <v>5.6955559339257902E-2</v>
      </c>
      <c r="W16" s="6">
        <v>9.3110279551183298E-2</v>
      </c>
      <c r="X16" s="6">
        <v>0.21116327877098201</v>
      </c>
      <c r="Y16" s="6"/>
      <c r="Z16" s="6"/>
    </row>
    <row r="17" spans="2:29" ht="16.05" customHeight="1" x14ac:dyDescent="0.3">
      <c r="B17" s="1" t="s">
        <v>416</v>
      </c>
      <c r="C17" s="4" t="s">
        <v>453</v>
      </c>
      <c r="D17" s="5" t="s">
        <v>478</v>
      </c>
      <c r="E17" s="6">
        <v>4.4757033247151403E-3</v>
      </c>
      <c r="F17" s="6">
        <v>4.8801188204379304E-3</v>
      </c>
      <c r="G17" s="6">
        <v>-3.8006756758477401E-3</v>
      </c>
      <c r="H17" s="6">
        <v>-7.0368800334108502E-3</v>
      </c>
      <c r="I17" s="6">
        <v>1.4984631146944601E-2</v>
      </c>
      <c r="J17" s="6">
        <v>4.6056782333835103E-2</v>
      </c>
      <c r="K17" s="6">
        <v>1.23843988749286E-2</v>
      </c>
      <c r="L17" s="6">
        <v>2.76828977675905E-2</v>
      </c>
      <c r="M17" s="6">
        <v>-8.4637681156891596E-3</v>
      </c>
      <c r="N17" s="6">
        <v>1.9878391012753101E-3</v>
      </c>
      <c r="O17" s="6">
        <v>-5.2514879207592501E-3</v>
      </c>
      <c r="P17" s="6">
        <v>-2.26810574076808E-3</v>
      </c>
      <c r="Q17" s="6"/>
      <c r="R17" s="6">
        <v>9.9019473203952699E-2</v>
      </c>
      <c r="S17" s="6">
        <v>7.7449324324334198E-2</v>
      </c>
      <c r="T17" s="6">
        <v>-5.8447630935916104E-3</v>
      </c>
      <c r="U17" s="6">
        <v>-1.1851278080030199E-2</v>
      </c>
      <c r="V17" s="6">
        <v>7.0757092495114193E-2</v>
      </c>
      <c r="W17" s="6">
        <v>6.8873062420607298E-2</v>
      </c>
      <c r="X17" s="6">
        <v>0.20952299923752399</v>
      </c>
      <c r="Y17" s="6"/>
      <c r="Z17" s="6"/>
    </row>
    <row r="18" spans="2:29" ht="16.05" customHeight="1" x14ac:dyDescent="0.3">
      <c r="B18" s="1" t="s">
        <v>417</v>
      </c>
      <c r="C18" s="4" t="s">
        <v>454</v>
      </c>
      <c r="D18" s="5" t="s">
        <v>479</v>
      </c>
      <c r="E18" s="6">
        <v>4.4483246037998504E-3</v>
      </c>
      <c r="F18" s="6">
        <v>4.8839038117876E-3</v>
      </c>
      <c r="G18" s="6">
        <v>-3.7480950622921201E-3</v>
      </c>
      <c r="H18" s="6">
        <v>-7.0696212997063404E-3</v>
      </c>
      <c r="I18" s="6">
        <v>1.49893825218896E-2</v>
      </c>
      <c r="J18" s="6">
        <v>4.6068014931734097E-2</v>
      </c>
      <c r="K18" s="6">
        <v>1.2352941175777199E-2</v>
      </c>
      <c r="L18" s="6">
        <v>2.7697075343894501E-2</v>
      </c>
      <c r="M18" s="6">
        <v>-8.4809649451926799E-3</v>
      </c>
      <c r="N18" s="6">
        <v>2.0148260791756898E-3</v>
      </c>
      <c r="O18" s="6">
        <v>-5.2356020942170298E-3</v>
      </c>
      <c r="P18" s="6">
        <v>-2.0976353935111499E-3</v>
      </c>
      <c r="Q18" s="6"/>
      <c r="R18" s="6">
        <v>0.124746772151411</v>
      </c>
      <c r="S18" s="6">
        <v>7.7680299846178996E-2</v>
      </c>
      <c r="T18" s="6">
        <v>-5.6623850432515601E-3</v>
      </c>
      <c r="U18" s="6">
        <v>-1.1671828965518201E-2</v>
      </c>
      <c r="V18" s="6">
        <v>7.0931565160208307E-2</v>
      </c>
      <c r="W18" s="6">
        <v>6.9050051071826601E-2</v>
      </c>
      <c r="X18" s="6">
        <v>0.24568409618776099</v>
      </c>
      <c r="Y18" s="6"/>
      <c r="Z18" s="6"/>
      <c r="AC18" s="14"/>
    </row>
    <row r="19" spans="2:29" ht="16.05" customHeight="1" x14ac:dyDescent="0.3">
      <c r="B19" s="1" t="s">
        <v>418</v>
      </c>
      <c r="C19" s="4" t="s">
        <v>455</v>
      </c>
      <c r="D19" s="5" t="s">
        <v>480</v>
      </c>
      <c r="E19" s="6">
        <v>-1.03645181470711E-2</v>
      </c>
      <c r="F19" s="6">
        <v>3.8335375247697799E-3</v>
      </c>
      <c r="G19" s="6">
        <v>-2.55905511767196E-3</v>
      </c>
      <c r="H19" s="6">
        <v>-1.45253601740478E-2</v>
      </c>
      <c r="I19" s="6">
        <v>1.0013217452069501E-3</v>
      </c>
      <c r="J19" s="6">
        <v>7.6704545454049394E-2</v>
      </c>
      <c r="K19" s="6">
        <v>2.2817644654423899E-2</v>
      </c>
      <c r="L19" s="6">
        <v>7.0123169716680396E-3</v>
      </c>
      <c r="M19" s="6">
        <v>-2.6338576990383401E-3</v>
      </c>
      <c r="N19" s="6">
        <v>-1.84495170651644E-3</v>
      </c>
      <c r="O19" s="6">
        <v>-2.6420701652568799E-2</v>
      </c>
      <c r="P19" s="6">
        <v>-2.60581468864984E-3</v>
      </c>
      <c r="Q19" s="6"/>
      <c r="R19" s="6">
        <v>0.12666728627489601</v>
      </c>
      <c r="S19" s="6">
        <v>5.4842519684825702E-2</v>
      </c>
      <c r="T19" s="6">
        <v>-2.7653783341520501E-2</v>
      </c>
      <c r="U19" s="6">
        <v>-2.5850785339571299E-2</v>
      </c>
      <c r="V19" s="6">
        <v>7.2406340057568699E-2</v>
      </c>
      <c r="W19" s="6">
        <v>1.96369448567566E-2</v>
      </c>
      <c r="X19" s="6">
        <v>0.22875536863284701</v>
      </c>
      <c r="Y19" s="6"/>
      <c r="Z19" s="6"/>
      <c r="AC19" s="14"/>
    </row>
    <row r="20" spans="2:29" ht="16.05" customHeight="1" x14ac:dyDescent="0.3">
      <c r="B20" s="1" t="s">
        <v>419</v>
      </c>
      <c r="C20" s="4" t="s">
        <v>456</v>
      </c>
      <c r="D20" s="5" t="s">
        <v>481</v>
      </c>
      <c r="E20" s="6">
        <v>-2.5919668228198099E-2</v>
      </c>
      <c r="F20" s="6">
        <v>3.7686758387280903E-2</v>
      </c>
      <c r="G20" s="6">
        <v>5.39452190059819E-3</v>
      </c>
      <c r="H20" s="6">
        <v>-2.5014169658788901E-2</v>
      </c>
      <c r="I20" s="6">
        <v>1.1277758399955901E-2</v>
      </c>
      <c r="J20" s="6">
        <v>4.0928949183580698E-2</v>
      </c>
      <c r="K20" s="6">
        <v>3.2839997054907102E-2</v>
      </c>
      <c r="L20" s="6">
        <v>1.05510800603952E-2</v>
      </c>
      <c r="M20" s="6">
        <v>-1.18518518511337E-2</v>
      </c>
      <c r="N20" s="6">
        <v>2.64153637472191E-2</v>
      </c>
      <c r="O20" s="6">
        <v>-4.1559435209855999E-2</v>
      </c>
      <c r="P20" s="6">
        <v>-2.06828985028551E-3</v>
      </c>
      <c r="Q20" s="6"/>
      <c r="R20" s="6">
        <v>0.17391735713696099</v>
      </c>
      <c r="S20" s="6">
        <v>4.4789727615352597E-2</v>
      </c>
      <c r="T20" s="6">
        <v>-4.1608586562724703E-2</v>
      </c>
      <c r="U20" s="6">
        <v>-2.6340012745094999E-2</v>
      </c>
      <c r="V20" s="6">
        <v>4.8733984136561E-2</v>
      </c>
      <c r="W20" s="6">
        <v>1.8328581480091099E-2</v>
      </c>
      <c r="X20" s="6">
        <v>0.256617885201122</v>
      </c>
      <c r="Y20" s="6"/>
      <c r="Z20" s="6"/>
      <c r="AC20" s="14"/>
    </row>
    <row r="21" spans="2:29" ht="16.05" customHeight="1" x14ac:dyDescent="0.3">
      <c r="B21" s="1" t="s">
        <v>420</v>
      </c>
      <c r="C21" s="4" t="s">
        <v>457</v>
      </c>
      <c r="D21" s="5" t="s">
        <v>482</v>
      </c>
      <c r="E21" s="6">
        <v>-4.4405363814803396E-3</v>
      </c>
      <c r="F21" s="6">
        <v>3.0383324501599401E-2</v>
      </c>
      <c r="G21" s="6">
        <v>6.8575347177102198E-4</v>
      </c>
      <c r="H21" s="6">
        <v>-2.1286619838974698E-2</v>
      </c>
      <c r="I21" s="6">
        <v>1.26909106820676E-2</v>
      </c>
      <c r="J21" s="6">
        <v>2.1736312173743499E-2</v>
      </c>
      <c r="K21" s="6">
        <v>3.3792928437833297E-2</v>
      </c>
      <c r="L21" s="6">
        <v>2.2746798675143499E-2</v>
      </c>
      <c r="M21" s="6">
        <v>-1</v>
      </c>
      <c r="N21" s="6"/>
      <c r="O21" s="6"/>
      <c r="P21" s="6"/>
      <c r="Q21" s="6"/>
      <c r="R21" s="6">
        <v>0.146166667880607</v>
      </c>
      <c r="S21" s="6">
        <v>-1</v>
      </c>
      <c r="T21" s="6"/>
      <c r="U21" s="6"/>
      <c r="V21" s="6">
        <v>-1</v>
      </c>
      <c r="W21" s="6">
        <v>-1</v>
      </c>
      <c r="X21" s="6">
        <v>-1</v>
      </c>
      <c r="Y21" s="6"/>
      <c r="Z21" s="6"/>
      <c r="AC21" s="14"/>
    </row>
    <row r="22" spans="2:29" ht="16.05" customHeight="1" x14ac:dyDescent="0.3">
      <c r="B22" s="1" t="s">
        <v>421</v>
      </c>
      <c r="C22" s="4" t="s">
        <v>458</v>
      </c>
      <c r="D22" s="5" t="s">
        <v>483</v>
      </c>
      <c r="E22" s="6">
        <v>-2.62371056960546E-2</v>
      </c>
      <c r="F22" s="6">
        <v>3.8036385967643603E-2</v>
      </c>
      <c r="G22" s="6">
        <v>5.4353854684450198E-3</v>
      </c>
      <c r="H22" s="6">
        <v>-2.5007355104207801E-2</v>
      </c>
      <c r="I22" s="6">
        <v>1.05612552797538E-2</v>
      </c>
      <c r="J22" s="6">
        <v>4.7812779934247401E-2</v>
      </c>
      <c r="K22" s="6">
        <v>3.6690058062958997E-2</v>
      </c>
      <c r="L22" s="6">
        <v>1.2576023091242E-2</v>
      </c>
      <c r="M22" s="6">
        <v>-1.31663782276519E-2</v>
      </c>
      <c r="N22" s="6">
        <v>2.7440596953965699E-2</v>
      </c>
      <c r="O22" s="6">
        <v>-4.3241072325181401E-2</v>
      </c>
      <c r="P22" s="6">
        <v>-2.1338370597732098E-3</v>
      </c>
      <c r="Q22" s="6"/>
      <c r="R22" s="6">
        <v>0.17585705000965399</v>
      </c>
      <c r="S22" s="6">
        <v>5.4760584209361703E-2</v>
      </c>
      <c r="T22" s="6">
        <v>-4.3297447765362401E-2</v>
      </c>
      <c r="U22" s="6">
        <v>-2.7942479384364598E-2</v>
      </c>
      <c r="V22" s="6">
        <v>5.8086053411898299E-2</v>
      </c>
      <c r="W22" s="6">
        <v>2.7667699401718E-2</v>
      </c>
      <c r="X22" s="6">
        <v>0.270706466109841</v>
      </c>
      <c r="Y22" s="6"/>
      <c r="Z22" s="6"/>
      <c r="AC22" s="9"/>
    </row>
    <row r="23" spans="2:29" ht="16.05" customHeight="1" x14ac:dyDescent="0.3">
      <c r="B23" s="1" t="s">
        <v>422</v>
      </c>
      <c r="C23" s="4" t="s">
        <v>459</v>
      </c>
      <c r="D23" s="5" t="s">
        <v>484</v>
      </c>
      <c r="E23" s="6">
        <v>2.70169554642052E-3</v>
      </c>
      <c r="F23" s="6">
        <v>8.5942581063136493E-3</v>
      </c>
      <c r="G23" s="6">
        <v>1.2896688313048801E-3</v>
      </c>
      <c r="H23" s="6">
        <v>7.3140438853442902E-3</v>
      </c>
      <c r="I23" s="6">
        <v>-6.8499406279443097E-4</v>
      </c>
      <c r="J23" s="6">
        <v>-1</v>
      </c>
      <c r="K23" s="6"/>
      <c r="L23" s="6"/>
      <c r="M23" s="6"/>
      <c r="N23" s="6">
        <v>1.68192675173486E-2</v>
      </c>
      <c r="O23" s="6">
        <v>-4.8938044437818505E-4</v>
      </c>
      <c r="P23" s="6">
        <v>9.7924010333372294E-5</v>
      </c>
      <c r="Q23" s="6"/>
      <c r="R23" s="6">
        <v>9.1833177848457098E-2</v>
      </c>
      <c r="S23" s="6">
        <v>-0.52959329372271902</v>
      </c>
      <c r="T23" s="6">
        <v>-4.8933255129668396E-4</v>
      </c>
      <c r="U23" s="6">
        <v>2.0789605196114301E-2</v>
      </c>
      <c r="V23" s="6"/>
      <c r="W23" s="6">
        <v>-0.52605689359188501</v>
      </c>
      <c r="X23" s="6">
        <v>-0.48732366730226201</v>
      </c>
      <c r="Y23" s="6"/>
      <c r="Z23" s="6"/>
      <c r="AC23" s="14"/>
    </row>
    <row r="24" spans="2:29" ht="16.05" customHeight="1" x14ac:dyDescent="0.3">
      <c r="B24" s="1" t="s">
        <v>423</v>
      </c>
      <c r="C24" s="4" t="s">
        <v>460</v>
      </c>
      <c r="D24" s="5" t="s">
        <v>485</v>
      </c>
      <c r="E24" s="6">
        <v>-3.2846715330379101E-3</v>
      </c>
      <c r="F24" s="6">
        <v>2.3882175841208698E-2</v>
      </c>
      <c r="G24" s="6">
        <v>4.4504490197141396E-3</v>
      </c>
      <c r="H24" s="6">
        <v>-1.3133950471455999E-2</v>
      </c>
      <c r="I24" s="6">
        <v>8.8591357325640292E-3</v>
      </c>
      <c r="J24" s="6">
        <v>2.0582508841471302E-2</v>
      </c>
      <c r="K24" s="6">
        <v>1.9271948607638499E-2</v>
      </c>
      <c r="L24" s="6">
        <v>-7.0282658516589401E-3</v>
      </c>
      <c r="M24" s="6">
        <v>5.5008462841215104E-3</v>
      </c>
      <c r="N24" s="6">
        <v>-2.7162477526872001E-3</v>
      </c>
      <c r="O24" s="6">
        <v>2.9461408623319599E-2</v>
      </c>
      <c r="P24" s="6">
        <v>-1.7141153675766E-3</v>
      </c>
      <c r="Q24" s="6"/>
      <c r="R24" s="6">
        <v>0.132387444991764</v>
      </c>
      <c r="S24" s="6">
        <v>6.4531510768574704E-2</v>
      </c>
      <c r="T24" s="6">
        <v>2.75391224295163E-2</v>
      </c>
      <c r="U24" s="6">
        <v>3.03053611260111E-2</v>
      </c>
      <c r="V24" s="6">
        <v>6.2125837528583402E-2</v>
      </c>
      <c r="W24" s="6">
        <v>6.0318214200378903E-2</v>
      </c>
      <c r="X24" s="6">
        <v>0.21867207595089</v>
      </c>
      <c r="Y24" s="6"/>
      <c r="Z24" s="6"/>
      <c r="AC24" s="14"/>
    </row>
    <row r="25" spans="2:29" ht="16.05" customHeight="1" x14ac:dyDescent="0.3">
      <c r="B25" s="1" t="s">
        <v>424</v>
      </c>
      <c r="C25" s="4" t="s">
        <v>461</v>
      </c>
      <c r="D25" s="5" t="s">
        <v>486</v>
      </c>
      <c r="E25" s="6">
        <v>-4.5337192927036099E-2</v>
      </c>
      <c r="F25" s="6">
        <v>5.7406269206694602E-2</v>
      </c>
      <c r="G25" s="6">
        <v>6.7038673169008698E-3</v>
      </c>
      <c r="H25" s="6">
        <v>-4.1148620039166403E-2</v>
      </c>
      <c r="I25" s="6">
        <v>1.39301485342003E-2</v>
      </c>
      <c r="J25" s="6">
        <v>6.3705111455419697E-2</v>
      </c>
      <c r="K25" s="6">
        <v>4.7792749199288699E-2</v>
      </c>
      <c r="L25" s="6">
        <v>2.1030195381172199E-2</v>
      </c>
      <c r="M25" s="6">
        <v>-2.21626887487218E-2</v>
      </c>
      <c r="N25" s="6">
        <v>4.0562177549872999E-2</v>
      </c>
      <c r="O25" s="6">
        <v>-7.1841340401078896E-2</v>
      </c>
      <c r="P25" s="6">
        <v>-2.35779546164849E-3</v>
      </c>
      <c r="Q25" s="6"/>
      <c r="R25" s="6">
        <v>0.25063242813863301</v>
      </c>
      <c r="S25" s="6">
        <v>4.93683639451774E-2</v>
      </c>
      <c r="T25" s="6">
        <v>-7.11713256732764E-2</v>
      </c>
      <c r="U25" s="6">
        <v>-5.1953507912912797E-2</v>
      </c>
      <c r="V25" s="6">
        <v>6.2627530998725006E-2</v>
      </c>
      <c r="W25" s="6">
        <v>2.4431776109849999E-3</v>
      </c>
      <c r="X25" s="6">
        <v>0.368526159334579</v>
      </c>
      <c r="Y25" s="6"/>
      <c r="Z25" s="6"/>
      <c r="AC25" s="14"/>
    </row>
    <row r="26" spans="2:29" ht="16.05" customHeight="1" x14ac:dyDescent="0.3">
      <c r="B26" s="1" t="s">
        <v>425</v>
      </c>
      <c r="C26" s="4" t="s">
        <v>462</v>
      </c>
      <c r="D26" s="5" t="s">
        <v>487</v>
      </c>
      <c r="E26" s="6">
        <v>4.7688564482086804E-3</v>
      </c>
      <c r="F26" s="6">
        <v>3.0995738088677202E-3</v>
      </c>
      <c r="G26" s="6">
        <v>-1</v>
      </c>
      <c r="H26" s="6"/>
      <c r="I26" s="6"/>
      <c r="J26" s="6">
        <v>-5.1646852471094497E-3</v>
      </c>
      <c r="K26" s="6">
        <v>6.7587422872748002E-3</v>
      </c>
      <c r="L26" s="6">
        <v>-3.5026269697482301E-3</v>
      </c>
      <c r="M26" s="6">
        <v>-1.6598320644334299E-3</v>
      </c>
      <c r="N26" s="6">
        <v>2.9339853299461499E-3</v>
      </c>
      <c r="O26" s="6">
        <v>-5.8508044912741796E-4</v>
      </c>
      <c r="P26" s="6">
        <v>9.7570495199761394E-5</v>
      </c>
      <c r="Q26" s="6"/>
      <c r="R26" s="6"/>
      <c r="S26" s="6">
        <v>-1.0235612206088301E-2</v>
      </c>
      <c r="T26" s="6">
        <v>0</v>
      </c>
      <c r="U26" s="6">
        <v>8.7882042680576E-4</v>
      </c>
      <c r="V26" s="6">
        <v>4.3111894956382501E-3</v>
      </c>
      <c r="W26" s="6">
        <v>-1.65579039639852E-3</v>
      </c>
      <c r="X26" s="6">
        <v>-0.38633189053682099</v>
      </c>
      <c r="Y26" s="6"/>
      <c r="Z26" s="6"/>
      <c r="AC26" s="14"/>
    </row>
    <row r="27" spans="2:29" ht="16.05" customHeight="1" x14ac:dyDescent="0.3">
      <c r="B27" s="1" t="s">
        <v>426</v>
      </c>
      <c r="C27" s="4" t="s">
        <v>463</v>
      </c>
      <c r="D27" s="5" t="s">
        <v>488</v>
      </c>
      <c r="E27" s="6">
        <v>4.0826245440257498E-3</v>
      </c>
      <c r="F27" s="6">
        <v>-3.3883537435030998E-4</v>
      </c>
      <c r="G27" s="6">
        <v>3.8252953709161401E-3</v>
      </c>
      <c r="H27" s="6">
        <v>6.1260913607839003E-3</v>
      </c>
      <c r="I27" s="6">
        <v>4.6025505798752402E-3</v>
      </c>
      <c r="J27" s="6">
        <v>1.0117400019225901E-2</v>
      </c>
      <c r="K27" s="6">
        <v>1.7953321366803701E-3</v>
      </c>
      <c r="L27" s="6">
        <v>-2.4523674783267801E-3</v>
      </c>
      <c r="M27" s="6">
        <v>1.2433812404196901E-2</v>
      </c>
      <c r="N27" s="6">
        <v>-9.8062106008001094E-4</v>
      </c>
      <c r="O27" s="6">
        <v>-9.3484154604084297E-5</v>
      </c>
      <c r="P27" s="6">
        <v>4.6746446969336803E-5</v>
      </c>
      <c r="Q27" s="6"/>
      <c r="R27" s="6">
        <v>5.4719288136766402E-2</v>
      </c>
      <c r="S27" s="6">
        <v>3.5880302149962497E-2</v>
      </c>
      <c r="T27" s="6">
        <v>-1.4021312381373699E-4</v>
      </c>
      <c r="U27" s="6">
        <v>1.1202495745237699E-2</v>
      </c>
      <c r="V27" s="6">
        <v>1.98312437423738E-2</v>
      </c>
      <c r="W27" s="6">
        <v>4.3866497511771699E-2</v>
      </c>
      <c r="X27" s="6">
        <v>9.3544650480907904E-2</v>
      </c>
      <c r="Y27" s="6"/>
      <c r="Z27" s="6"/>
      <c r="AC27" s="14"/>
    </row>
    <row r="28" spans="2:29" ht="16.05" customHeight="1" x14ac:dyDescent="0.3">
      <c r="B28" s="1" t="s">
        <v>427</v>
      </c>
      <c r="C28" s="4" t="s">
        <v>464</v>
      </c>
      <c r="D28" s="5" t="s">
        <v>489</v>
      </c>
      <c r="E28" s="6">
        <v>3.6939313977200098E-3</v>
      </c>
      <c r="F28" s="6">
        <v>2.3898288891359698E-3</v>
      </c>
      <c r="G28" s="6">
        <v>3.0040053406992198E-3</v>
      </c>
      <c r="H28" s="6">
        <v>6.5604944138613099E-3</v>
      </c>
      <c r="I28" s="6">
        <v>2.5504179848212499E-3</v>
      </c>
      <c r="J28" s="6">
        <v>9.8459509117674298E-3</v>
      </c>
      <c r="K28" s="6">
        <v>1.7727187896525701E-3</v>
      </c>
      <c r="L28" s="6">
        <v>-2.46810095904948E-3</v>
      </c>
      <c r="M28" s="6">
        <v>1.0083562860018E-2</v>
      </c>
      <c r="N28" s="6">
        <v>4.4830614224338197E-3</v>
      </c>
      <c r="O28" s="6">
        <v>-1.8404343427391701E-4</v>
      </c>
      <c r="P28" s="6">
        <v>4.6019327783142203E-5</v>
      </c>
      <c r="Q28" s="6"/>
      <c r="R28" s="6">
        <v>6.4579114266962306E-2</v>
      </c>
      <c r="S28" s="6">
        <v>3.6191111959851703E-2</v>
      </c>
      <c r="T28" s="6">
        <v>-2.7602705085882901E-4</v>
      </c>
      <c r="U28" s="6">
        <v>1.4187707098244601E-2</v>
      </c>
      <c r="V28" s="6">
        <v>2.29241197521333E-2</v>
      </c>
      <c r="W28" s="6">
        <v>4.43077514537435E-2</v>
      </c>
      <c r="X28" s="6">
        <v>0.103625968682609</v>
      </c>
      <c r="Y28" s="6"/>
      <c r="Z28" s="6"/>
      <c r="AC28" s="14"/>
    </row>
    <row r="29" spans="2:29" ht="16.05" customHeight="1" x14ac:dyDescent="0.3">
      <c r="B29" s="1" t="s">
        <v>428</v>
      </c>
      <c r="C29" s="4" t="s">
        <v>465</v>
      </c>
      <c r="D29" s="5" t="s">
        <v>490</v>
      </c>
      <c r="E29" s="6">
        <v>-3.1531113791061199E-3</v>
      </c>
      <c r="F29" s="6">
        <v>2.3351009396719701E-2</v>
      </c>
      <c r="G29" s="6">
        <v>4.7272727279050698E-3</v>
      </c>
      <c r="H29" s="6">
        <v>-1.2486427795920499E-2</v>
      </c>
      <c r="I29" s="6">
        <v>8.52116547503101E-3</v>
      </c>
      <c r="J29" s="6">
        <v>2.05323884802056E-2</v>
      </c>
      <c r="K29" s="6">
        <v>1.8249799697514401E-2</v>
      </c>
      <c r="L29" s="6">
        <v>-9.1799265610461606E-3</v>
      </c>
      <c r="M29" s="6">
        <v>5.7354628079337999E-3</v>
      </c>
      <c r="N29" s="6">
        <v>-2.7197753988730299E-3</v>
      </c>
      <c r="O29" s="6">
        <v>2.9471276502590599E-2</v>
      </c>
      <c r="P29" s="6">
        <v>0</v>
      </c>
      <c r="Q29" s="6"/>
      <c r="R29" s="6"/>
      <c r="S29" s="6">
        <v>6.3818181817623595E-2</v>
      </c>
      <c r="T29" s="6">
        <v>2.9290175038113399E-2</v>
      </c>
      <c r="U29" s="6">
        <v>3.2104427587910302E-2</v>
      </c>
      <c r="V29" s="6">
        <v>6.1598475915161502E-2</v>
      </c>
      <c r="W29" s="6">
        <v>6.0347952156007502E-2</v>
      </c>
      <c r="X29" s="6">
        <v>-0.40767077882250302</v>
      </c>
      <c r="Y29" s="6"/>
      <c r="Z29" s="6"/>
      <c r="AC29" s="14"/>
    </row>
    <row r="30" spans="2:29" ht="16.05" customHeight="1" x14ac:dyDescent="0.3">
      <c r="B30" s="1" t="s">
        <v>429</v>
      </c>
      <c r="C30" s="4" t="s">
        <v>466</v>
      </c>
      <c r="D30" s="5" t="s">
        <v>491</v>
      </c>
      <c r="E30" s="6">
        <v>-4.4776119402740698E-2</v>
      </c>
      <c r="F30" s="6">
        <v>-1.7499999999927199E-2</v>
      </c>
      <c r="G30" s="6">
        <v>8.9906700594001507E-2</v>
      </c>
      <c r="H30" s="6">
        <v>4.6298756762553198E-2</v>
      </c>
      <c r="I30" s="6">
        <v>7.5538442706601901E-3</v>
      </c>
      <c r="J30" s="6">
        <v>-0.26181230941176198</v>
      </c>
      <c r="K30" s="6">
        <v>-0.18343513333355099</v>
      </c>
      <c r="L30" s="6">
        <v>9.7601212768495302E-2</v>
      </c>
      <c r="M30" s="6">
        <v>9.4502957726945204E-3</v>
      </c>
      <c r="N30" s="6">
        <v>-6.0930581448701603E-3</v>
      </c>
      <c r="O30" s="6">
        <v>0.124096118162997</v>
      </c>
      <c r="P30" s="6"/>
      <c r="Q30" s="6">
        <v>-7.2323964353054201E-2</v>
      </c>
      <c r="R30" s="6">
        <v>-0.25320665083097998</v>
      </c>
      <c r="S30" s="6">
        <v>-0.170200735086983</v>
      </c>
      <c r="T30" s="6">
        <v>6.7134138424080406E-2</v>
      </c>
      <c r="U30" s="6">
        <v>6.01648041538283E-2</v>
      </c>
      <c r="V30" s="6">
        <v>-0.22354497354535899</v>
      </c>
      <c r="W30" s="6">
        <v>-7.4862096138531301E-2</v>
      </c>
      <c r="X30" s="6">
        <v>-0.42195780138019501</v>
      </c>
      <c r="Y30" s="6">
        <v>-0.40892768559860998</v>
      </c>
      <c r="Z30" s="6">
        <v>-0.374367172928178</v>
      </c>
      <c r="AC30" s="14"/>
    </row>
    <row r="31" spans="2:29" ht="16.05" customHeight="1" x14ac:dyDescent="0.3">
      <c r="B31" s="1" t="s">
        <v>430</v>
      </c>
      <c r="C31" s="4" t="s">
        <v>466</v>
      </c>
      <c r="D31" s="5" t="s">
        <v>492</v>
      </c>
      <c r="E31" s="6">
        <v>-1.5957446807988201E-2</v>
      </c>
      <c r="F31" s="6">
        <v>7.5675675674574394E-2</v>
      </c>
      <c r="G31" s="6">
        <v>6.5326633164659101E-2</v>
      </c>
      <c r="H31" s="6">
        <v>-2.35849056598454E-2</v>
      </c>
      <c r="I31" s="6">
        <v>-0.49832359939522602</v>
      </c>
      <c r="J31" s="6">
        <v>-0.48963386152055999</v>
      </c>
      <c r="K31" s="6">
        <v>0.132075471699936</v>
      </c>
      <c r="L31" s="6">
        <v>-0.61666666666686099</v>
      </c>
      <c r="M31" s="6"/>
      <c r="N31" s="6"/>
      <c r="O31" s="6"/>
      <c r="P31" s="6"/>
      <c r="Q31" s="6">
        <v>4.0383014154940597E-2</v>
      </c>
      <c r="R31" s="6">
        <v>-0.44257703081239003</v>
      </c>
      <c r="S31" s="6"/>
      <c r="T31" s="6"/>
      <c r="U31" s="6"/>
      <c r="V31" s="6"/>
      <c r="W31" s="6"/>
      <c r="X31" s="6"/>
      <c r="Y31" s="6"/>
      <c r="Z31" s="6"/>
      <c r="AC31" s="14"/>
    </row>
    <row r="32" spans="2:29" ht="16.05" customHeight="1" x14ac:dyDescent="0.3">
      <c r="B32" s="1" t="s">
        <v>431</v>
      </c>
      <c r="C32" s="4" t="s">
        <v>466</v>
      </c>
      <c r="D32" s="5" t="s">
        <v>493</v>
      </c>
      <c r="E32" s="6">
        <v>-2.0066889632289499E-2</v>
      </c>
      <c r="F32" s="6">
        <v>-8.8310580204997699E-2</v>
      </c>
      <c r="G32" s="6">
        <v>0.102449427342508</v>
      </c>
      <c r="H32" s="6">
        <v>6.7691368956730003E-2</v>
      </c>
      <c r="I32" s="6">
        <v>-0.107296035176696</v>
      </c>
      <c r="J32" s="6">
        <v>-0.37653578364290302</v>
      </c>
      <c r="K32" s="6">
        <v>-5.4655846437526599E-2</v>
      </c>
      <c r="L32" s="6">
        <v>-0.209079563296691</v>
      </c>
      <c r="M32" s="6">
        <v>0.126834468092129</v>
      </c>
      <c r="N32" s="6">
        <v>1.5162307927312201E-2</v>
      </c>
      <c r="O32" s="6">
        <v>9.8978803714999203E-2</v>
      </c>
      <c r="P32" s="6"/>
      <c r="Q32" s="6">
        <v>3.20956576451863E-2</v>
      </c>
      <c r="R32" s="6">
        <v>-0.34847560975584202</v>
      </c>
      <c r="S32" s="6">
        <v>-0.42691718947025897</v>
      </c>
      <c r="T32" s="6">
        <v>1.4926491245205399E-2</v>
      </c>
      <c r="U32" s="6">
        <v>0.20112990236521</v>
      </c>
      <c r="V32" s="6">
        <v>-0.40043252650531902</v>
      </c>
      <c r="W32" s="6">
        <v>-0.39492195350700099</v>
      </c>
      <c r="X32" s="6">
        <v>-0.63094323586672496</v>
      </c>
      <c r="Y32" s="6">
        <v>-0.59501390009885702</v>
      </c>
      <c r="Z32" s="6">
        <v>-0.60443218149186595</v>
      </c>
      <c r="AC32" s="14"/>
    </row>
    <row r="33" spans="2:29" ht="16.05" customHeight="1" x14ac:dyDescent="0.3">
      <c r="B33" s="1" t="s">
        <v>432</v>
      </c>
      <c r="C33" s="4" t="s">
        <v>467</v>
      </c>
      <c r="D33" s="5" t="s">
        <v>494</v>
      </c>
      <c r="E33" s="6">
        <v>0.163934426229389</v>
      </c>
      <c r="F33" s="6">
        <v>-0.552676056338823</v>
      </c>
      <c r="G33" s="6">
        <v>0.25629722921992698</v>
      </c>
      <c r="H33" s="6">
        <v>0.97731170030427195</v>
      </c>
      <c r="I33" s="6">
        <v>-0.33719702023547099</v>
      </c>
      <c r="J33" s="6">
        <v>-0.71314741035923401</v>
      </c>
      <c r="K33" s="6">
        <v>-3.7241379310330398</v>
      </c>
      <c r="L33" s="6">
        <v>-0.498312236286583</v>
      </c>
      <c r="M33" s="6">
        <v>1.42276422775467E-2</v>
      </c>
      <c r="N33" s="6">
        <v>1.0200400801585101</v>
      </c>
      <c r="O33" s="6">
        <v>-1.03174603174557</v>
      </c>
      <c r="P33" s="6"/>
      <c r="Q33" s="6">
        <v>-0.140752901714295</v>
      </c>
      <c r="R33" s="6">
        <v>-0.79376623376621902</v>
      </c>
      <c r="S33" s="6">
        <v>-1.2343968653783699</v>
      </c>
      <c r="T33" s="6">
        <v>-0.83144654088071501</v>
      </c>
      <c r="U33" s="6">
        <v>-0.66352793471422</v>
      </c>
      <c r="V33" s="6">
        <v>-1.18306010928936</v>
      </c>
      <c r="W33" s="6">
        <v>-2.86111111111008</v>
      </c>
      <c r="X33" s="6">
        <v>-1.0493009565852101</v>
      </c>
      <c r="Y33" s="6">
        <v>-1.04564598042867</v>
      </c>
      <c r="Z33" s="6">
        <v>-1.0625583566760199</v>
      </c>
      <c r="AC33" s="14"/>
    </row>
    <row r="34" spans="2:29" ht="16.05" customHeight="1" x14ac:dyDescent="0.3">
      <c r="B34" s="1" t="s">
        <v>433</v>
      </c>
      <c r="C34" s="4" t="s">
        <v>467</v>
      </c>
      <c r="D34" s="5" t="s">
        <v>495</v>
      </c>
      <c r="E34" s="6">
        <v>0.38666666666744298</v>
      </c>
      <c r="F34" s="6">
        <v>-0.69461538461619099</v>
      </c>
      <c r="G34" s="6">
        <v>0.32241813602042402</v>
      </c>
      <c r="H34" s="6">
        <v>0.94444444444379805</v>
      </c>
      <c r="I34" s="6">
        <v>-0.35969387755089</v>
      </c>
      <c r="J34" s="6">
        <v>-0.71314741035923401</v>
      </c>
      <c r="K34" s="6">
        <v>-3.7241379310330398</v>
      </c>
      <c r="L34" s="6">
        <v>-0.498312236286583</v>
      </c>
      <c r="M34" s="6">
        <v>-0.21463414634141401</v>
      </c>
      <c r="N34" s="6">
        <v>1.6224982746713801</v>
      </c>
      <c r="O34" s="6">
        <v>-1.0315789473685399</v>
      </c>
      <c r="P34" s="6"/>
      <c r="Q34" s="6">
        <v>-0.154670750383084</v>
      </c>
      <c r="R34" s="6">
        <v>-0.82739130434813002</v>
      </c>
      <c r="S34" s="6">
        <v>-1.2343968653783699</v>
      </c>
      <c r="T34" s="6">
        <v>-0.83144654088071501</v>
      </c>
      <c r="U34" s="6">
        <v>-0.66352793471422</v>
      </c>
      <c r="V34" s="6">
        <v>-1.1985185185191201</v>
      </c>
      <c r="W34" s="6">
        <v>-1.2977777777775199</v>
      </c>
      <c r="X34" s="6">
        <v>-1.0374092685652401</v>
      </c>
      <c r="Y34" s="6">
        <v>-1.03798185941065</v>
      </c>
      <c r="Z34" s="6">
        <v>-1.05030030029942</v>
      </c>
      <c r="AC34" s="14"/>
    </row>
    <row r="35" spans="2:29" ht="16.05" customHeight="1" x14ac:dyDescent="0.3">
      <c r="B35" s="1" t="s">
        <v>434</v>
      </c>
      <c r="C35" s="4" t="s">
        <v>467</v>
      </c>
      <c r="D35" s="5" t="s">
        <v>496</v>
      </c>
      <c r="E35" s="6">
        <v>2.2999999999999998</v>
      </c>
      <c r="F35" s="6">
        <v>0.36167046531394598</v>
      </c>
      <c r="G35" s="6">
        <v>0.64310954402550102</v>
      </c>
      <c r="H35" s="6">
        <v>-0.43923798369825801</v>
      </c>
      <c r="I35" s="6">
        <v>0.77306864278623799</v>
      </c>
      <c r="J35" s="6">
        <v>0.110737662447791</v>
      </c>
      <c r="K35" s="6">
        <v>0.71873114829068097</v>
      </c>
      <c r="L35" s="6">
        <v>-0.172282895583485</v>
      </c>
      <c r="M35" s="6">
        <v>-0.14655172413768</v>
      </c>
      <c r="N35" s="6">
        <v>0.26262626262730898</v>
      </c>
      <c r="O35" s="6"/>
      <c r="P35" s="6"/>
      <c r="Q35" s="6">
        <v>-5.7034220532878002E-2</v>
      </c>
      <c r="R35" s="6">
        <v>-1.36238004318904</v>
      </c>
      <c r="S35" s="6"/>
      <c r="T35" s="6"/>
      <c r="U35" s="6"/>
      <c r="V35" s="6"/>
      <c r="W35" s="6"/>
      <c r="X35" s="6"/>
      <c r="Y35" s="6"/>
      <c r="Z35" s="6"/>
      <c r="AC35" s="14"/>
    </row>
    <row r="36" spans="2:29" ht="16.05" customHeight="1" x14ac:dyDescent="0.3">
      <c r="B36" s="1" t="s">
        <v>435</v>
      </c>
      <c r="C36" s="4" t="s">
        <v>468</v>
      </c>
      <c r="D36" s="5" t="s">
        <v>497</v>
      </c>
      <c r="E36" s="6">
        <v>0</v>
      </c>
      <c r="F36" s="6">
        <v>0.325714285714785</v>
      </c>
      <c r="G36" s="6">
        <v>-9.4827586207393302E-2</v>
      </c>
      <c r="H36" s="6">
        <v>-0.16666666666598801</v>
      </c>
      <c r="I36" s="6">
        <v>-0.10857142857188599</v>
      </c>
      <c r="J36" s="6">
        <v>-0.46153846153814798</v>
      </c>
      <c r="K36" s="6">
        <v>-0.57142857142840497</v>
      </c>
      <c r="L36" s="6">
        <v>0</v>
      </c>
      <c r="M36" s="6">
        <v>-0.277777777777519</v>
      </c>
      <c r="N36" s="6">
        <v>0.38461538461502598</v>
      </c>
      <c r="O36" s="6">
        <v>-5.5555555555692998E-2</v>
      </c>
      <c r="P36" s="6"/>
      <c r="Q36" s="6"/>
      <c r="R36" s="6"/>
      <c r="S36" s="6">
        <v>-0.85344827586202898</v>
      </c>
      <c r="T36" s="6">
        <v>-5.5555555555692998E-2</v>
      </c>
      <c r="U36" s="6">
        <v>-2.8571428571012799E-2</v>
      </c>
      <c r="V36" s="6">
        <v>-0.54666666666686103</v>
      </c>
      <c r="W36" s="6">
        <v>-0.83</v>
      </c>
      <c r="X36" s="6"/>
      <c r="Y36" s="6"/>
      <c r="Z36" s="6"/>
      <c r="AC36" s="14"/>
    </row>
    <row r="37" spans="2:29" ht="16.05" customHeight="1" x14ac:dyDescent="0.3">
      <c r="B37" s="1" t="s">
        <v>438</v>
      </c>
      <c r="C37" s="4" t="s">
        <v>468</v>
      </c>
      <c r="D37" s="5" t="s">
        <v>234</v>
      </c>
      <c r="E37" s="6">
        <v>0</v>
      </c>
      <c r="F37" s="6">
        <v>0</v>
      </c>
      <c r="G37" s="6">
        <v>7.4285714284997098E-2</v>
      </c>
      <c r="H37" s="6">
        <v>-6.9148936169804096E-2</v>
      </c>
      <c r="I37" s="6">
        <v>-0.76</v>
      </c>
      <c r="J37" s="6">
        <v>-0.142857142856956</v>
      </c>
      <c r="K37" s="6">
        <v>-0.333333333333721</v>
      </c>
      <c r="L37" s="6">
        <v>0</v>
      </c>
      <c r="M37" s="6">
        <v>-4.1666666667006198E-2</v>
      </c>
      <c r="N37" s="6">
        <v>4.3478260869960601E-2</v>
      </c>
      <c r="O37" s="6">
        <v>0</v>
      </c>
      <c r="P37" s="6"/>
      <c r="Q37" s="6"/>
      <c r="R37" s="6"/>
      <c r="S37" s="6">
        <v>-0.86285714285681003</v>
      </c>
      <c r="T37" s="6">
        <v>4.3478260869960601E-2</v>
      </c>
      <c r="U37" s="6">
        <v>-3.9999999999963599E-2</v>
      </c>
      <c r="V37" s="6">
        <v>-7.6923076923776507E-2</v>
      </c>
      <c r="W37" s="6">
        <v>-0.88</v>
      </c>
      <c r="X37" s="6"/>
      <c r="Y37" s="6"/>
      <c r="Z37" s="6"/>
      <c r="AC37" s="14"/>
    </row>
    <row r="38" spans="2:29" ht="16.05" customHeight="1" x14ac:dyDescent="0.3">
      <c r="B38" s="1" t="s">
        <v>437</v>
      </c>
      <c r="C38" s="4" t="s">
        <v>468</v>
      </c>
      <c r="D38" s="5" t="s">
        <v>499</v>
      </c>
      <c r="E38" s="6">
        <v>-5.7142857140206598E-3</v>
      </c>
      <c r="F38" s="6">
        <v>0.27011494252830698</v>
      </c>
      <c r="G38" s="6">
        <v>-0.108597285067808</v>
      </c>
      <c r="H38" s="6">
        <v>-0.11167512690284601</v>
      </c>
      <c r="I38" s="6">
        <v>-0.38285714285739197</v>
      </c>
      <c r="J38" s="6">
        <v>-0.472222222222481</v>
      </c>
      <c r="K38" s="6">
        <v>-0.50877192982472497</v>
      </c>
      <c r="L38" s="6">
        <v>0.142857142856956</v>
      </c>
      <c r="M38" s="6">
        <v>-0.28125</v>
      </c>
      <c r="N38" s="6">
        <v>0.173913043478096</v>
      </c>
      <c r="O38" s="6">
        <v>-7.4074074073941995E-2</v>
      </c>
      <c r="P38" s="6"/>
      <c r="Q38" s="6">
        <v>9.6000000001367894E-2</v>
      </c>
      <c r="R38" s="6">
        <v>-0.193430656934797</v>
      </c>
      <c r="S38" s="6">
        <v>-0.88687782805412996</v>
      </c>
      <c r="T38" s="6">
        <v>4.1666666666060302E-2</v>
      </c>
      <c r="U38" s="6">
        <v>-7.4074074073941995E-2</v>
      </c>
      <c r="V38" s="6">
        <v>-0.40476190476212698</v>
      </c>
      <c r="W38" s="6">
        <v>-0.875</v>
      </c>
      <c r="X38" s="6">
        <v>-0.9</v>
      </c>
      <c r="Y38" s="6">
        <v>-0.9</v>
      </c>
      <c r="Z38" s="6">
        <v>-0.92857142857159503</v>
      </c>
      <c r="AC38" s="14"/>
    </row>
    <row r="39" spans="2:29" ht="16.05" customHeight="1" x14ac:dyDescent="0.3">
      <c r="B39" s="1" t="s">
        <v>436</v>
      </c>
      <c r="C39" s="4" t="s">
        <v>468</v>
      </c>
      <c r="D39" s="5" t="s">
        <v>498</v>
      </c>
      <c r="E39" s="6">
        <v>0</v>
      </c>
      <c r="F39" s="6">
        <v>0.60000000000058196</v>
      </c>
      <c r="G39" s="6">
        <v>-3.7500000000363798E-2</v>
      </c>
      <c r="H39" s="6">
        <v>-0.24242424242489499</v>
      </c>
      <c r="I39" s="6">
        <v>0.20571428571391201</v>
      </c>
      <c r="J39" s="6">
        <v>-0.34597156398173001</v>
      </c>
      <c r="K39" s="6">
        <v>-0.47826086956483799</v>
      </c>
      <c r="L39" s="6">
        <v>-0.16666666666598801</v>
      </c>
      <c r="M39" s="6">
        <v>-1.6666666667333602E-2</v>
      </c>
      <c r="N39" s="6">
        <v>-0.18644067796587499</v>
      </c>
      <c r="O39" s="6">
        <v>0</v>
      </c>
      <c r="P39" s="6"/>
      <c r="Q39" s="6"/>
      <c r="R39" s="6"/>
      <c r="S39" s="6">
        <v>-0.8</v>
      </c>
      <c r="T39" s="6">
        <v>0</v>
      </c>
      <c r="U39" s="6">
        <v>-0.172413793103187</v>
      </c>
      <c r="V39" s="6">
        <v>-0.69230769230751299</v>
      </c>
      <c r="W39" s="6">
        <v>-0.76</v>
      </c>
      <c r="X39" s="6"/>
      <c r="Y39" s="6"/>
      <c r="Z39" s="6"/>
      <c r="AC39" s="14"/>
    </row>
    <row r="40" spans="2:29" ht="16.05" customHeight="1" x14ac:dyDescent="0.3">
      <c r="B40" s="1" t="s">
        <v>439</v>
      </c>
      <c r="C40" s="4" t="s">
        <v>469</v>
      </c>
      <c r="D40" s="5" t="s">
        <v>500</v>
      </c>
      <c r="E40" s="6">
        <v>8.1545064376841794E-2</v>
      </c>
      <c r="F40" s="6">
        <v>-4.7619047618354698E-2</v>
      </c>
      <c r="G40" s="6">
        <v>-3.7500000000363798E-2</v>
      </c>
      <c r="H40" s="6">
        <v>0.138528138528345</v>
      </c>
      <c r="I40" s="6">
        <v>-0.19771863117872299</v>
      </c>
      <c r="J40" s="6">
        <v>-0.34597156398173001</v>
      </c>
      <c r="K40" s="6">
        <v>-0.47826086956483799</v>
      </c>
      <c r="L40" s="6">
        <v>-0.16666666666598801</v>
      </c>
      <c r="M40" s="6">
        <v>-1.6666666667333602E-2</v>
      </c>
      <c r="N40" s="6">
        <v>-0.18644067796587499</v>
      </c>
      <c r="O40" s="6">
        <v>0</v>
      </c>
      <c r="P40" s="6"/>
      <c r="Q40" s="6"/>
      <c r="R40" s="6"/>
      <c r="S40" s="6">
        <v>-0.8</v>
      </c>
      <c r="T40" s="6">
        <v>0</v>
      </c>
      <c r="U40" s="6">
        <v>-0.172413793103187</v>
      </c>
      <c r="V40" s="6">
        <v>-0.69230769230751299</v>
      </c>
      <c r="W40" s="6">
        <v>-0.78854625550680801</v>
      </c>
      <c r="X40" s="6"/>
      <c r="Y40" s="6"/>
      <c r="Z40" s="6"/>
    </row>
    <row r="41" spans="2:29" s="13" customFormat="1" ht="16.05" customHeight="1" x14ac:dyDescent="0.3">
      <c r="B41" s="1" t="s">
        <v>440</v>
      </c>
      <c r="C41" s="4" t="s">
        <v>469</v>
      </c>
      <c r="D41" s="5" t="s">
        <v>501</v>
      </c>
      <c r="E41" s="6">
        <v>-2.6905829597126299E-2</v>
      </c>
      <c r="F41" s="6">
        <v>1.8433179724525E-2</v>
      </c>
      <c r="G41" s="6">
        <v>-0.108597285067808</v>
      </c>
      <c r="H41" s="6">
        <v>0.106598984772136</v>
      </c>
      <c r="I41" s="6">
        <v>-0.50458715596352699</v>
      </c>
      <c r="J41" s="6">
        <v>-0.472222222222481</v>
      </c>
      <c r="K41" s="6">
        <v>-0.50877192982472497</v>
      </c>
      <c r="L41" s="6">
        <v>0.142857142856956</v>
      </c>
      <c r="M41" s="6">
        <v>-0.28125</v>
      </c>
      <c r="N41" s="6">
        <v>0.173913043478096</v>
      </c>
      <c r="O41" s="6">
        <v>-7.4074074073941995E-2</v>
      </c>
      <c r="P41" s="6"/>
      <c r="Q41" s="6"/>
      <c r="R41" s="6"/>
      <c r="S41" s="6">
        <v>-0.88687782805412996</v>
      </c>
      <c r="T41" s="6">
        <v>4.1666666666060302E-2</v>
      </c>
      <c r="U41" s="6">
        <v>-7.4074074073941995E-2</v>
      </c>
      <c r="V41" s="6">
        <v>-0.40476190476212698</v>
      </c>
      <c r="W41" s="6">
        <v>-0.87864077669917595</v>
      </c>
      <c r="X41" s="6"/>
      <c r="Y41" s="6"/>
      <c r="Z41" s="6"/>
      <c r="AA41"/>
    </row>
    <row r="42" spans="2:29" ht="16.05" customHeight="1" x14ac:dyDescent="0.3">
      <c r="B42" s="1" t="s">
        <v>441</v>
      </c>
      <c r="C42" s="4" t="s">
        <v>469</v>
      </c>
      <c r="D42" s="5" t="s">
        <v>502</v>
      </c>
      <c r="E42" s="6">
        <v>-0.10648148148087801</v>
      </c>
      <c r="F42" s="6">
        <v>0.113989637306076</v>
      </c>
      <c r="G42" s="6">
        <v>-0.12558139534943599</v>
      </c>
      <c r="H42" s="6">
        <v>0.111702127660537</v>
      </c>
      <c r="I42" s="6">
        <v>-0.799043062201235</v>
      </c>
      <c r="J42" s="6">
        <v>-0.142857142856956</v>
      </c>
      <c r="K42" s="6">
        <v>-0.333333333333721</v>
      </c>
      <c r="L42" s="6">
        <v>0</v>
      </c>
      <c r="M42" s="6">
        <v>-4.1666666667006198E-2</v>
      </c>
      <c r="N42" s="6">
        <v>4.3478260869960601E-2</v>
      </c>
      <c r="O42" s="6">
        <v>0</v>
      </c>
      <c r="P42" s="6"/>
      <c r="Q42" s="6"/>
      <c r="R42" s="6"/>
      <c r="S42" s="6">
        <v>-0.88837209302349995</v>
      </c>
      <c r="T42" s="6">
        <v>4.3478260869960601E-2</v>
      </c>
      <c r="U42" s="6">
        <v>-3.9999999999963599E-2</v>
      </c>
      <c r="V42" s="6">
        <v>-7.6923076923776507E-2</v>
      </c>
      <c r="W42" s="6">
        <v>-0.88235294117708696</v>
      </c>
      <c r="X42" s="6"/>
      <c r="Y42" s="6"/>
      <c r="Z42" s="6"/>
    </row>
    <row r="43" spans="2:29" ht="16.05" customHeight="1" x14ac:dyDescent="0.3">
      <c r="B43" s="1" t="s">
        <v>442</v>
      </c>
      <c r="C43" s="4" t="s">
        <v>469</v>
      </c>
      <c r="D43" s="5" t="s">
        <v>503</v>
      </c>
      <c r="E43" s="6">
        <v>-2.6905829597126299E-2</v>
      </c>
      <c r="F43" s="6">
        <v>1.8433179724525E-2</v>
      </c>
      <c r="G43" s="6">
        <v>-0.108597285067808</v>
      </c>
      <c r="H43" s="6">
        <v>0.106598984772136</v>
      </c>
      <c r="I43" s="6">
        <v>-0.50458715596352699</v>
      </c>
      <c r="J43" s="6">
        <v>-0.472222222222481</v>
      </c>
      <c r="K43" s="6">
        <v>-0.50877192982472497</v>
      </c>
      <c r="L43" s="6">
        <v>0.142857142856956</v>
      </c>
      <c r="M43" s="6">
        <v>-0.28125</v>
      </c>
      <c r="N43" s="6">
        <v>0.173913043478096</v>
      </c>
      <c r="O43" s="6">
        <v>-7.4074074073941995E-2</v>
      </c>
      <c r="P43" s="6"/>
      <c r="Q43" s="6"/>
      <c r="R43" s="6"/>
      <c r="S43" s="6">
        <v>-0.88687782805412996</v>
      </c>
      <c r="T43" s="6">
        <v>4.1666666666060302E-2</v>
      </c>
      <c r="U43" s="6">
        <v>-7.4074074073941995E-2</v>
      </c>
      <c r="V43" s="6">
        <v>-0.40476190476212698</v>
      </c>
      <c r="W43" s="6">
        <v>-0.87864077669917595</v>
      </c>
      <c r="X43" s="6"/>
      <c r="Y43" s="6"/>
      <c r="Z43" s="6"/>
      <c r="AC43" s="14"/>
    </row>
    <row r="44" spans="2:29" ht="16.05" customHeight="1" x14ac:dyDescent="0.3">
      <c r="B44" s="1" t="s">
        <v>443</v>
      </c>
      <c r="C44" s="4" t="s">
        <v>469</v>
      </c>
      <c r="D44" s="5" t="s">
        <v>504</v>
      </c>
      <c r="E44" s="6">
        <v>4.2553191489787402E-2</v>
      </c>
      <c r="F44" s="6">
        <v>-5.30612244902295E-2</v>
      </c>
      <c r="G44" s="6">
        <v>-9.4827586207393302E-2</v>
      </c>
      <c r="H44" s="6">
        <v>0.19047619047720199</v>
      </c>
      <c r="I44" s="6">
        <v>-0.376000000000349</v>
      </c>
      <c r="J44" s="6">
        <v>-0.46153846153814798</v>
      </c>
      <c r="K44" s="6">
        <v>-0.57142857142840497</v>
      </c>
      <c r="L44" s="6">
        <v>0</v>
      </c>
      <c r="M44" s="6">
        <v>-0.277777777777519</v>
      </c>
      <c r="N44" s="6">
        <v>0.38461538461502598</v>
      </c>
      <c r="O44" s="6">
        <v>-5.5555555555692998E-2</v>
      </c>
      <c r="P44" s="6"/>
      <c r="Q44" s="6"/>
      <c r="R44" s="6"/>
      <c r="S44" s="6">
        <v>-0.85344827586202898</v>
      </c>
      <c r="T44" s="6">
        <v>-5.5555555555692998E-2</v>
      </c>
      <c r="U44" s="6">
        <v>-2.8571428571012799E-2</v>
      </c>
      <c r="V44" s="6">
        <v>-0.54666666666686103</v>
      </c>
      <c r="W44" s="6">
        <v>-0.83</v>
      </c>
      <c r="X44" s="6"/>
      <c r="Y44" s="6"/>
      <c r="Z44" s="6"/>
      <c r="AC44" s="14"/>
    </row>
    <row r="45" spans="2:29" ht="16.05" customHeight="1" x14ac:dyDescent="0.3">
      <c r="B45" s="1" t="s">
        <v>444</v>
      </c>
      <c r="C45" s="4" t="s">
        <v>469</v>
      </c>
      <c r="D45" s="5" t="s">
        <v>505</v>
      </c>
      <c r="E45" s="6">
        <v>-2.6905829597126299E-2</v>
      </c>
      <c r="F45" s="6">
        <v>1.8433179724525E-2</v>
      </c>
      <c r="G45" s="6">
        <v>-0.108597285067808</v>
      </c>
      <c r="H45" s="6">
        <v>0.106598984772136</v>
      </c>
      <c r="I45" s="6">
        <v>-0.50458715596352699</v>
      </c>
      <c r="J45" s="6">
        <v>-0.472222222222481</v>
      </c>
      <c r="K45" s="6">
        <v>-0.50877192982472497</v>
      </c>
      <c r="L45" s="6">
        <v>0.142857142856956</v>
      </c>
      <c r="M45" s="6">
        <v>-0.28125</v>
      </c>
      <c r="N45" s="6">
        <v>0.173913043478096</v>
      </c>
      <c r="O45" s="6">
        <v>-7.4074074073941995E-2</v>
      </c>
      <c r="P45" s="6"/>
      <c r="Q45" s="6"/>
      <c r="R45" s="6"/>
      <c r="S45" s="6">
        <v>-0.88687782805412996</v>
      </c>
      <c r="T45" s="6">
        <v>4.1666666666060302E-2</v>
      </c>
      <c r="U45" s="6">
        <v>-7.4074074073941995E-2</v>
      </c>
      <c r="V45" s="6">
        <v>-0.40476190476212698</v>
      </c>
      <c r="W45" s="6">
        <v>-0.87864077669917595</v>
      </c>
      <c r="X45" s="6"/>
      <c r="Y45" s="6"/>
      <c r="Z45" s="6"/>
    </row>
    <row r="46" spans="2:29" s="13" customFormat="1" ht="16.05" customHeight="1" x14ac:dyDescent="0.3">
      <c r="B46" s="1" t="s">
        <v>445</v>
      </c>
      <c r="C46" s="4" t="s">
        <v>470</v>
      </c>
      <c r="D46" s="5" t="s">
        <v>506</v>
      </c>
      <c r="E46" s="6">
        <v>-0.94117647058796094</v>
      </c>
      <c r="F46" s="6">
        <v>186.999999999702</v>
      </c>
      <c r="G46" s="6">
        <v>-2.1276595743984199E-2</v>
      </c>
      <c r="H46" s="6">
        <v>-0.99456521739135495</v>
      </c>
      <c r="I46" s="6">
        <v>11</v>
      </c>
      <c r="J46" s="6">
        <v>20.4166666666605</v>
      </c>
      <c r="K46" s="6">
        <v>-0.12840466925990801</v>
      </c>
      <c r="L46" s="6">
        <v>-0.13392857142942399</v>
      </c>
      <c r="M46" s="6">
        <v>0.231958762886352</v>
      </c>
      <c r="N46" s="6">
        <v>-7.5313807531565594E-2</v>
      </c>
      <c r="O46" s="6">
        <v>-0.14479638009012</v>
      </c>
      <c r="P46" s="6"/>
      <c r="Q46" s="6">
        <v>1.14960629921174</v>
      </c>
      <c r="R46" s="6">
        <v>-0.31135531135543698</v>
      </c>
      <c r="S46" s="6">
        <v>0.101063829786726</v>
      </c>
      <c r="T46" s="6">
        <v>-0.16867469879624</v>
      </c>
      <c r="U46" s="6">
        <v>-0.161943319838319</v>
      </c>
      <c r="V46" s="6">
        <v>205.999999999702</v>
      </c>
      <c r="W46" s="6">
        <v>205.999999999702</v>
      </c>
      <c r="X46" s="6">
        <v>33.5</v>
      </c>
      <c r="Y46" s="6">
        <v>1.9571428571431899</v>
      </c>
      <c r="Z46" s="6">
        <v>2.5508181070373399</v>
      </c>
      <c r="AA46"/>
    </row>
    <row r="47" spans="2:29" ht="16.05" customHeight="1" x14ac:dyDescent="0.3">
      <c r="AC47" s="14"/>
    </row>
    <row r="48" spans="2:29" ht="16.05" customHeight="1" x14ac:dyDescent="0.3">
      <c r="C48" s="16" t="str">
        <f>"MONEDAS AL "&amp;TEXT(D5,"dd-mm-yyyy")</f>
        <v>MONEDAS AL 02-10-2020</v>
      </c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C48" s="14"/>
    </row>
    <row r="49" spans="2:29" ht="16.05" customHeight="1" x14ac:dyDescent="0.3">
      <c r="B49" s="1" t="str" cm="1">
        <f t="array" ref="B49">+_xll.ECOSECURITIES("currency","active",,"chl")</f>
        <v>Codigo</v>
      </c>
      <c r="C49" s="10" t="str">
        <f>_xll.ECONOMATICA($B$50:$B$55,"name")</f>
        <v>Nombre</v>
      </c>
      <c r="D49" s="10" t="str">
        <f>_xll.ECONOMATICA($B$50:$B$55,"ticker")</f>
        <v>Codigo</v>
      </c>
      <c r="E49" s="11">
        <f t="shared" ref="E49:L49" si="1">EOMONTH(F49,-1)</f>
        <v>43799</v>
      </c>
      <c r="F49" s="11">
        <f t="shared" si="1"/>
        <v>43830</v>
      </c>
      <c r="G49" s="11">
        <f t="shared" si="1"/>
        <v>43861</v>
      </c>
      <c r="H49" s="11">
        <f t="shared" si="1"/>
        <v>43890</v>
      </c>
      <c r="I49" s="11">
        <f t="shared" si="1"/>
        <v>43921</v>
      </c>
      <c r="J49" s="11">
        <f t="shared" si="1"/>
        <v>43951</v>
      </c>
      <c r="K49" s="11">
        <f t="shared" si="1"/>
        <v>43982</v>
      </c>
      <c r="L49" s="11">
        <f t="shared" si="1"/>
        <v>44012</v>
      </c>
      <c r="M49" s="11">
        <f>EOMONTH(N49,-1)</f>
        <v>44043</v>
      </c>
      <c r="N49" s="11">
        <f>EOMONTH(O49,-1)</f>
        <v>44074</v>
      </c>
      <c r="O49" s="11">
        <f>EOMONTH(P49,-1)</f>
        <v>44104</v>
      </c>
      <c r="P49" s="11">
        <f>D5</f>
        <v>44106</v>
      </c>
      <c r="Q49" s="12">
        <f>DATE(YEAR($D$5)-2,12,31)</f>
        <v>43465</v>
      </c>
      <c r="R49" s="12">
        <f>DATE(YEAR($D$5)-1,12,31)</f>
        <v>43830</v>
      </c>
      <c r="S49" s="12">
        <f>$D$5</f>
        <v>44106</v>
      </c>
      <c r="T49" s="10" t="s">
        <v>0</v>
      </c>
      <c r="U49" s="10" t="s">
        <v>1</v>
      </c>
      <c r="V49" s="10" t="s">
        <v>2</v>
      </c>
      <c r="W49" s="10" t="s">
        <v>3</v>
      </c>
      <c r="X49" s="10" t="s">
        <v>4</v>
      </c>
      <c r="Y49" s="10" t="s">
        <v>5</v>
      </c>
      <c r="Z49" s="10" t="s">
        <v>6</v>
      </c>
      <c r="AC49" s="14"/>
    </row>
    <row r="50" spans="2:29" ht="16.05" customHeight="1" x14ac:dyDescent="0.3">
      <c r="B50" s="1" t="s">
        <v>507</v>
      </c>
      <c r="C50" s="4" t="s">
        <v>513</v>
      </c>
      <c r="D50" s="5" t="s">
        <v>519</v>
      </c>
      <c r="E50" s="6">
        <f>_xll.ECONOMATICA($B$50:$B$55,"return","in the month",E49,,,,"decimal","false","false")</f>
        <v>9.6359453240438597E-2</v>
      </c>
      <c r="F50" s="6">
        <f>_xll.ECONOMATICA($B$50:$B$55,"return","in the month",F49,,,,"decimal","false","false")</f>
        <v>-7.2460190099300201E-2</v>
      </c>
      <c r="G50" s="6">
        <f>_xll.ECONOMATICA($B$50:$B$55,"return","in the month",G49,,,,"decimal","false","false")</f>
        <v>5.9622038859743001E-2</v>
      </c>
      <c r="H50" s="6">
        <f>_xll.ECONOMATICA($B$50:$B$55,"return","in the month",H49,,,,"decimal","false","false")</f>
        <v>3.0645566439488899E-2</v>
      </c>
      <c r="I50" s="6">
        <f>_xll.ECONOMATICA($B$50:$B$55,"return","in the month",I49,,,,"decimal","false","false")</f>
        <v>3.9970753108718803E-2</v>
      </c>
      <c r="J50" s="6">
        <f>_xll.ECONOMATICA($B$50:$B$55,"return","in the month",J49,,,,"decimal","false","false")</f>
        <v>-2.0740567143548098E-2</v>
      </c>
      <c r="K50" s="6">
        <f>_xll.ECONOMATICA($B$50:$B$55,"return","in the month",K49,,,,"decimal","false","false")</f>
        <v>-3.47014478884375E-2</v>
      </c>
      <c r="L50" s="6">
        <f>_xll.ECONOMATICA($B$50:$B$55,"return","in the month",L49,,,,"decimal","false","false")</f>
        <v>1.74786165862315E-2</v>
      </c>
      <c r="M50" s="6">
        <f>_xll.ECONOMATICA($B$50:$B$55,"return","in the month",M49,,,,"decimal","false","false")</f>
        <v>-7.6876218323377501E-2</v>
      </c>
      <c r="N50" s="6">
        <f>_xll.ECONOMATICA($B$50:$B$55,"return","in the month",N49,,,,"decimal","false","false")</f>
        <v>2.5207865908669198E-2</v>
      </c>
      <c r="O50" s="6">
        <f>_xll.ECONOMATICA($B$50:$B$55,"return","in the month",O49,,,,"decimal","false","false")</f>
        <v>9.9124613807362004E-3</v>
      </c>
      <c r="P50" s="6">
        <f>_xll.ECONOMATICA($B$50:$B$55,"return","in the month",,,,,"decimal","false","false")</f>
        <v>5.8636073936213498E-3</v>
      </c>
      <c r="Q50" s="6">
        <f>_xll.ECONOMATICA($B$50:$B$55,"return","in the year",Q49,,,,"decimal","false","false")</f>
        <v>0.127562642370322</v>
      </c>
      <c r="R50" s="6">
        <f>_xll.ECONOMATICA($B$50:$B$55,"return","in the year",R49,,,,"decimal","false","false")</f>
        <v>8.4271284271380906E-2</v>
      </c>
      <c r="S50" s="6">
        <f>_xll.ECONOMATICA($B$50:$B$55,"return","in the year",,,,,"decimal","false","false")</f>
        <v>5.0173010378785E-2</v>
      </c>
      <c r="T50" s="6">
        <f>_xll.ECONOMATICA($B$50:$B$55,"return",T49,,,,,"decimal","false","false")</f>
        <v>2.3608768970007101E-2</v>
      </c>
      <c r="U50" s="6">
        <f>_xll.ECONOMATICA($B$50:$B$55,"return",U49,,,,,"decimal","false","false")</f>
        <v>-1.5470991890651899E-2</v>
      </c>
      <c r="V50" s="6">
        <f>_xll.ECONOMATICA($B$50:$B$55,"return",V49,,,,,"decimal","false","false")</f>
        <v>-8.1266736524412395E-2</v>
      </c>
      <c r="W50" s="6">
        <f>_xll.ECONOMATICA($B$50:$B$55,"return",W49,,,,,"decimal","false","false")</f>
        <v>8.79636012687115E-2</v>
      </c>
      <c r="X50" s="6">
        <f>_xll.ECONOMATICA($B$50:$B$55,"return",X49,,,,,"decimal","false","false")</f>
        <v>0.19814758578839201</v>
      </c>
      <c r="Y50" s="6">
        <f>_xll.ECONOMATICA($B$50:$B$55,"return",Y49,,,,,"decimal","false","false")</f>
        <v>0.23489827855897599</v>
      </c>
      <c r="Z50" s="6">
        <f>_xll.ECONOMATICA($B$50:$B$55,"return",Z49,,,,,"decimal","false","false")</f>
        <v>0.20033465165761299</v>
      </c>
      <c r="AC50" s="14"/>
    </row>
    <row r="51" spans="2:29" ht="16.05" customHeight="1" x14ac:dyDescent="0.3">
      <c r="B51" s="1" t="s">
        <v>508</v>
      </c>
      <c r="C51" s="4" t="s">
        <v>514</v>
      </c>
      <c r="D51" s="5" t="s">
        <v>520</v>
      </c>
      <c r="E51" s="6">
        <v>9.6359453240438597E-2</v>
      </c>
      <c r="F51" s="6">
        <v>-7.2460190099300201E-2</v>
      </c>
      <c r="G51" s="6">
        <v>5.9622038859743001E-2</v>
      </c>
      <c r="H51" s="6">
        <v>3.0645566439488899E-2</v>
      </c>
      <c r="I51" s="6">
        <v>3.9970753108718803E-2</v>
      </c>
      <c r="J51" s="6">
        <v>-2.0740567143548098E-2</v>
      </c>
      <c r="K51" s="6">
        <v>-3.47014478884375E-2</v>
      </c>
      <c r="L51" s="6">
        <v>1.74786165862315E-2</v>
      </c>
      <c r="M51" s="6">
        <v>-7.6876218323377501E-2</v>
      </c>
      <c r="N51" s="6">
        <v>2.5207865908669198E-2</v>
      </c>
      <c r="O51" s="6">
        <v>9.9124613807362004E-3</v>
      </c>
      <c r="P51" s="6">
        <v>5.8636073936213498E-3</v>
      </c>
      <c r="Q51" s="6">
        <v>0.127562642370322</v>
      </c>
      <c r="R51" s="6">
        <v>8.4271284271380906E-2</v>
      </c>
      <c r="S51" s="6">
        <v>5.0173010378785E-2</v>
      </c>
      <c r="T51" s="6">
        <v>2.3608768970007101E-2</v>
      </c>
      <c r="U51" s="6">
        <v>-1.5470991890651899E-2</v>
      </c>
      <c r="V51" s="6">
        <v>-8.1266736524412395E-2</v>
      </c>
      <c r="W51" s="6">
        <v>8.79636012687115E-2</v>
      </c>
      <c r="X51" s="6">
        <v>0.19814758578839201</v>
      </c>
      <c r="Y51" s="6">
        <v>0.24660347551252901</v>
      </c>
      <c r="Z51" s="6">
        <v>0.20033465165761299</v>
      </c>
      <c r="AC51" s="14"/>
    </row>
    <row r="52" spans="2:29" ht="16.05" customHeight="1" x14ac:dyDescent="0.3">
      <c r="B52" s="1" t="s">
        <v>509</v>
      </c>
      <c r="C52" s="4" t="s">
        <v>515</v>
      </c>
      <c r="D52" s="5" t="s">
        <v>521</v>
      </c>
      <c r="E52" s="6">
        <v>0.140306192692224</v>
      </c>
      <c r="F52" s="6">
        <v>-0.10097192876492</v>
      </c>
      <c r="G52" s="6">
        <v>7.1633853509410997E-2</v>
      </c>
      <c r="H52" s="6">
        <v>2.2933480375286301E-2</v>
      </c>
      <c r="I52" s="6">
        <v>3.6801999363888199E-2</v>
      </c>
      <c r="J52" s="6">
        <v>-1.1438024341259701E-2</v>
      </c>
      <c r="K52" s="6">
        <v>-2.85434247325611E-2</v>
      </c>
      <c r="L52" s="6">
        <v>4.4540689523273596E-3</v>
      </c>
      <c r="M52" s="6">
        <v>-7.5836640698107693E-2</v>
      </c>
      <c r="N52" s="6">
        <v>3.37596924910031E-2</v>
      </c>
      <c r="O52" s="6">
        <v>5.8211098566971504E-3</v>
      </c>
      <c r="P52" s="6">
        <v>7.3936210901592902E-4</v>
      </c>
      <c r="Q52" s="6">
        <v>0.13079873866445299</v>
      </c>
      <c r="R52" s="6">
        <v>7.0333050640329006E-2</v>
      </c>
      <c r="S52" s="6">
        <v>5.4282721388517502E-2</v>
      </c>
      <c r="T52" s="6">
        <v>1.8751865454760298E-2</v>
      </c>
      <c r="U52" s="6">
        <v>-3.8282963162600901E-2</v>
      </c>
      <c r="V52" s="6">
        <v>-9.1189034625131199E-2</v>
      </c>
      <c r="W52" s="6">
        <v>7.6311387754685697E-2</v>
      </c>
      <c r="X52" s="6">
        <v>0.19625142857141301</v>
      </c>
      <c r="Y52" s="6">
        <v>0.230605238819553</v>
      </c>
      <c r="Z52" s="6">
        <v>0.191114887418808</v>
      </c>
      <c r="AC52" s="14"/>
    </row>
    <row r="53" spans="2:29" ht="16.05" customHeight="1" x14ac:dyDescent="0.3">
      <c r="B53" s="1" t="s">
        <v>510</v>
      </c>
      <c r="C53" s="4" t="s">
        <v>516</v>
      </c>
      <c r="D53" s="5" t="s">
        <v>522</v>
      </c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>
        <v>7.0756225459263106E-2</v>
      </c>
      <c r="R53" s="6"/>
      <c r="S53" s="6"/>
      <c r="T53" s="6"/>
      <c r="U53" s="6"/>
      <c r="V53" s="6"/>
      <c r="W53" s="6"/>
      <c r="X53" s="6"/>
      <c r="Y53" s="6"/>
      <c r="Z53" s="6"/>
      <c r="AC53" s="14"/>
    </row>
    <row r="54" spans="2:29" ht="16.05" customHeight="1" x14ac:dyDescent="0.3">
      <c r="B54" s="1" t="s">
        <v>511</v>
      </c>
      <c r="C54" s="4" t="s">
        <v>517</v>
      </c>
      <c r="D54" s="5" t="s">
        <v>523</v>
      </c>
      <c r="E54" s="6">
        <v>0.130008551563224</v>
      </c>
      <c r="F54" s="6">
        <v>-8.7105300678522304E-2</v>
      </c>
      <c r="G54" s="6">
        <v>5.75599207058985E-2</v>
      </c>
      <c r="H54" s="6">
        <v>1.7210824074936699E-2</v>
      </c>
      <c r="I54" s="6">
        <v>4.1489373583317501E-2</v>
      </c>
      <c r="J54" s="6">
        <v>-2.4234365616393898E-2</v>
      </c>
      <c r="K54" s="6">
        <v>-1.0022418568041799E-2</v>
      </c>
      <c r="L54" s="6">
        <v>1.7195062386235801E-2</v>
      </c>
      <c r="M54" s="6">
        <v>-2.5984088701989101E-2</v>
      </c>
      <c r="N54" s="6">
        <v>3.9169990588561597E-2</v>
      </c>
      <c r="O54" s="6">
        <v>-7.2777849654812599E-3</v>
      </c>
      <c r="P54" s="6">
        <v>1.44450598963886E-3</v>
      </c>
      <c r="Q54" s="6">
        <v>8.2534241917601295E-2</v>
      </c>
      <c r="R54" s="6">
        <v>4.5810350677129498E-2</v>
      </c>
      <c r="S54" s="6">
        <v>0.10777917943239999</v>
      </c>
      <c r="T54" s="6">
        <v>4.1601324264775004E-3</v>
      </c>
      <c r="U54" s="6">
        <v>3.5153401604475199E-3</v>
      </c>
      <c r="V54" s="6">
        <v>-2.1479359015756899E-2</v>
      </c>
      <c r="W54" s="6">
        <v>0.15671023910545001</v>
      </c>
      <c r="X54" s="6">
        <v>0.21424338596436401</v>
      </c>
      <c r="Y54" s="6">
        <v>0.224531534282432</v>
      </c>
      <c r="Z54" s="6">
        <v>0.24749367499694899</v>
      </c>
      <c r="AC54" s="14"/>
    </row>
    <row r="55" spans="2:29" ht="16.05" customHeight="1" x14ac:dyDescent="0.3">
      <c r="B55" s="1" t="s">
        <v>512</v>
      </c>
      <c r="C55" s="4" t="s">
        <v>518</v>
      </c>
      <c r="D55" s="5" t="s">
        <v>524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  <c r="O55" s="6">
        <v>0</v>
      </c>
      <c r="P55" s="6">
        <v>0</v>
      </c>
      <c r="Q55" s="6">
        <v>0</v>
      </c>
      <c r="R55" s="6">
        <v>0</v>
      </c>
      <c r="S55" s="6">
        <v>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C55" s="14"/>
    </row>
    <row r="56" spans="2:29" ht="16.05" customHeight="1" x14ac:dyDescent="0.3">
      <c r="AC56" s="14"/>
    </row>
    <row r="57" spans="2:29" ht="16.05" customHeight="1" x14ac:dyDescent="0.3">
      <c r="C57" s="16" t="str">
        <f>"ÍNDICES DE ACCIONES AL "&amp;TEXT(D5,"dd-mm-yyyy")</f>
        <v>ÍNDICES DE ACCIONES AL 02-10-2020</v>
      </c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C57" s="14"/>
    </row>
    <row r="58" spans="2:29" ht="16.05" customHeight="1" x14ac:dyDescent="0.3">
      <c r="B58" s="1" t="str" cm="1">
        <f t="array" ref="B58">+_xll.ECOSECURITIES("stockindex","active",,"CHL")</f>
        <v>Codigo</v>
      </c>
      <c r="C58" s="10" t="str">
        <f>_xll.ECONOMATICA($B$59:$B$87,"name")</f>
        <v>Nombre</v>
      </c>
      <c r="D58" s="10" t="str">
        <f>_xll.ECONOMATICA($B$59:$B$87,"ticker")</f>
        <v>Codigo</v>
      </c>
      <c r="E58" s="11">
        <f t="shared" ref="E58:L58" si="2">EOMONTH(F58,-1)</f>
        <v>43799</v>
      </c>
      <c r="F58" s="11">
        <f t="shared" si="2"/>
        <v>43830</v>
      </c>
      <c r="G58" s="11">
        <f t="shared" si="2"/>
        <v>43861</v>
      </c>
      <c r="H58" s="11">
        <f t="shared" si="2"/>
        <v>43890</v>
      </c>
      <c r="I58" s="11">
        <f t="shared" si="2"/>
        <v>43921</v>
      </c>
      <c r="J58" s="11">
        <f t="shared" si="2"/>
        <v>43951</v>
      </c>
      <c r="K58" s="11">
        <f t="shared" si="2"/>
        <v>43982</v>
      </c>
      <c r="L58" s="11">
        <f t="shared" si="2"/>
        <v>44012</v>
      </c>
      <c r="M58" s="11">
        <f>EOMONTH(N58,-1)</f>
        <v>44043</v>
      </c>
      <c r="N58" s="11">
        <f>EOMONTH(O58,-1)</f>
        <v>44074</v>
      </c>
      <c r="O58" s="11">
        <f>EOMONTH(P58,-1)</f>
        <v>44104</v>
      </c>
      <c r="P58" s="11">
        <f>D5</f>
        <v>44106</v>
      </c>
      <c r="Q58" s="12">
        <f>DATE(YEAR($D$5)-2,12,31)</f>
        <v>43465</v>
      </c>
      <c r="R58" s="12">
        <f>DATE(YEAR($D$5)-1,12,31)</f>
        <v>43830</v>
      </c>
      <c r="S58" s="12">
        <f>$D$5</f>
        <v>44106</v>
      </c>
      <c r="T58" s="10" t="s">
        <v>0</v>
      </c>
      <c r="U58" s="10" t="s">
        <v>1</v>
      </c>
      <c r="V58" s="10" t="s">
        <v>2</v>
      </c>
      <c r="W58" s="10" t="s">
        <v>3</v>
      </c>
      <c r="X58" s="10" t="s">
        <v>4</v>
      </c>
      <c r="Y58" s="10" t="s">
        <v>5</v>
      </c>
      <c r="Z58" s="10" t="s">
        <v>6</v>
      </c>
      <c r="AC58" s="14"/>
    </row>
    <row r="59" spans="2:29" ht="16.05" customHeight="1" x14ac:dyDescent="0.3">
      <c r="B59" s="1" t="s">
        <v>532</v>
      </c>
      <c r="C59" s="5" t="s">
        <v>567</v>
      </c>
      <c r="D59" s="5" t="s">
        <v>561</v>
      </c>
      <c r="E59" s="6">
        <f>_xll.ECONOMATICA($B$59:$B$87,"return","in the month",E58,,,,"decimal","false","false")</f>
        <v>-3.8671603239890801E-2</v>
      </c>
      <c r="F59" s="6">
        <f>_xll.ECONOMATICA($B$59:$B$87,"return","in the month",F58,,,,"decimal","false","false")</f>
        <v>2.6011296238721102E-2</v>
      </c>
      <c r="G59" s="6">
        <f>_xll.ECONOMATICA($B$59:$B$87,"return","in the month",G58,,,,"decimal","false","false")</f>
        <v>-2.67057984174244E-2</v>
      </c>
      <c r="H59" s="6">
        <f>_xll.ECONOMATICA($B$59:$B$87,"return","in the month",H58,,,,"decimal","false","false")</f>
        <v>-0.103423573511536</v>
      </c>
      <c r="I59" s="6">
        <f>_xll.ECONOMATICA($B$59:$B$87,"return","in the month",I58,,,,"decimal","false","false")</f>
        <v>-0.155192597134446</v>
      </c>
      <c r="J59" s="6">
        <f>_xll.ECONOMATICA($B$59:$B$87,"return","in the month",J58,,,,"decimal","false","false")</f>
        <v>0.14170240844759999</v>
      </c>
      <c r="K59" s="6">
        <f>_xll.ECONOMATICA($B$59:$B$87,"return","in the month",K58,,,,"decimal","false","false")</f>
        <v>-8.4101526755111997E-2</v>
      </c>
      <c r="L59" s="6">
        <f>_xll.ECONOMATICA($B$59:$B$87,"return","in the month",L58,,,,"decimal","false","false")</f>
        <v>9.2644398637348802E-2</v>
      </c>
      <c r="M59" s="6">
        <f>_xll.ECONOMATICA($B$59:$B$87,"return","in the month",M58,,,,"decimal","false","false")</f>
        <v>7.6521036080521299E-3</v>
      </c>
      <c r="N59" s="6">
        <f>_xll.ECONOMATICA($B$59:$B$87,"return","in the month",N58,,,,"decimal","false","false")</f>
        <v>-7.0313694025608095E-2</v>
      </c>
      <c r="O59" s="6">
        <f>_xll.ECONOMATICA($B$59:$B$87,"return","in the month",O58,,,,"decimal","false","false")</f>
        <v>-3.9341600993793698E-2</v>
      </c>
      <c r="P59" s="6">
        <f>_xll.ECONOMATICA($B$59:$B$87,"return","in the month",,,,,"decimal","false","false")</f>
        <v>7.4760957450052999E-3</v>
      </c>
      <c r="Q59" s="6" t="str">
        <f>_xll.ECONOMATICA($B$59:$B$87,"return","in the year",Q58,,,,"decimal","false","false")</f>
        <v/>
      </c>
      <c r="R59" s="6">
        <f>_xll.ECONOMATICA($B$59:$B$87,"return","in the year",R58,,,,"decimal","false","false")</f>
        <v>-7.7684640291408896E-2</v>
      </c>
      <c r="S59" s="6">
        <f>_xll.ECONOMATICA($B$59:$B$87,"return","in the year",,,,,"decimal","false","false")</f>
        <v>-0.23630658970068899</v>
      </c>
      <c r="T59" s="6">
        <f>_xll.ECONOMATICA($B$59:$B$87,"return",T58,,,,,"decimal","false","false")</f>
        <v>-3.8060128263168701E-2</v>
      </c>
      <c r="U59" s="6">
        <f>_xll.ECONOMATICA($B$59:$B$87,"return",U58,,,,,"decimal","false","false")</f>
        <v>-0.13435400718662999</v>
      </c>
      <c r="V59" s="6">
        <f>_xll.ECONOMATICA($B$59:$B$87,"return",V58,,,,,"decimal","false","false")</f>
        <v>1.2000429738691301E-2</v>
      </c>
      <c r="W59" s="6">
        <f>_xll.ECONOMATICA($B$59:$B$87,"return",W58,,,,,"decimal","false","false")</f>
        <v>-0.28984567598759903</v>
      </c>
      <c r="X59" s="6">
        <f>_xll.ECONOMATICA($B$59:$B$87,"return",X58,,,,,"decimal","false","false")</f>
        <v>-0.32240661214105798</v>
      </c>
      <c r="Y59" s="6">
        <f>_xll.ECONOMATICA($B$59:$B$87,"return",Y58,,,,,"decimal","false","false")</f>
        <v>-0.31675455330143398</v>
      </c>
      <c r="Z59" s="6" t="str">
        <f>_xll.ECONOMATICA($B$59:$B$87,"return",Z58,,,,,"decimal","false","false")</f>
        <v/>
      </c>
      <c r="AC59" s="14"/>
    </row>
    <row r="60" spans="2:29" ht="16.05" customHeight="1" x14ac:dyDescent="0.3">
      <c r="B60" s="1" t="s">
        <v>533</v>
      </c>
      <c r="C60" s="5" t="s">
        <v>568</v>
      </c>
      <c r="D60" s="5" t="s">
        <v>562</v>
      </c>
      <c r="E60" s="6">
        <v>-4.52506981637271E-2</v>
      </c>
      <c r="F60" s="6">
        <v>3.0113351494947E-2</v>
      </c>
      <c r="G60" s="6">
        <v>-1.9073632356594299E-2</v>
      </c>
      <c r="H60" s="6">
        <v>-9.6052898686175503E-2</v>
      </c>
      <c r="I60" s="6">
        <v>-0.156866562604555</v>
      </c>
      <c r="J60" s="6">
        <v>0.13186153050264701</v>
      </c>
      <c r="K60" s="6">
        <v>-7.2631591704557699E-2</v>
      </c>
      <c r="L60" s="6">
        <v>8.7347427746863104E-2</v>
      </c>
      <c r="M60" s="6">
        <v>1.4838504192084699E-2</v>
      </c>
      <c r="N60" s="6">
        <v>-5.3926005027315101E-2</v>
      </c>
      <c r="O60" s="6">
        <v>-3.6518683924441603E-2</v>
      </c>
      <c r="P60" s="6">
        <v>7.0919298177614101E-3</v>
      </c>
      <c r="Q60" s="6">
        <v>-7.2583305253865596E-2</v>
      </c>
      <c r="R60" s="6">
        <v>-9.8185576481191694E-2</v>
      </c>
      <c r="S60" s="6">
        <v>-0.205078724243212</v>
      </c>
      <c r="T60" s="6">
        <v>-3.7778273186631899E-2</v>
      </c>
      <c r="U60" s="6">
        <v>-0.114042390253453</v>
      </c>
      <c r="V60" s="6">
        <v>4.3866323698239298E-2</v>
      </c>
      <c r="W60" s="6">
        <v>-0.26436097076104498</v>
      </c>
      <c r="X60" s="6">
        <v>-0.312635074393183</v>
      </c>
      <c r="Y60" s="6">
        <v>-0.306864941490057</v>
      </c>
      <c r="Z60" s="6">
        <v>-7.2021589347059503E-2</v>
      </c>
      <c r="AC60" s="14"/>
    </row>
    <row r="61" spans="2:29" ht="16.05" customHeight="1" x14ac:dyDescent="0.3">
      <c r="B61" s="1" t="s">
        <v>534</v>
      </c>
      <c r="C61" s="5" t="s">
        <v>569</v>
      </c>
      <c r="D61" s="5" t="s">
        <v>563</v>
      </c>
      <c r="E61" s="6">
        <v>-1.6290143687910999E-2</v>
      </c>
      <c r="F61" s="6">
        <v>3.0079790030868001E-2</v>
      </c>
      <c r="G61" s="6">
        <v>-2.5604940588891598E-2</v>
      </c>
      <c r="H61" s="6">
        <v>-0.100257946595812</v>
      </c>
      <c r="I61" s="6">
        <v>-0.15846025022896401</v>
      </c>
      <c r="J61" s="6">
        <v>0.14936494798355901</v>
      </c>
      <c r="K61" s="6">
        <v>-9.9875577709171895E-2</v>
      </c>
      <c r="L61" s="6">
        <v>5.9535028151003602E-2</v>
      </c>
      <c r="M61" s="6">
        <v>3.2299754748237302E-3</v>
      </c>
      <c r="N61" s="6">
        <v>-6.1447855847291101E-2</v>
      </c>
      <c r="O61" s="6">
        <v>-4.7899739102867898E-2</v>
      </c>
      <c r="P61" s="6">
        <v>1.6144008828632699E-2</v>
      </c>
      <c r="Q61" s="6">
        <v>-6.6365886270432398E-2</v>
      </c>
      <c r="R61" s="6">
        <v>-1.0155236797800201E-2</v>
      </c>
      <c r="S61" s="6">
        <v>-0.26328350937081302</v>
      </c>
      <c r="T61" s="6">
        <v>-4.6082104661763899E-2</v>
      </c>
      <c r="U61" s="6">
        <v>-0.133116669313458</v>
      </c>
      <c r="V61" s="6">
        <v>-1.25596489560849E-2</v>
      </c>
      <c r="W61" s="6">
        <v>-0.28083128335041702</v>
      </c>
      <c r="X61" s="6">
        <v>-0.26416403349779999</v>
      </c>
      <c r="Y61" s="6">
        <v>-0.31800049368932398</v>
      </c>
      <c r="Z61" s="6">
        <v>-6.6549320740741699E-2</v>
      </c>
      <c r="AC61" s="14"/>
    </row>
    <row r="62" spans="2:29" ht="16.05" customHeight="1" x14ac:dyDescent="0.3">
      <c r="B62" s="1" t="s">
        <v>535</v>
      </c>
      <c r="C62" s="5" t="s">
        <v>570</v>
      </c>
      <c r="D62" s="5" t="s">
        <v>564</v>
      </c>
      <c r="E62" s="6">
        <v>-4.0387025595919099E-2</v>
      </c>
      <c r="F62" s="6">
        <v>2.8938106503119301E-2</v>
      </c>
      <c r="G62" s="6">
        <v>-2.13452288971894E-2</v>
      </c>
      <c r="H62" s="6">
        <v>-9.8260080270847497E-2</v>
      </c>
      <c r="I62" s="6">
        <v>-0.15406762394472001</v>
      </c>
      <c r="J62" s="6">
        <v>0.140465820433747</v>
      </c>
      <c r="K62" s="6">
        <v>-8.2941546196671004E-2</v>
      </c>
      <c r="L62" s="6">
        <v>8.5442482728540201E-2</v>
      </c>
      <c r="M62" s="6">
        <v>1.45431216933503E-2</v>
      </c>
      <c r="N62" s="6">
        <v>-6.2160803019651198E-2</v>
      </c>
      <c r="O62" s="6">
        <v>-3.4500882629799903E-2</v>
      </c>
      <c r="P62" s="6">
        <v>7.9209717423509608E-3</v>
      </c>
      <c r="Q62" s="6">
        <v>-8.2515653471054995E-2</v>
      </c>
      <c r="R62" s="6">
        <v>-8.4940935435006401E-2</v>
      </c>
      <c r="S62" s="6">
        <v>-0.215288851977675</v>
      </c>
      <c r="T62" s="6">
        <v>-3.9174830820229503E-2</v>
      </c>
      <c r="U62" s="6">
        <v>-0.1223936264441</v>
      </c>
      <c r="V62" s="6">
        <v>2.9954739180539001E-2</v>
      </c>
      <c r="W62" s="6">
        <v>-0.26935341786535</v>
      </c>
      <c r="X62" s="6">
        <v>-0.31135589622688697</v>
      </c>
      <c r="Y62" s="6">
        <v>-0.31750170015322499</v>
      </c>
      <c r="Z62" s="6">
        <v>-8.6984126257448197E-2</v>
      </c>
      <c r="AC62" s="14"/>
    </row>
    <row r="63" spans="2:29" ht="16.05" customHeight="1" x14ac:dyDescent="0.3">
      <c r="B63" s="1" t="s">
        <v>536</v>
      </c>
      <c r="C63" s="5" t="s">
        <v>571</v>
      </c>
      <c r="D63" s="5" t="s">
        <v>565</v>
      </c>
      <c r="E63" s="6">
        <v>3.5772982460912303E-2</v>
      </c>
      <c r="F63" s="6">
        <v>-2.1601279704555102E-3</v>
      </c>
      <c r="G63" s="6">
        <v>3.7490046708626303E-2</v>
      </c>
      <c r="H63" s="6">
        <v>-8.2721639602823402E-2</v>
      </c>
      <c r="I63" s="6">
        <v>-0.249400506211678</v>
      </c>
      <c r="J63" s="6">
        <v>5.31434434633411E-2</v>
      </c>
      <c r="K63" s="6">
        <v>-1.8102996745255999E-2</v>
      </c>
      <c r="L63" s="6">
        <v>5.1992195376442403E-2</v>
      </c>
      <c r="M63" s="6">
        <v>-3.71910804187792E-2</v>
      </c>
      <c r="N63" s="6">
        <v>2.1878154448131699E-2</v>
      </c>
      <c r="O63" s="6">
        <v>-1.34658391953053E-2</v>
      </c>
      <c r="P63" s="6">
        <v>6.4166849351749997E-3</v>
      </c>
      <c r="Q63" s="6">
        <v>-2.1503765181478202E-2</v>
      </c>
      <c r="R63" s="6">
        <v>0.15557437697323601</v>
      </c>
      <c r="S63" s="6">
        <v>-0.24091831792611601</v>
      </c>
      <c r="T63" s="6">
        <v>-1.7606750697268601E-2</v>
      </c>
      <c r="U63" s="6">
        <v>-3.7200433137513797E-2</v>
      </c>
      <c r="V63" s="6">
        <v>9.0203238134563393E-2</v>
      </c>
      <c r="W63" s="6">
        <v>-0.17735931544768399</v>
      </c>
      <c r="X63" s="6">
        <v>-0.21072776378976399</v>
      </c>
      <c r="Y63" s="6">
        <v>-0.18964366775791899</v>
      </c>
      <c r="Z63" s="6"/>
      <c r="AC63" s="14"/>
    </row>
    <row r="64" spans="2:29" ht="16.05" customHeight="1" x14ac:dyDescent="0.3">
      <c r="B64" s="1" t="s">
        <v>537</v>
      </c>
      <c r="C64" s="5" t="s">
        <v>572</v>
      </c>
      <c r="D64" s="5" t="s">
        <v>566</v>
      </c>
      <c r="E64" s="6">
        <v>-8.5284299482736997E-2</v>
      </c>
      <c r="F64" s="6">
        <v>4.2350173982413301E-2</v>
      </c>
      <c r="G64" s="6">
        <v>-2.7520588098923299E-2</v>
      </c>
      <c r="H64" s="6">
        <v>-9.9669880150904694E-2</v>
      </c>
      <c r="I64" s="6">
        <v>-0.177992108724429</v>
      </c>
      <c r="J64" s="6">
        <v>0.154650505051977</v>
      </c>
      <c r="K64" s="6">
        <v>-3.0163484688273502E-2</v>
      </c>
      <c r="L64" s="6">
        <v>8.9335969634703402E-2</v>
      </c>
      <c r="M64" s="6">
        <v>-4.1600975100664099E-3</v>
      </c>
      <c r="N64" s="6">
        <v>-1.9769839686887301E-2</v>
      </c>
      <c r="O64" s="6">
        <v>-5.3705940635190901E-2</v>
      </c>
      <c r="P64" s="6">
        <v>-3.2414445940958099E-3</v>
      </c>
      <c r="Q64" s="6"/>
      <c r="R64" s="6"/>
      <c r="S64" s="6">
        <v>-0.19164379100140599</v>
      </c>
      <c r="T64" s="6">
        <v>-4.9991114513468299E-2</v>
      </c>
      <c r="U64" s="6">
        <v>-0.107858995096612</v>
      </c>
      <c r="V64" s="6">
        <v>8.9057088680419796E-2</v>
      </c>
      <c r="W64" s="6">
        <v>-0.29484343608608499</v>
      </c>
      <c r="X64" s="6"/>
      <c r="Y64" s="6"/>
      <c r="Z64" s="6"/>
      <c r="AC64" s="14"/>
    </row>
    <row r="65" spans="2:29" ht="16.05" customHeight="1" x14ac:dyDescent="0.3">
      <c r="B65" s="1" t="s">
        <v>538</v>
      </c>
      <c r="C65" s="5" t="s">
        <v>573</v>
      </c>
      <c r="D65" s="5" t="s">
        <v>596</v>
      </c>
      <c r="E65" s="6">
        <v>-0.15278726935503101</v>
      </c>
      <c r="F65" s="6">
        <v>6.9716524543764494E-2</v>
      </c>
      <c r="G65" s="6">
        <v>-2.77927394154176E-2</v>
      </c>
      <c r="H65" s="6">
        <v>-7.60110803321732E-2</v>
      </c>
      <c r="I65" s="6">
        <v>-0.21693248590861899</v>
      </c>
      <c r="J65" s="6">
        <v>0.15222052067299999</v>
      </c>
      <c r="K65" s="6">
        <v>-2.65816055289179E-2</v>
      </c>
      <c r="L65" s="6">
        <v>0.120835608957423</v>
      </c>
      <c r="M65" s="6">
        <v>-6.5537824339116896E-2</v>
      </c>
      <c r="N65" s="6">
        <v>-8.4343631860101603E-2</v>
      </c>
      <c r="O65" s="6">
        <v>-7.8018223234757905E-2</v>
      </c>
      <c r="P65" s="6">
        <v>3.0883261260896701E-3</v>
      </c>
      <c r="Q65" s="6"/>
      <c r="R65" s="6"/>
      <c r="S65" s="6">
        <v>-0.30022621997253701</v>
      </c>
      <c r="T65" s="6">
        <v>-8.3262771662703003E-2</v>
      </c>
      <c r="U65" s="6">
        <v>-0.25359071584534798</v>
      </c>
      <c r="V65" s="6">
        <v>-2.5356339086101801E-2</v>
      </c>
      <c r="W65" s="6">
        <v>-0.41598489616182599</v>
      </c>
      <c r="X65" s="6"/>
      <c r="Y65" s="6"/>
      <c r="Z65" s="6"/>
      <c r="AC65" s="14"/>
    </row>
    <row r="66" spans="2:29" ht="16.05" customHeight="1" x14ac:dyDescent="0.3">
      <c r="B66" s="1" t="s">
        <v>539</v>
      </c>
      <c r="C66" s="5" t="s">
        <v>574</v>
      </c>
      <c r="D66" s="5" t="s">
        <v>597</v>
      </c>
      <c r="E66" s="6">
        <v>-1.0560248999354401E-2</v>
      </c>
      <c r="F66" s="6">
        <v>4.8309178728231901E-3</v>
      </c>
      <c r="G66" s="6">
        <v>-9.6153846152446897E-3</v>
      </c>
      <c r="H66" s="6">
        <v>-9.5958455633081002E-2</v>
      </c>
      <c r="I66" s="6">
        <v>-0.13499000998941499</v>
      </c>
      <c r="J66" s="6">
        <v>9.7011693373206101E-2</v>
      </c>
      <c r="K66" s="6">
        <v>-3.9478878799854997E-2</v>
      </c>
      <c r="L66" s="6">
        <v>6.7406494041279102E-2</v>
      </c>
      <c r="M66" s="6">
        <v>-2.06648697212586E-2</v>
      </c>
      <c r="N66" s="6">
        <v>-4.70511140247254E-2</v>
      </c>
      <c r="O66" s="6">
        <v>-1.85669096408674E-2</v>
      </c>
      <c r="P66" s="6">
        <v>-1.2331838564932701E-2</v>
      </c>
      <c r="Q66" s="6"/>
      <c r="R66" s="6"/>
      <c r="S66" s="6">
        <v>-0.21198568872932799</v>
      </c>
      <c r="T66" s="6">
        <v>-2.9602092798995699E-2</v>
      </c>
      <c r="U66" s="6">
        <v>-0.125558312654903</v>
      </c>
      <c r="V66" s="6">
        <v>1.77617328517954E-2</v>
      </c>
      <c r="W66" s="6">
        <v>-0.26391644908668199</v>
      </c>
      <c r="X66" s="6"/>
      <c r="Y66" s="6"/>
      <c r="Z66" s="6"/>
      <c r="AC66" s="14"/>
    </row>
    <row r="67" spans="2:29" ht="16.05" customHeight="1" x14ac:dyDescent="0.3">
      <c r="B67" s="1" t="s">
        <v>540</v>
      </c>
      <c r="C67" s="5" t="s">
        <v>575</v>
      </c>
      <c r="D67" s="5" t="s">
        <v>598</v>
      </c>
      <c r="E67" s="6">
        <v>-7.97670296269644E-2</v>
      </c>
      <c r="F67" s="6">
        <v>6.9895432030534693E-2</v>
      </c>
      <c r="G67" s="6">
        <v>-4.4110082305487602E-2</v>
      </c>
      <c r="H67" s="6">
        <v>-4.0629624645589502E-2</v>
      </c>
      <c r="I67" s="6">
        <v>-0.21343430094013499</v>
      </c>
      <c r="J67" s="6">
        <v>-3.9222677842189997E-3</v>
      </c>
      <c r="K67" s="6">
        <v>-8.7345623769651895E-2</v>
      </c>
      <c r="L67" s="6">
        <v>7.5112767210157499E-2</v>
      </c>
      <c r="M67" s="6">
        <v>2.7909522072150101E-2</v>
      </c>
      <c r="N67" s="6">
        <v>4.6140195208863597E-3</v>
      </c>
      <c r="O67" s="6">
        <v>-6.4829535417666201E-2</v>
      </c>
      <c r="P67" s="6">
        <v>5.85568568203598E-3</v>
      </c>
      <c r="Q67" s="6"/>
      <c r="R67" s="6"/>
      <c r="S67" s="6">
        <v>-0.31520061728399001</v>
      </c>
      <c r="T67" s="6">
        <v>-4.3298598634501098E-2</v>
      </c>
      <c r="U67" s="6">
        <v>-3.05843801197625E-2</v>
      </c>
      <c r="V67" s="6">
        <v>-3.9328883275629799E-2</v>
      </c>
      <c r="W67" s="6">
        <v>-0.40853048983728502</v>
      </c>
      <c r="X67" s="6"/>
      <c r="Y67" s="6"/>
      <c r="Z67" s="6"/>
      <c r="AC67" s="14"/>
    </row>
    <row r="68" spans="2:29" ht="16.05" customHeight="1" x14ac:dyDescent="0.3">
      <c r="B68" s="1" t="s">
        <v>541</v>
      </c>
      <c r="C68" s="5" t="s">
        <v>576</v>
      </c>
      <c r="D68" s="5" t="s">
        <v>599</v>
      </c>
      <c r="E68" s="6">
        <v>2.0639834874600599E-3</v>
      </c>
      <c r="F68" s="6">
        <v>-3.3161688979817E-2</v>
      </c>
      <c r="G68" s="6">
        <v>-6.4017895185315907E-2</v>
      </c>
      <c r="H68" s="6">
        <v>-0.11915329463954499</v>
      </c>
      <c r="I68" s="6">
        <v>-0.34224806201586</v>
      </c>
      <c r="J68" s="6">
        <v>0.16205067766713899</v>
      </c>
      <c r="K68" s="6">
        <v>-0.235463150777796</v>
      </c>
      <c r="L68" s="6">
        <v>6.1463630334401401E-2</v>
      </c>
      <c r="M68" s="6">
        <v>5.7696313268024803E-2</v>
      </c>
      <c r="N68" s="6">
        <v>1.28003150839504E-2</v>
      </c>
      <c r="O68" s="6">
        <v>-5.2692980751089601E-2</v>
      </c>
      <c r="P68" s="6">
        <v>1.84729064039857E-2</v>
      </c>
      <c r="Q68" s="6"/>
      <c r="R68" s="6"/>
      <c r="S68" s="6">
        <v>-0.47145291861961602</v>
      </c>
      <c r="T68" s="6">
        <v>-8.5914085912008904E-3</v>
      </c>
      <c r="U68" s="6">
        <v>1.81708055606578E-3</v>
      </c>
      <c r="V68" s="6">
        <v>-2.0142180094808299E-2</v>
      </c>
      <c r="W68" s="6">
        <v>-0.500905250452925</v>
      </c>
      <c r="X68" s="6"/>
      <c r="Y68" s="6"/>
      <c r="Z68" s="6"/>
      <c r="AC68" s="14"/>
    </row>
    <row r="69" spans="2:29" ht="16.05" customHeight="1" x14ac:dyDescent="0.3">
      <c r="B69" s="1" t="s">
        <v>542</v>
      </c>
      <c r="C69" s="5" t="s">
        <v>577</v>
      </c>
      <c r="D69" s="5" t="s">
        <v>600</v>
      </c>
      <c r="E69" s="6">
        <v>-1.6447843024252499E-2</v>
      </c>
      <c r="F69" s="6">
        <v>5.5889687544549801E-2</v>
      </c>
      <c r="G69" s="6">
        <v>3.7788274519698503E-2</v>
      </c>
      <c r="H69" s="6">
        <v>-8.0455153949587799E-2</v>
      </c>
      <c r="I69" s="6">
        <v>-0.100888047750195</v>
      </c>
      <c r="J69" s="6">
        <v>3.3516839377625701E-2</v>
      </c>
      <c r="K69" s="6">
        <v>-2.0053266489412601E-2</v>
      </c>
      <c r="L69" s="6">
        <v>6.4588329336402198E-2</v>
      </c>
      <c r="M69" s="6">
        <v>7.2683586126004202E-2</v>
      </c>
      <c r="N69" s="6">
        <v>-1.81996360061021E-3</v>
      </c>
      <c r="O69" s="6">
        <v>2.3702664795564501E-2</v>
      </c>
      <c r="P69" s="6">
        <v>4.2471571450732899E-3</v>
      </c>
      <c r="Q69" s="6"/>
      <c r="R69" s="6"/>
      <c r="S69" s="6">
        <v>1.83384273423144E-2</v>
      </c>
      <c r="T69" s="6">
        <v>-2.9923830243205902E-3</v>
      </c>
      <c r="U69" s="6">
        <v>3.57496114174864E-2</v>
      </c>
      <c r="V69" s="6">
        <v>0.18206740848283501</v>
      </c>
      <c r="W69" s="6">
        <v>4.6694273882167202E-2</v>
      </c>
      <c r="X69" s="6"/>
      <c r="Y69" s="6"/>
      <c r="Z69" s="6"/>
      <c r="AC69" s="14"/>
    </row>
    <row r="70" spans="2:29" ht="16.05" customHeight="1" x14ac:dyDescent="0.3">
      <c r="B70" s="1" t="s">
        <v>543</v>
      </c>
      <c r="C70" s="5" t="s">
        <v>578</v>
      </c>
      <c r="D70" s="5" t="s">
        <v>601</v>
      </c>
      <c r="E70" s="6">
        <v>1.83940242768585E-2</v>
      </c>
      <c r="F70" s="6">
        <v>8.9575501971994501E-2</v>
      </c>
      <c r="G70" s="6">
        <v>-2.3056210030517801E-2</v>
      </c>
      <c r="H70" s="6">
        <v>-0.107062876829295</v>
      </c>
      <c r="I70" s="6">
        <v>-0.18664994694787301</v>
      </c>
      <c r="J70" s="6">
        <v>0.237784629982489</v>
      </c>
      <c r="K70" s="6">
        <v>-6.16077416889311E-2</v>
      </c>
      <c r="L70" s="6">
        <v>6.4631406985427006E-2</v>
      </c>
      <c r="M70" s="6">
        <v>-1.17962980721131E-2</v>
      </c>
      <c r="N70" s="6">
        <v>-6.6381987578133697E-2</v>
      </c>
      <c r="O70" s="6">
        <v>-5.12474012466555E-2</v>
      </c>
      <c r="P70" s="6">
        <v>-7.6695518873748402E-4</v>
      </c>
      <c r="Q70" s="6"/>
      <c r="R70" s="6"/>
      <c r="S70" s="6">
        <v>-0.23258162234938901</v>
      </c>
      <c r="T70" s="6">
        <v>-5.3549190535704803E-2</v>
      </c>
      <c r="U70" s="6">
        <v>-0.164222873901017</v>
      </c>
      <c r="V70" s="6">
        <v>6.5669548959704102E-2</v>
      </c>
      <c r="W70" s="6">
        <v>-0.17659804983763</v>
      </c>
      <c r="X70" s="6"/>
      <c r="Y70" s="6"/>
      <c r="Z70" s="6"/>
      <c r="AC70" s="14"/>
    </row>
    <row r="71" spans="2:29" ht="16.05" customHeight="1" x14ac:dyDescent="0.3">
      <c r="B71" s="1" t="s">
        <v>544</v>
      </c>
      <c r="C71" s="5" t="s">
        <v>579</v>
      </c>
      <c r="D71" s="5" t="s">
        <v>602</v>
      </c>
      <c r="E71" s="6">
        <v>-0.175033109753858</v>
      </c>
      <c r="F71" s="6">
        <v>4.48817538563162E-3</v>
      </c>
      <c r="G71" s="6">
        <v>-1.4246434095184699E-2</v>
      </c>
      <c r="H71" s="6">
        <v>-0.138717944248201</v>
      </c>
      <c r="I71" s="6">
        <v>-0.31467087685188699</v>
      </c>
      <c r="J71" s="6">
        <v>0.24017957351315999</v>
      </c>
      <c r="K71" s="6">
        <v>-0.15063110264323801</v>
      </c>
      <c r="L71" s="6">
        <v>0.33598766297451199</v>
      </c>
      <c r="M71" s="6">
        <v>2.33378106113378E-2</v>
      </c>
      <c r="N71" s="6">
        <v>-5.8121410993408097E-2</v>
      </c>
      <c r="O71" s="6">
        <v>-9.2431302529876094E-2</v>
      </c>
      <c r="P71" s="6">
        <v>-4.05460521596979E-3</v>
      </c>
      <c r="Q71" s="6"/>
      <c r="R71" s="6">
        <v>-0.37433471318683598</v>
      </c>
      <c r="S71" s="6">
        <v>-0.28661282007204097</v>
      </c>
      <c r="T71" s="6">
        <v>-9.2614046208909701E-2</v>
      </c>
      <c r="U71" s="6">
        <v>-0.18278638502321001</v>
      </c>
      <c r="V71" s="6">
        <v>0.192633665643516</v>
      </c>
      <c r="W71" s="6">
        <v>-0.46465141471708199</v>
      </c>
      <c r="X71" s="6">
        <v>-0.57658530614746295</v>
      </c>
      <c r="Y71" s="6"/>
      <c r="Z71" s="6"/>
      <c r="AC71" s="14"/>
    </row>
    <row r="72" spans="2:29" ht="16.05" customHeight="1" x14ac:dyDescent="0.3">
      <c r="B72" s="1" t="s">
        <v>545</v>
      </c>
      <c r="C72" s="5" t="s">
        <v>580</v>
      </c>
      <c r="D72" s="5" t="s">
        <v>603</v>
      </c>
      <c r="E72" s="6">
        <v>-3.94051285047681E-2</v>
      </c>
      <c r="F72" s="6">
        <v>5.8919157081618302E-2</v>
      </c>
      <c r="G72" s="6">
        <v>5.6329540726437699E-2</v>
      </c>
      <c r="H72" s="6">
        <v>-0.107384920473996</v>
      </c>
      <c r="I72" s="6">
        <v>-0.217721441940812</v>
      </c>
      <c r="J72" s="6">
        <v>6.5591627924732193E-2</v>
      </c>
      <c r="K72" s="6">
        <v>-2.4515799273103801E-2</v>
      </c>
      <c r="L72" s="6">
        <v>9.0347692654177095E-2</v>
      </c>
      <c r="M72" s="6">
        <v>0.114663783337164</v>
      </c>
      <c r="N72" s="6">
        <v>-7.6816481130663306E-2</v>
      </c>
      <c r="O72" s="6">
        <v>2.8870209145679799E-2</v>
      </c>
      <c r="P72" s="6">
        <v>7.6188623588677703E-3</v>
      </c>
      <c r="Q72" s="6"/>
      <c r="R72" s="6">
        <v>-0.17279481579957101</v>
      </c>
      <c r="S72" s="6">
        <v>-0.108153866020148</v>
      </c>
      <c r="T72" s="6">
        <v>2.1109176330355701E-2</v>
      </c>
      <c r="U72" s="6">
        <v>-3.06286355917109E-2</v>
      </c>
      <c r="V72" s="6">
        <v>0.12386996456189101</v>
      </c>
      <c r="W72" s="6">
        <v>-0.100487677815254</v>
      </c>
      <c r="X72" s="6">
        <v>-0.38398493632674202</v>
      </c>
      <c r="Y72" s="6"/>
      <c r="Z72" s="6"/>
      <c r="AC72" s="14"/>
    </row>
    <row r="73" spans="2:29" ht="16.05" customHeight="1" x14ac:dyDescent="0.3">
      <c r="B73" s="1" t="s">
        <v>546</v>
      </c>
      <c r="C73" s="5" t="s">
        <v>581</v>
      </c>
      <c r="D73" s="5" t="s">
        <v>604</v>
      </c>
      <c r="E73" s="6">
        <v>-0.114018935968488</v>
      </c>
      <c r="F73" s="6">
        <v>-7.56290120170888E-3</v>
      </c>
      <c r="G73" s="6">
        <v>-4.2860860190558001E-2</v>
      </c>
      <c r="H73" s="6">
        <v>-9.1463414634781706E-2</v>
      </c>
      <c r="I73" s="6">
        <v>-5.7894811838195899E-2</v>
      </c>
      <c r="J73" s="6">
        <v>8.21132554902579E-2</v>
      </c>
      <c r="K73" s="6">
        <v>-9.5925641204375994E-2</v>
      </c>
      <c r="L73" s="6">
        <v>5.3708914379967602E-2</v>
      </c>
      <c r="M73" s="6">
        <v>2.1128000480530301E-3</v>
      </c>
      <c r="N73" s="6">
        <v>-8.25475841875596E-2</v>
      </c>
      <c r="O73" s="6">
        <v>-6.62123775182408E-2</v>
      </c>
      <c r="P73" s="6">
        <v>3.3223386257304803E-2</v>
      </c>
      <c r="Q73" s="6"/>
      <c r="R73" s="6">
        <v>-0.17914683266193601</v>
      </c>
      <c r="S73" s="6">
        <v>-0.25087047569482801</v>
      </c>
      <c r="T73" s="6">
        <v>-3.65111238606914E-2</v>
      </c>
      <c r="U73" s="6">
        <v>-0.150467224057211</v>
      </c>
      <c r="V73" s="6">
        <v>-0.13065297729379399</v>
      </c>
      <c r="W73" s="6">
        <v>-0.40095321139029699</v>
      </c>
      <c r="X73" s="6">
        <v>-0.39698577669623802</v>
      </c>
      <c r="Y73" s="6"/>
      <c r="Z73" s="6"/>
      <c r="AC73" s="14"/>
    </row>
    <row r="74" spans="2:29" ht="16.05" customHeight="1" x14ac:dyDescent="0.3">
      <c r="B74" s="1" t="s">
        <v>547</v>
      </c>
      <c r="C74" s="5" t="s">
        <v>582</v>
      </c>
      <c r="D74" s="5" t="s">
        <v>605</v>
      </c>
      <c r="E74" s="6">
        <v>-0.14559472482869801</v>
      </c>
      <c r="F74" s="6">
        <v>-5.6243543925156701E-2</v>
      </c>
      <c r="G74" s="6">
        <v>2.0406109251780401E-2</v>
      </c>
      <c r="H74" s="6">
        <v>-1.46471371499501E-2</v>
      </c>
      <c r="I74" s="6">
        <v>-6.2600100100098602E-2</v>
      </c>
      <c r="J74" s="6">
        <v>5.4860712521986002E-2</v>
      </c>
      <c r="K74" s="6">
        <v>-9.4107077326916602E-2</v>
      </c>
      <c r="L74" s="6">
        <v>-2.0477720352573701E-2</v>
      </c>
      <c r="M74" s="6">
        <v>6.2460783756250696E-3</v>
      </c>
      <c r="N74" s="6">
        <v>-6.0797596443080701E-3</v>
      </c>
      <c r="O74" s="6">
        <v>-2.1387934353697301E-2</v>
      </c>
      <c r="P74" s="6">
        <v>-7.8096542483763196E-3</v>
      </c>
      <c r="Q74" s="6"/>
      <c r="R74" s="6">
        <v>-0.150000534684368</v>
      </c>
      <c r="S74" s="6">
        <v>-0.14328309387929</v>
      </c>
      <c r="T74" s="6">
        <v>-2.9030556229372499E-2</v>
      </c>
      <c r="U74" s="6">
        <v>-3.91279808109175E-2</v>
      </c>
      <c r="V74" s="6">
        <v>-9.6509267490619097E-2</v>
      </c>
      <c r="W74" s="6">
        <v>-0.30032776105334102</v>
      </c>
      <c r="X74" s="6">
        <v>-0.29975217744504301</v>
      </c>
      <c r="Y74" s="6"/>
      <c r="Z74" s="6"/>
      <c r="AC74" s="14"/>
    </row>
    <row r="75" spans="2:29" ht="16.05" customHeight="1" x14ac:dyDescent="0.3">
      <c r="B75" s="1" t="s">
        <v>548</v>
      </c>
      <c r="C75" s="5" t="s">
        <v>583</v>
      </c>
      <c r="D75" s="5" t="s">
        <v>606</v>
      </c>
      <c r="E75" s="6">
        <v>-1.9573328836486301E-2</v>
      </c>
      <c r="F75" s="6">
        <v>-2.85861724196366E-2</v>
      </c>
      <c r="G75" s="6">
        <v>-6.1975696673471199E-2</v>
      </c>
      <c r="H75" s="6">
        <v>-0.118679062743468</v>
      </c>
      <c r="I75" s="6">
        <v>-0.33364569806901301</v>
      </c>
      <c r="J75" s="6">
        <v>0.17042349726776601</v>
      </c>
      <c r="K75" s="6">
        <v>-0.21239636794227401</v>
      </c>
      <c r="L75" s="6">
        <v>7.6234063419178696E-2</v>
      </c>
      <c r="M75" s="6">
        <v>5.27104469147162E-2</v>
      </c>
      <c r="N75" s="6">
        <v>9.9834570828534197E-3</v>
      </c>
      <c r="O75" s="6">
        <v>-5.3842491191098803E-2</v>
      </c>
      <c r="P75" s="6">
        <v>1.68887636373256E-2</v>
      </c>
      <c r="Q75" s="6"/>
      <c r="R75" s="6">
        <v>-3.23831145187796E-2</v>
      </c>
      <c r="S75" s="6">
        <v>-0.440923880563933</v>
      </c>
      <c r="T75" s="6">
        <v>-1.58770357675166E-2</v>
      </c>
      <c r="U75" s="6">
        <v>-1.5320741477808E-2</v>
      </c>
      <c r="V75" s="6">
        <v>1.7728710437950199E-2</v>
      </c>
      <c r="W75" s="6">
        <v>-0.48541305897932002</v>
      </c>
      <c r="X75" s="6">
        <v>-0.47630697780463399</v>
      </c>
      <c r="Y75" s="6"/>
      <c r="Z75" s="6"/>
      <c r="AC75" s="14"/>
    </row>
    <row r="76" spans="2:29" ht="16.05" customHeight="1" x14ac:dyDescent="0.3">
      <c r="B76" s="1" t="s">
        <v>549</v>
      </c>
      <c r="C76" s="5" t="s">
        <v>584</v>
      </c>
      <c r="D76" s="5" t="s">
        <v>607</v>
      </c>
      <c r="E76" s="6">
        <v>-0.13823965204035599</v>
      </c>
      <c r="F76" s="6">
        <v>-5.1747805709965199E-2</v>
      </c>
      <c r="G76" s="6">
        <v>-4.5929781976155902E-2</v>
      </c>
      <c r="H76" s="6">
        <v>-6.4754927505418905E-2</v>
      </c>
      <c r="I76" s="6">
        <v>-0.223709870371677</v>
      </c>
      <c r="J76" s="6">
        <v>0.135803251003381</v>
      </c>
      <c r="K76" s="6">
        <v>-4.9458208650321502E-2</v>
      </c>
      <c r="L76" s="6">
        <v>0.12525908255527601</v>
      </c>
      <c r="M76" s="6">
        <v>0.129370264821773</v>
      </c>
      <c r="N76" s="6">
        <v>-1.44630960248833E-2</v>
      </c>
      <c r="O76" s="6">
        <v>-6.7381699530451394E-2</v>
      </c>
      <c r="P76" s="6">
        <v>-4.9885330709003002E-3</v>
      </c>
      <c r="Q76" s="6"/>
      <c r="R76" s="6">
        <v>-0.39512648151430801</v>
      </c>
      <c r="S76" s="6">
        <v>-0.130843581383524</v>
      </c>
      <c r="T76" s="6">
        <v>-4.8306007429346202E-2</v>
      </c>
      <c r="U76" s="6">
        <v>-1.2624794432667801E-2</v>
      </c>
      <c r="V76" s="6">
        <v>0.25298284076066901</v>
      </c>
      <c r="W76" s="6">
        <v>-0.36532054841343797</v>
      </c>
      <c r="X76" s="6">
        <v>-0.438688109696377</v>
      </c>
      <c r="Y76" s="6"/>
      <c r="Z76" s="6"/>
      <c r="AC76" s="14"/>
    </row>
    <row r="77" spans="2:29" ht="16.05" customHeight="1" x14ac:dyDescent="0.3">
      <c r="B77" s="1" t="s">
        <v>550</v>
      </c>
      <c r="C77" s="5" t="s">
        <v>585</v>
      </c>
      <c r="D77" s="5" t="s">
        <v>608</v>
      </c>
      <c r="E77" s="6">
        <v>-8.0396852545163693E-3</v>
      </c>
      <c r="F77" s="6">
        <v>5.6590216703625601E-2</v>
      </c>
      <c r="G77" s="6">
        <v>2.8792535973479999E-2</v>
      </c>
      <c r="H77" s="6">
        <v>-6.6430469441911597E-2</v>
      </c>
      <c r="I77" s="6">
        <v>-4.5328386529945398E-2</v>
      </c>
      <c r="J77" s="6">
        <v>2.2531408993018E-2</v>
      </c>
      <c r="K77" s="6">
        <v>-1.7973192527279001E-2</v>
      </c>
      <c r="L77" s="6">
        <v>5.4847334446094499E-2</v>
      </c>
      <c r="M77" s="6">
        <v>5.3689959389885203E-2</v>
      </c>
      <c r="N77" s="6">
        <v>2.93312423582393E-2</v>
      </c>
      <c r="O77" s="6">
        <v>2.2194677925654101E-2</v>
      </c>
      <c r="P77" s="6">
        <v>2.63988884580613E-3</v>
      </c>
      <c r="Q77" s="6"/>
      <c r="R77" s="6">
        <v>-0.16697634369571501</v>
      </c>
      <c r="S77" s="6">
        <v>7.9604493648730595E-2</v>
      </c>
      <c r="T77" s="6">
        <v>-1.09521792219311E-2</v>
      </c>
      <c r="U77" s="6">
        <v>6.23243489208107E-2</v>
      </c>
      <c r="V77" s="6">
        <v>0.20561656110832699</v>
      </c>
      <c r="W77" s="6">
        <v>0.11603351798301401</v>
      </c>
      <c r="X77" s="6">
        <v>-0.21314221706677899</v>
      </c>
      <c r="Y77" s="6"/>
      <c r="Z77" s="6"/>
      <c r="AC77" s="14"/>
    </row>
    <row r="78" spans="2:29" ht="16.05" customHeight="1" x14ac:dyDescent="0.3">
      <c r="B78" s="1" t="s">
        <v>551</v>
      </c>
      <c r="C78" s="5" t="s">
        <v>586</v>
      </c>
      <c r="D78" s="5" t="s">
        <v>609</v>
      </c>
      <c r="E78" s="6">
        <v>-9.6967773847573005E-2</v>
      </c>
      <c r="F78" s="6">
        <v>7.8793703945848406E-2</v>
      </c>
      <c r="G78" s="6">
        <v>-2.4122701972373799E-2</v>
      </c>
      <c r="H78" s="6">
        <v>-6.5272664801377694E-2</v>
      </c>
      <c r="I78" s="6">
        <v>-0.21581456898013099</v>
      </c>
      <c r="J78" s="6">
        <v>0.13289672814062201</v>
      </c>
      <c r="K78" s="6">
        <v>-4.1908026953970001E-2</v>
      </c>
      <c r="L78" s="6">
        <v>0.110864334628859</v>
      </c>
      <c r="M78" s="6">
        <v>-8.0773075641482103E-2</v>
      </c>
      <c r="N78" s="6">
        <v>-0.107904975953716</v>
      </c>
      <c r="O78" s="6">
        <v>-7.4158855718487807E-2</v>
      </c>
      <c r="P78" s="6">
        <v>2.9991368337505299E-3</v>
      </c>
      <c r="Q78" s="6"/>
      <c r="R78" s="6">
        <v>0.171565821521799</v>
      </c>
      <c r="S78" s="6">
        <v>-0.34320722723088698</v>
      </c>
      <c r="T78" s="6">
        <v>-8.05482538489741E-2</v>
      </c>
      <c r="U78" s="6">
        <v>-0.28050290703773501</v>
      </c>
      <c r="V78" s="6">
        <v>-0.102585247725947</v>
      </c>
      <c r="W78" s="6">
        <v>-0.40732736263365998</v>
      </c>
      <c r="X78" s="6">
        <v>-0.30033575882494901</v>
      </c>
      <c r="Y78" s="6"/>
      <c r="Z78" s="6"/>
      <c r="AC78" s="14"/>
    </row>
    <row r="79" spans="2:29" ht="16.05" customHeight="1" x14ac:dyDescent="0.3">
      <c r="B79" s="1" t="s">
        <v>552</v>
      </c>
      <c r="C79" s="5" t="s">
        <v>587</v>
      </c>
      <c r="D79" s="5" t="s">
        <v>610</v>
      </c>
      <c r="E79" s="6">
        <v>-2.6627329889379299E-3</v>
      </c>
      <c r="F79" s="6">
        <v>-4.2241163200742397E-3</v>
      </c>
      <c r="G79" s="6">
        <v>-9.9064738242304901E-3</v>
      </c>
      <c r="H79" s="6">
        <v>-8.1366965012421105E-2</v>
      </c>
      <c r="I79" s="6">
        <v>-0.109208923825499</v>
      </c>
      <c r="J79" s="6">
        <v>0.108599394079647</v>
      </c>
      <c r="K79" s="6">
        <v>-4.0543760072105202E-2</v>
      </c>
      <c r="L79" s="6">
        <v>0.114749788203044</v>
      </c>
      <c r="M79" s="6">
        <v>2.3598626799866899E-2</v>
      </c>
      <c r="N79" s="6">
        <v>-7.3592851931607597E-2</v>
      </c>
      <c r="O79" s="6">
        <v>-1.7424347105588801E-2</v>
      </c>
      <c r="P79" s="6">
        <v>-7.73460462096409E-3</v>
      </c>
      <c r="Q79" s="6"/>
      <c r="R79" s="6">
        <v>-0.15368225931975801</v>
      </c>
      <c r="S79" s="6">
        <v>-0.111828606673953</v>
      </c>
      <c r="T79" s="6">
        <v>-4.2826523414987598E-2</v>
      </c>
      <c r="U79" s="6">
        <v>-0.12288051315234</v>
      </c>
      <c r="V79" s="6">
        <v>9.7135837790119695E-2</v>
      </c>
      <c r="W79" s="6">
        <v>-0.197436218251823</v>
      </c>
      <c r="X79" s="6">
        <v>-0.29609233930939799</v>
      </c>
      <c r="Y79" s="6"/>
      <c r="Z79" s="6"/>
      <c r="AC79" s="14"/>
    </row>
    <row r="80" spans="2:29" ht="16.05" customHeight="1" x14ac:dyDescent="0.3">
      <c r="B80" s="1" t="s">
        <v>553</v>
      </c>
      <c r="C80" s="5" t="s">
        <v>588</v>
      </c>
      <c r="D80" s="5" t="s">
        <v>611</v>
      </c>
      <c r="E80" s="6">
        <v>-0.153083529302385</v>
      </c>
      <c r="F80" s="6">
        <v>0.100046482042671</v>
      </c>
      <c r="G80" s="6">
        <v>-1.28876583157762E-2</v>
      </c>
      <c r="H80" s="6">
        <v>-0.16520975082210501</v>
      </c>
      <c r="I80" s="6">
        <v>-0.169257549995673</v>
      </c>
      <c r="J80" s="6">
        <v>0.35726004255935601</v>
      </c>
      <c r="K80" s="6">
        <v>4.2509903418249499E-2</v>
      </c>
      <c r="L80" s="6">
        <v>4.8479491213583997E-2</v>
      </c>
      <c r="M80" s="6">
        <v>4.5767091487505197E-3</v>
      </c>
      <c r="N80" s="6">
        <v>-0.10449046321533401</v>
      </c>
      <c r="O80" s="6">
        <v>2.1238270268440801E-2</v>
      </c>
      <c r="P80" s="6">
        <v>-2.30609715399623E-2</v>
      </c>
      <c r="Q80" s="6"/>
      <c r="R80" s="6">
        <v>-2.6837301638806799E-3</v>
      </c>
      <c r="S80" s="6">
        <v>-8.8490064604266103E-2</v>
      </c>
      <c r="T80" s="6">
        <v>-5.67950384875439E-2</v>
      </c>
      <c r="U80" s="6">
        <v>-0.14466229118173901</v>
      </c>
      <c r="V80" s="6">
        <v>0.19414095504558601</v>
      </c>
      <c r="W80" s="6">
        <v>-0.21325808835448701</v>
      </c>
      <c r="X80" s="6">
        <v>-0.12953032249788499</v>
      </c>
      <c r="Y80" s="6"/>
      <c r="Z80" s="6"/>
      <c r="AC80" s="14"/>
    </row>
    <row r="81" spans="2:29" ht="16.05" customHeight="1" x14ac:dyDescent="0.3">
      <c r="B81" s="1" t="s">
        <v>554</v>
      </c>
      <c r="C81" s="5" t="s">
        <v>589</v>
      </c>
      <c r="D81" s="5" t="s">
        <v>612</v>
      </c>
      <c r="E81" s="6">
        <v>3.6523338700135403E-2</v>
      </c>
      <c r="F81" s="6">
        <v>8.8201888264011402E-2</v>
      </c>
      <c r="G81" s="6">
        <v>-2.4601259010523801E-2</v>
      </c>
      <c r="H81" s="6">
        <v>-0.10318594872020199</v>
      </c>
      <c r="I81" s="6">
        <v>-0.189921324434108</v>
      </c>
      <c r="J81" s="6">
        <v>0.23132954362517899</v>
      </c>
      <c r="K81" s="6">
        <v>-7.1136862764469705E-2</v>
      </c>
      <c r="L81" s="6">
        <v>6.5869829868461197E-2</v>
      </c>
      <c r="M81" s="6">
        <v>-1.38946573542853E-2</v>
      </c>
      <c r="N81" s="6">
        <v>-6.2736914653214598E-2</v>
      </c>
      <c r="O81" s="6">
        <v>-5.9113099250680499E-2</v>
      </c>
      <c r="P81" s="6">
        <v>1.8235894331155599E-3</v>
      </c>
      <c r="Q81" s="6"/>
      <c r="R81" s="6">
        <v>0.17873894655727801</v>
      </c>
      <c r="S81" s="6">
        <v>-0.24741511464700999</v>
      </c>
      <c r="T81" s="6">
        <v>-5.4432571434517699E-2</v>
      </c>
      <c r="U81" s="6">
        <v>-0.16739738385163899</v>
      </c>
      <c r="V81" s="6">
        <v>5.4113938509544803E-2</v>
      </c>
      <c r="W81" s="6">
        <v>-0.17501094991632299</v>
      </c>
      <c r="X81" s="6">
        <v>-4.7287741935215302E-2</v>
      </c>
      <c r="Y81" s="6"/>
      <c r="Z81" s="6"/>
      <c r="AC81" s="14"/>
    </row>
    <row r="82" spans="2:29" ht="16.05" customHeight="1" x14ac:dyDescent="0.3">
      <c r="B82" s="1" t="s">
        <v>555</v>
      </c>
      <c r="C82" s="5" t="s">
        <v>590</v>
      </c>
      <c r="D82" s="5" t="s">
        <v>613</v>
      </c>
      <c r="E82" s="6">
        <v>-0.116336633664178</v>
      </c>
      <c r="F82" s="6">
        <v>-1.3031299476097E-2</v>
      </c>
      <c r="G82" s="6">
        <v>-4.26949654502096E-2</v>
      </c>
      <c r="H82" s="6">
        <v>-9.5385408609290595E-2</v>
      </c>
      <c r="I82" s="6">
        <v>-4.51695639785612E-2</v>
      </c>
      <c r="J82" s="6">
        <v>8.8046560215006994E-2</v>
      </c>
      <c r="K82" s="6">
        <v>-9.6557399534503902E-2</v>
      </c>
      <c r="L82" s="6">
        <v>5.23758919080137E-2</v>
      </c>
      <c r="M82" s="6">
        <v>4.3277553413645402E-4</v>
      </c>
      <c r="N82" s="6">
        <v>-8.8824801729933803E-2</v>
      </c>
      <c r="O82" s="6">
        <v>-6.6307960119957002E-2</v>
      </c>
      <c r="P82" s="6">
        <v>3.5423728813839303E-2</v>
      </c>
      <c r="Q82" s="6"/>
      <c r="R82" s="6"/>
      <c r="S82" s="6">
        <v>-0.246174728528713</v>
      </c>
      <c r="T82" s="6">
        <v>-3.5979169953861898E-2</v>
      </c>
      <c r="U82" s="6">
        <v>-0.15819209039458701</v>
      </c>
      <c r="V82" s="6">
        <v>-0.13690307996599599</v>
      </c>
      <c r="W82" s="6">
        <v>-0.40060832025134002</v>
      </c>
      <c r="X82" s="6"/>
      <c r="Y82" s="6"/>
      <c r="Z82" s="6"/>
      <c r="AC82" s="14"/>
    </row>
    <row r="83" spans="2:29" ht="16.05" customHeight="1" x14ac:dyDescent="0.3">
      <c r="B83" s="1" t="s">
        <v>556</v>
      </c>
      <c r="C83" s="5" t="s">
        <v>591</v>
      </c>
      <c r="D83" s="5" t="s">
        <v>614</v>
      </c>
      <c r="E83" s="6">
        <v>-3.5943254672020003E-2</v>
      </c>
      <c r="F83" s="6">
        <v>4.0396179694653297E-2</v>
      </c>
      <c r="G83" s="6">
        <v>-2.4071807425570999E-2</v>
      </c>
      <c r="H83" s="6">
        <v>-9.8104793757520403E-2</v>
      </c>
      <c r="I83" s="6">
        <v>-0.12237330037081801</v>
      </c>
      <c r="J83" s="6">
        <v>0.113116197182535</v>
      </c>
      <c r="K83" s="6">
        <v>-7.7026492685035905E-2</v>
      </c>
      <c r="L83" s="6">
        <v>7.9684688544148202E-2</v>
      </c>
      <c r="M83" s="6">
        <v>1.3570351558883E-2</v>
      </c>
      <c r="N83" s="6">
        <v>-5.9974945192152497E-2</v>
      </c>
      <c r="O83" s="6">
        <v>-4.4561052807694103E-2</v>
      </c>
      <c r="P83" s="6">
        <v>1.0199633859883799E-2</v>
      </c>
      <c r="Q83" s="6"/>
      <c r="R83" s="6"/>
      <c r="S83" s="6">
        <v>-0.21202230382186801</v>
      </c>
      <c r="T83" s="6">
        <v>-4.2393190645307201E-2</v>
      </c>
      <c r="U83" s="6">
        <v>-0.12245361605440799</v>
      </c>
      <c r="V83" s="6">
        <v>-3.6113499572820698E-3</v>
      </c>
      <c r="W83" s="6">
        <v>-0.24909279419458499</v>
      </c>
      <c r="X83" s="6"/>
      <c r="Y83" s="6"/>
      <c r="Z83" s="6"/>
      <c r="AC83" s="14"/>
    </row>
    <row r="84" spans="2:29" ht="16.05" customHeight="1" x14ac:dyDescent="0.3">
      <c r="B84" s="1" t="s">
        <v>557</v>
      </c>
      <c r="C84" s="5" t="s">
        <v>592</v>
      </c>
      <c r="D84" s="5" t="s">
        <v>615</v>
      </c>
      <c r="E84" s="6">
        <v>-3.00278491231438E-2</v>
      </c>
      <c r="F84" s="6">
        <v>2.5211124142515501E-2</v>
      </c>
      <c r="G84" s="6">
        <v>-1.4877895274366899E-2</v>
      </c>
      <c r="H84" s="6">
        <v>-9.4817484629893506E-2</v>
      </c>
      <c r="I84" s="6">
        <v>-0.14830460275610699</v>
      </c>
      <c r="J84" s="6">
        <v>0.124974591642967</v>
      </c>
      <c r="K84" s="6">
        <v>-9.1996258879662507E-2</v>
      </c>
      <c r="L84" s="6">
        <v>8.7546399641723796E-2</v>
      </c>
      <c r="M84" s="6">
        <v>2.3322096878473499E-2</v>
      </c>
      <c r="N84" s="6">
        <v>-6.8156810694781605E-2</v>
      </c>
      <c r="O84" s="6">
        <v>-3.0069440216721002E-2</v>
      </c>
      <c r="P84" s="6">
        <v>1.15128304314567E-2</v>
      </c>
      <c r="Q84" s="6"/>
      <c r="R84" s="6">
        <v>-8.1640136700152702E-2</v>
      </c>
      <c r="S84" s="6">
        <v>-0.210674935628194</v>
      </c>
      <c r="T84" s="6">
        <v>-3.3532329747686197E-2</v>
      </c>
      <c r="U84" s="6">
        <v>-0.117100478733919</v>
      </c>
      <c r="V84" s="6">
        <v>2.5374247166837401E-2</v>
      </c>
      <c r="W84" s="6">
        <v>-0.250109761795902</v>
      </c>
      <c r="X84" s="6">
        <v>-0.31188484389887899</v>
      </c>
      <c r="Y84" s="6"/>
      <c r="Z84" s="6"/>
      <c r="AC84" s="14"/>
    </row>
    <row r="85" spans="2:29" ht="16.05" customHeight="1" x14ac:dyDescent="0.3">
      <c r="B85" s="1" t="s">
        <v>558</v>
      </c>
      <c r="C85" s="5" t="s">
        <v>593</v>
      </c>
      <c r="D85" s="5" t="s">
        <v>616</v>
      </c>
      <c r="E85" s="6">
        <v>-7.7858222262875601E-2</v>
      </c>
      <c r="F85" s="6">
        <v>4.2205330346405397E-2</v>
      </c>
      <c r="G85" s="6">
        <v>-3.8683956206114103E-2</v>
      </c>
      <c r="H85" s="6">
        <v>-0.105511775236664</v>
      </c>
      <c r="I85" s="6">
        <v>-0.166125061165076</v>
      </c>
      <c r="J85" s="6">
        <v>0.16382149709708799</v>
      </c>
      <c r="K85" s="6">
        <v>-3.1753601432683402E-2</v>
      </c>
      <c r="L85" s="6">
        <v>8.4361885956313901E-2</v>
      </c>
      <c r="M85" s="6">
        <v>-1.0947150472020399E-2</v>
      </c>
      <c r="N85" s="6">
        <v>-3.3181934262756799E-2</v>
      </c>
      <c r="O85" s="6">
        <v>-4.4010658601109802E-2</v>
      </c>
      <c r="P85" s="6">
        <v>-6.2499814712282404E-3</v>
      </c>
      <c r="Q85" s="6"/>
      <c r="R85" s="6">
        <v>-0.109337949971668</v>
      </c>
      <c r="S85" s="6">
        <v>-0.20405564882093999</v>
      </c>
      <c r="T85" s="6">
        <v>-4.9555662293641903E-2</v>
      </c>
      <c r="U85" s="6">
        <v>-0.11992064696372801</v>
      </c>
      <c r="V85" s="6">
        <v>6.7331340500459205E-2</v>
      </c>
      <c r="W85" s="6">
        <v>-0.30775162516976701</v>
      </c>
      <c r="X85" s="6">
        <v>-0.30998486187687402</v>
      </c>
      <c r="Y85" s="6"/>
      <c r="Z85" s="6"/>
      <c r="AC85" s="14"/>
    </row>
    <row r="86" spans="2:29" ht="16.05" customHeight="1" x14ac:dyDescent="0.3">
      <c r="B86" s="1" t="s">
        <v>559</v>
      </c>
      <c r="C86" s="5" t="s">
        <v>594</v>
      </c>
      <c r="D86" s="5" t="s">
        <v>617</v>
      </c>
      <c r="E86" s="6">
        <v>-0.10368234415727801</v>
      </c>
      <c r="F86" s="6">
        <v>4.2671855791923001E-2</v>
      </c>
      <c r="G86" s="6">
        <v>1.9935724703827899E-3</v>
      </c>
      <c r="H86" s="6">
        <v>-8.4839529929013197E-2</v>
      </c>
      <c r="I86" s="6">
        <v>-0.20695303957647401</v>
      </c>
      <c r="J86" s="6">
        <v>0.13068072787616999</v>
      </c>
      <c r="K86" s="6">
        <v>-2.59838805404797E-2</v>
      </c>
      <c r="L86" s="6">
        <v>0.103136076424562</v>
      </c>
      <c r="M86" s="6">
        <v>1.18706232842669E-2</v>
      </c>
      <c r="N86" s="6">
        <v>1.0877049860937399E-2</v>
      </c>
      <c r="O86" s="6">
        <v>-7.4662290195192299E-2</v>
      </c>
      <c r="P86" s="6">
        <v>3.4149398325098398E-3</v>
      </c>
      <c r="Q86" s="6"/>
      <c r="R86" s="6">
        <v>-0.17469137742591601</v>
      </c>
      <c r="S86" s="6">
        <v>-0.16092561441851999</v>
      </c>
      <c r="T86" s="6">
        <v>-5.0886148327699603E-2</v>
      </c>
      <c r="U86" s="6">
        <v>-7.9391267317987499E-2</v>
      </c>
      <c r="V86" s="6">
        <v>0.143819569511834</v>
      </c>
      <c r="W86" s="6">
        <v>-0.26191106068377901</v>
      </c>
      <c r="X86" s="6">
        <v>-0.32474269002908801</v>
      </c>
      <c r="Y86" s="6"/>
      <c r="Z86" s="6"/>
      <c r="AC86" s="14"/>
    </row>
    <row r="87" spans="2:29" ht="16.05" customHeight="1" x14ac:dyDescent="0.3">
      <c r="B87" s="1" t="s">
        <v>560</v>
      </c>
      <c r="C87" s="5" t="s">
        <v>595</v>
      </c>
      <c r="D87" s="5" t="s">
        <v>618</v>
      </c>
      <c r="E87" s="6">
        <v>-0.10530326120075199</v>
      </c>
      <c r="F87" s="6">
        <v>-6.4724919093350798E-3</v>
      </c>
      <c r="G87" s="6">
        <v>-8.9147951312043006E-3</v>
      </c>
      <c r="H87" s="6">
        <v>-0.10396125237821301</v>
      </c>
      <c r="I87" s="6">
        <v>-0.216216216216853</v>
      </c>
      <c r="J87" s="6">
        <v>0.19039408867131</v>
      </c>
      <c r="K87" s="6">
        <v>-0.11255948686084601</v>
      </c>
      <c r="L87" s="6">
        <v>0.28701328981143898</v>
      </c>
      <c r="M87" s="6">
        <v>6.1413043478751199E-2</v>
      </c>
      <c r="N87" s="6">
        <v>-8.8752346817345798E-2</v>
      </c>
      <c r="O87" s="6">
        <v>-5.6377598801191198E-2</v>
      </c>
      <c r="P87" s="6">
        <v>-2.3818975787435201E-3</v>
      </c>
      <c r="Q87" s="6"/>
      <c r="R87" s="6"/>
      <c r="S87" s="6">
        <v>-0.138350762900664</v>
      </c>
      <c r="T87" s="6">
        <v>-7.8136463683258606E-2</v>
      </c>
      <c r="U87" s="6">
        <v>-0.154868000671704</v>
      </c>
      <c r="V87" s="6">
        <v>0.218128938438895</v>
      </c>
      <c r="W87" s="6">
        <v>-0.32273278533830302</v>
      </c>
      <c r="X87" s="6"/>
      <c r="Y87" s="6"/>
      <c r="Z87" s="6"/>
      <c r="AC87" s="14"/>
    </row>
    <row r="88" spans="2:29" ht="16.05" customHeight="1" x14ac:dyDescent="0.3">
      <c r="C88" s="5"/>
      <c r="D88" s="5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C88" s="14"/>
    </row>
    <row r="89" spans="2:29" ht="16.05" customHeight="1" x14ac:dyDescent="0.3">
      <c r="C89" s="17" t="str">
        <f>"ÍNDICES DE INFLACIÓN A "&amp;IF(_xll.ECONOMATICA($D$91,"date of last quote")=$D$5,TEXT(_xll.ECONOMATICA($D$91,"date of last quote"),"mmm-yyyy"),TEXT(EOMONTH(D5,-1),"mmm-yyyy"))</f>
        <v>ÍNDICES DE INFLACIÓN A sept-2020</v>
      </c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C89" s="14"/>
    </row>
    <row r="90" spans="2:29" ht="16.05" customHeight="1" x14ac:dyDescent="0.3">
      <c r="B90" s="1" t="str" cm="1">
        <f t="array" ref="B90">+_xll.ECOSECURITIES("inflation","active",,"CHL")</f>
        <v>Codigo</v>
      </c>
      <c r="C90" s="10" t="str">
        <f>_xll.ECONOMATICA($B$91:$B$93,"name")</f>
        <v>Nombre</v>
      </c>
      <c r="D90" s="10" t="str">
        <f>_xll.ECONOMATICA($B$91:$B$93,"ticker")</f>
        <v>Codigo</v>
      </c>
      <c r="E90" s="11">
        <f t="shared" ref="E90:L90" si="3">EOMONTH(F90,-1)</f>
        <v>43799</v>
      </c>
      <c r="F90" s="11">
        <f t="shared" si="3"/>
        <v>43830</v>
      </c>
      <c r="G90" s="11">
        <f t="shared" si="3"/>
        <v>43861</v>
      </c>
      <c r="H90" s="11">
        <f t="shared" si="3"/>
        <v>43890</v>
      </c>
      <c r="I90" s="11">
        <f t="shared" si="3"/>
        <v>43921</v>
      </c>
      <c r="J90" s="11">
        <f t="shared" si="3"/>
        <v>43951</v>
      </c>
      <c r="K90" s="11">
        <f t="shared" si="3"/>
        <v>43982</v>
      </c>
      <c r="L90" s="11">
        <f t="shared" si="3"/>
        <v>44012</v>
      </c>
      <c r="M90" s="11">
        <f>EOMONTH(N90,-1)</f>
        <v>44043</v>
      </c>
      <c r="N90" s="11">
        <f>EOMONTH(O90,-1)</f>
        <v>44074</v>
      </c>
      <c r="O90" s="11">
        <f>EOMONTH(P90,-1)</f>
        <v>44104</v>
      </c>
      <c r="P90" s="11">
        <f>D5</f>
        <v>44106</v>
      </c>
      <c r="Q90" s="12">
        <f>DATE(YEAR($D$5)-2,12,31)</f>
        <v>43465</v>
      </c>
      <c r="R90" s="12">
        <f>DATE(YEAR($D$5)-1,12,31)</f>
        <v>43830</v>
      </c>
      <c r="S90" s="12">
        <f>$D$5</f>
        <v>44106</v>
      </c>
      <c r="T90" s="10" t="s">
        <v>0</v>
      </c>
      <c r="U90" s="10" t="s">
        <v>1</v>
      </c>
      <c r="V90" s="10" t="s">
        <v>2</v>
      </c>
      <c r="W90" s="10" t="s">
        <v>3</v>
      </c>
      <c r="X90" s="10" t="s">
        <v>4</v>
      </c>
      <c r="Y90" s="10" t="s">
        <v>5</v>
      </c>
      <c r="Z90" s="10" t="s">
        <v>6</v>
      </c>
      <c r="AC90" s="14"/>
    </row>
    <row r="91" spans="2:29" ht="16.05" customHeight="1" x14ac:dyDescent="0.3">
      <c r="B91" s="1" t="s">
        <v>525</v>
      </c>
      <c r="C91" s="5" t="s">
        <v>528</v>
      </c>
      <c r="D91" s="5" t="s">
        <v>528</v>
      </c>
      <c r="E91" s="6" t="str">
        <f>_xll.ECONOMATICA($B$91:$B$93,"return","in the month",E90,,,,"decimal","false","false")</f>
        <v/>
      </c>
      <c r="F91" s="6" t="str">
        <f>_xll.ECONOMATICA($B$91:$B$93,"return","in the month",F90,,,,"decimal","false","false")</f>
        <v/>
      </c>
      <c r="G91" s="6">
        <f>_xll.ECONOMATICA($B$91:$B$93,"return","in the month",G90,,,,"decimal","false","false")</f>
        <v>-9.9754701554047601E-2</v>
      </c>
      <c r="H91" s="6">
        <f>_xll.ECONOMATICA($B$91:$B$93,"return","in the month",H90,,,,"decimal","false","false")</f>
        <v>-2.81562216168822E-2</v>
      </c>
      <c r="I91" s="6">
        <f>_xll.ECONOMATICA($B$91:$B$93,"return","in the month",I90,,,,"decimal","false","false")</f>
        <v>7.0093457943585194E-2</v>
      </c>
      <c r="J91" s="6">
        <f>_xll.ECONOMATICA($B$91:$B$93,"return","in the month",J90,,,,"decimal","false","false")</f>
        <v>-0.13449781659437601</v>
      </c>
      <c r="K91" s="6" t="str">
        <f>_xll.ECONOMATICA($B$91:$B$93,"return","in the month",K90,,,,"decimal","false","false")</f>
        <v/>
      </c>
      <c r="L91" s="6" t="str">
        <f>_xll.ECONOMATICA($B$91:$B$93,"return","in the month",L90,,,,"decimal","false","false")</f>
        <v/>
      </c>
      <c r="M91" s="6" t="str">
        <f>_xll.ECONOMATICA($B$91:$B$93,"return","in the month",M90,,,,"decimal","false","false")</f>
        <v/>
      </c>
      <c r="N91" s="6" t="str">
        <f>_xll.ECONOMATICA($B$91:$B$93,"return","in the month",N90,,,,"decimal","false","false")</f>
        <v/>
      </c>
      <c r="O91" s="6" t="str">
        <f>_xll.ECONOMATICA($B$91:$B$93,"return","in the month",O90,,,,"decimal","false","false")</f>
        <v/>
      </c>
      <c r="P91" s="6" t="str">
        <f>_xll.ECONOMATICA($B$91:$B$93,"return","in the month",P90,,,,"decimal","false","false")</f>
        <v/>
      </c>
      <c r="Q91" s="6">
        <f>_xll.ECONOMATICA($B$91:$B$93,"return","in the year",Q90,,,,"decimal","false","false")</f>
        <v>2.6226321693684398E-2</v>
      </c>
      <c r="R91" s="6">
        <f>_xll.ECONOMATICA($B$91:$B$93,"return","in the year",R90,,,,"decimal","false","false")</f>
        <v>-1.16746333942501E-2</v>
      </c>
      <c r="S91" s="6" t="str">
        <f>_xll.ECONOMATICA($B$91:$B$93,"return","in the year",S90,,,,"decimal","false","false")</f>
        <v/>
      </c>
      <c r="T91" s="6" t="str">
        <f>_xll.ECONOMATICA($B$91:$B$93,"Return",T90,$D$5,,,"ORIGINAL CURRENCY","decimal","false","false",,{"tc.dft=false";"tc.tp=0";"tc.pers=30";"tc.per=0"})</f>
        <v/>
      </c>
      <c r="U91" s="6" t="str">
        <f>_xll.ECONOMATICA($B$91:$B$93,"Return",U90,$D$5,,,"ORIGINAL CURRENCY","decimal","false","false",,{"tc.dft=false";"tc.tp=0";"tc.pers=30";"tc.per=0"})</f>
        <v/>
      </c>
      <c r="V91" s="6" t="str">
        <f>_xll.ECONOMATICA($B$91:$B$93,"Return",V90,$D$5,,,"ORIGINAL CURRENCY","decimal","false","false",,{"tc.dft=false";"tc.tp=0";"tc.pers=30";"tc.per=0"})</f>
        <v/>
      </c>
      <c r="W91" s="6" t="str">
        <f>_xll.ECONOMATICA($B$91:$B$93,"Return",W90,$D$5,,,"ORIGINAL CURRENCY","decimal","false","false",,{"tc.dft=false";"tc.tp=0";"tc.pers=30";"tc.per=0"})</f>
        <v/>
      </c>
      <c r="X91" s="6" t="str">
        <f>_xll.ECONOMATICA($B$91:$B$93,"Return",X90,$D$5,,,"ORIGINAL CURRENCY","decimal","false","false",,{"tc.dft=false";"tc.tp=0";"tc.pers=30";"tc.per=0"})</f>
        <v/>
      </c>
      <c r="Y91" s="6" t="str">
        <f>_xll.ECONOMATICA($B$91:$B$93,"Return",Y90,$D$5,,,"ORIGINAL CURRENCY","decimal","false","false",,{"tc.dft=false";"tc.tp=0";"tc.pers=30";"tc.per=0"})</f>
        <v/>
      </c>
      <c r="Z91" s="6" t="str">
        <f>_xll.ECONOMATICA($B$91:$B$93,"Return",Z90,$D$5,,,"ORIGINAL CURRENCY","decimal","false","false",,{"tc.dft=false";"tc.tp=0";"tc.pers=30";"tc.per=0"})</f>
        <v/>
      </c>
      <c r="AC91" s="14"/>
    </row>
    <row r="92" spans="2:29" ht="16.05" customHeight="1" x14ac:dyDescent="0.3">
      <c r="B92" s="1" t="s">
        <v>526</v>
      </c>
      <c r="C92" s="5" t="s">
        <v>529</v>
      </c>
      <c r="D92" s="5" t="s">
        <v>17</v>
      </c>
      <c r="E92" s="6">
        <v>7.7317096838669397E-4</v>
      </c>
      <c r="F92" s="6">
        <v>1.06228874938097E-3</v>
      </c>
      <c r="G92" s="6">
        <v>5.5952151251403796E-3</v>
      </c>
      <c r="H92" s="6">
        <v>4.5088257866154899E-3</v>
      </c>
      <c r="I92" s="6">
        <v>3.3425651818106399E-3</v>
      </c>
      <c r="J92" s="6">
        <v>-4.7591852307959898E-4</v>
      </c>
      <c r="K92" s="6">
        <v>-4.7614512914151403E-4</v>
      </c>
      <c r="L92" s="6">
        <v>-6.6692073141894103E-4</v>
      </c>
      <c r="M92" s="6">
        <v>9.5337973107234597E-4</v>
      </c>
      <c r="N92" s="6">
        <v>1.3334603299881599E-3</v>
      </c>
      <c r="O92" s="6"/>
      <c r="P92" s="6"/>
      <c r="Q92" s="6">
        <v>2.5674051175883499E-2</v>
      </c>
      <c r="R92" s="6">
        <v>3.0042491986023399E-2</v>
      </c>
      <c r="S92" s="6"/>
      <c r="T92" s="6"/>
      <c r="U92" s="6">
        <v>2.2881113545736298E-3</v>
      </c>
      <c r="V92" s="6">
        <v>6.6628593049244999E-4</v>
      </c>
      <c r="W92" s="6">
        <v>2.4359349117730699E-2</v>
      </c>
      <c r="X92" s="6">
        <v>4.7367658127768698E-2</v>
      </c>
      <c r="Y92" s="6">
        <v>8.0282077649899294E-2</v>
      </c>
      <c r="Z92" s="6">
        <v>9.5936964600696201E-2</v>
      </c>
      <c r="AC92" s="14"/>
    </row>
    <row r="93" spans="2:29" ht="16.05" customHeight="1" x14ac:dyDescent="0.3">
      <c r="B93" s="1" t="s">
        <v>527</v>
      </c>
      <c r="C93" s="5" t="s">
        <v>530</v>
      </c>
      <c r="D93" s="5" t="s">
        <v>531</v>
      </c>
      <c r="E93" s="6">
        <v>5.3261405973898902E-3</v>
      </c>
      <c r="F93" s="6">
        <v>3.3386697705282101E-3</v>
      </c>
      <c r="G93" s="6">
        <v>1.03217948526435E-3</v>
      </c>
      <c r="H93" s="6">
        <v>4.2186796999885701E-3</v>
      </c>
      <c r="I93" s="6">
        <v>4.9076175946538604E-3</v>
      </c>
      <c r="J93" s="6">
        <v>3.2614784668112398E-3</v>
      </c>
      <c r="K93" s="6">
        <v>8.9889661285269496E-4</v>
      </c>
      <c r="L93" s="6">
        <v>-6.9994553723517995E-4</v>
      </c>
      <c r="M93" s="6">
        <v>-1.0098820685016099E-3</v>
      </c>
      <c r="N93" s="6">
        <v>4.1894218702509501E-4</v>
      </c>
      <c r="O93" s="6">
        <v>9.902560886985161E-4</v>
      </c>
      <c r="P93" s="6">
        <v>6.6532324126455906E-5</v>
      </c>
      <c r="Q93" s="6">
        <v>2.8712055085634298E-2</v>
      </c>
      <c r="R93" s="6">
        <v>2.69624052143627E-2</v>
      </c>
      <c r="S93" s="6">
        <v>1.4155553899399801E-2</v>
      </c>
      <c r="T93" s="6">
        <v>9.922841709339989E-4</v>
      </c>
      <c r="U93" s="6">
        <v>5.3180923168838501E-4</v>
      </c>
      <c r="V93" s="6">
        <v>3.66826161734934E-3</v>
      </c>
      <c r="W93" s="6">
        <v>2.3438031930709299E-2</v>
      </c>
      <c r="X93" s="6">
        <v>4.9291530416667201E-2</v>
      </c>
      <c r="Y93" s="6">
        <v>7.6871487759490306E-2</v>
      </c>
      <c r="Z93" s="6">
        <v>9.4776981653994896E-2</v>
      </c>
      <c r="AC93" s="14"/>
    </row>
    <row r="94" spans="2:29" ht="16.05" customHeight="1" x14ac:dyDescent="0.3">
      <c r="AC94" s="14"/>
    </row>
    <row r="95" spans="2:29" x14ac:dyDescent="0.3">
      <c r="AC95" s="14"/>
    </row>
    <row r="96" spans="2:29" x14ac:dyDescent="0.3">
      <c r="AC96" s="14"/>
    </row>
    <row r="97" spans="29:29" x14ac:dyDescent="0.3">
      <c r="AC97" s="14"/>
    </row>
    <row r="98" spans="29:29" x14ac:dyDescent="0.3">
      <c r="AC98" s="14"/>
    </row>
    <row r="99" spans="29:29" x14ac:dyDescent="0.3">
      <c r="AC99" s="14"/>
    </row>
    <row r="100" spans="29:29" x14ac:dyDescent="0.3">
      <c r="AC100" s="14"/>
    </row>
    <row r="101" spans="29:29" x14ac:dyDescent="0.3">
      <c r="AC101" s="14"/>
    </row>
    <row r="102" spans="29:29" x14ac:dyDescent="0.3">
      <c r="AC102" s="14"/>
    </row>
    <row r="103" spans="29:29" x14ac:dyDescent="0.3">
      <c r="AC103" s="14"/>
    </row>
    <row r="104" spans="29:29" x14ac:dyDescent="0.3">
      <c r="AC104" s="14"/>
    </row>
    <row r="105" spans="29:29" x14ac:dyDescent="0.3">
      <c r="AC105" s="14"/>
    </row>
    <row r="106" spans="29:29" x14ac:dyDescent="0.3">
      <c r="AC106" s="14"/>
    </row>
    <row r="107" spans="29:29" x14ac:dyDescent="0.3">
      <c r="AC107" s="14"/>
    </row>
    <row r="108" spans="29:29" x14ac:dyDescent="0.3">
      <c r="AC108" s="14"/>
    </row>
    <row r="109" spans="29:29" x14ac:dyDescent="0.3">
      <c r="AC109" s="14"/>
    </row>
    <row r="110" spans="29:29" x14ac:dyDescent="0.3">
      <c r="AC110" s="14"/>
    </row>
    <row r="111" spans="29:29" x14ac:dyDescent="0.3">
      <c r="AC111" s="14"/>
    </row>
    <row r="112" spans="29:29" x14ac:dyDescent="0.3">
      <c r="AC112" s="14"/>
    </row>
    <row r="113" spans="29:29" x14ac:dyDescent="0.3">
      <c r="AC113" s="14"/>
    </row>
    <row r="114" spans="29:29" x14ac:dyDescent="0.3">
      <c r="AC114" s="14"/>
    </row>
    <row r="115" spans="29:29" x14ac:dyDescent="0.3">
      <c r="AC115" s="14"/>
    </row>
    <row r="116" spans="29:29" x14ac:dyDescent="0.3">
      <c r="AC116" s="14"/>
    </row>
    <row r="117" spans="29:29" x14ac:dyDescent="0.3">
      <c r="AC117" s="14"/>
    </row>
    <row r="118" spans="29:29" x14ac:dyDescent="0.3">
      <c r="AC118" s="14"/>
    </row>
    <row r="119" spans="29:29" x14ac:dyDescent="0.3">
      <c r="AC119" s="14"/>
    </row>
    <row r="120" spans="29:29" x14ac:dyDescent="0.3">
      <c r="AC120" s="14"/>
    </row>
    <row r="121" spans="29:29" x14ac:dyDescent="0.3">
      <c r="AC121" s="14"/>
    </row>
    <row r="122" spans="29:29" x14ac:dyDescent="0.3">
      <c r="AC122" s="14"/>
    </row>
    <row r="123" spans="29:29" x14ac:dyDescent="0.3">
      <c r="AC123" s="14"/>
    </row>
    <row r="124" spans="29:29" x14ac:dyDescent="0.3">
      <c r="AC124" s="14"/>
    </row>
    <row r="125" spans="29:29" x14ac:dyDescent="0.3">
      <c r="AC125" s="14"/>
    </row>
    <row r="126" spans="29:29" x14ac:dyDescent="0.3">
      <c r="AC126" s="14"/>
    </row>
    <row r="127" spans="29:29" x14ac:dyDescent="0.3">
      <c r="AC127" s="14"/>
    </row>
    <row r="128" spans="29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  <row r="8406" spans="29:29" x14ac:dyDescent="0.3">
      <c r="AC8406" s="14"/>
    </row>
    <row r="8407" spans="29:29" x14ac:dyDescent="0.3">
      <c r="AC8407" s="14"/>
    </row>
    <row r="8408" spans="29:29" x14ac:dyDescent="0.3">
      <c r="AC8408" s="14"/>
    </row>
    <row r="8409" spans="29:29" x14ac:dyDescent="0.3">
      <c r="AC8409" s="14"/>
    </row>
    <row r="8410" spans="29:29" x14ac:dyDescent="0.3">
      <c r="AC8410" s="14"/>
    </row>
    <row r="8411" spans="29:29" x14ac:dyDescent="0.3">
      <c r="AC8411" s="14"/>
    </row>
    <row r="8412" spans="29:29" x14ac:dyDescent="0.3">
      <c r="AC8412" s="14"/>
    </row>
    <row r="8413" spans="29:29" x14ac:dyDescent="0.3">
      <c r="AC8413" s="14"/>
    </row>
    <row r="8414" spans="29:29" x14ac:dyDescent="0.3">
      <c r="AC8414" s="14"/>
    </row>
    <row r="8415" spans="29:29" x14ac:dyDescent="0.3">
      <c r="AC8415" s="14"/>
    </row>
    <row r="8416" spans="29:29" x14ac:dyDescent="0.3">
      <c r="AC8416" s="14"/>
    </row>
    <row r="8417" spans="29:29" x14ac:dyDescent="0.3">
      <c r="AC8417" s="14"/>
    </row>
    <row r="8418" spans="29:29" x14ac:dyDescent="0.3">
      <c r="AC8418" s="14"/>
    </row>
    <row r="8419" spans="29:29" x14ac:dyDescent="0.3">
      <c r="AC8419" s="14"/>
    </row>
    <row r="8420" spans="29:29" x14ac:dyDescent="0.3">
      <c r="AC8420" s="14"/>
    </row>
    <row r="8421" spans="29:29" x14ac:dyDescent="0.3">
      <c r="AC8421" s="14"/>
    </row>
    <row r="8422" spans="29:29" x14ac:dyDescent="0.3">
      <c r="AC8422" s="14"/>
    </row>
    <row r="8423" spans="29:29" x14ac:dyDescent="0.3">
      <c r="AC8423" s="14"/>
    </row>
    <row r="8424" spans="29:29" x14ac:dyDescent="0.3">
      <c r="AC8424" s="14"/>
    </row>
    <row r="8425" spans="29:29" x14ac:dyDescent="0.3">
      <c r="AC8425" s="14"/>
    </row>
    <row r="8426" spans="29:29" x14ac:dyDescent="0.3">
      <c r="AC8426" s="14"/>
    </row>
    <row r="8427" spans="29:29" x14ac:dyDescent="0.3">
      <c r="AC8427" s="14"/>
    </row>
    <row r="8428" spans="29:29" x14ac:dyDescent="0.3">
      <c r="AC8428" s="14"/>
    </row>
    <row r="8429" spans="29:29" x14ac:dyDescent="0.3">
      <c r="AC8429" s="14"/>
    </row>
    <row r="8430" spans="29:29" x14ac:dyDescent="0.3">
      <c r="AC8430" s="14"/>
    </row>
    <row r="8431" spans="29:29" x14ac:dyDescent="0.3">
      <c r="AC8431" s="14"/>
    </row>
    <row r="8432" spans="29:29" x14ac:dyDescent="0.3">
      <c r="AC8432" s="14"/>
    </row>
    <row r="8433" spans="29:29" x14ac:dyDescent="0.3">
      <c r="AC8433" s="14"/>
    </row>
    <row r="8434" spans="29:29" x14ac:dyDescent="0.3">
      <c r="AC8434" s="14"/>
    </row>
    <row r="8435" spans="29:29" x14ac:dyDescent="0.3">
      <c r="AC8435" s="14"/>
    </row>
    <row r="8436" spans="29:29" x14ac:dyDescent="0.3">
      <c r="AC8436" s="14"/>
    </row>
    <row r="8437" spans="29:29" x14ac:dyDescent="0.3">
      <c r="AC8437" s="14"/>
    </row>
    <row r="8438" spans="29:29" x14ac:dyDescent="0.3">
      <c r="AC8438" s="14"/>
    </row>
    <row r="8439" spans="29:29" x14ac:dyDescent="0.3">
      <c r="AC8439" s="14"/>
    </row>
    <row r="8440" spans="29:29" x14ac:dyDescent="0.3">
      <c r="AC8440" s="14"/>
    </row>
    <row r="8441" spans="29:29" x14ac:dyDescent="0.3">
      <c r="AC8441" s="14"/>
    </row>
    <row r="8442" spans="29:29" x14ac:dyDescent="0.3">
      <c r="AC8442" s="14"/>
    </row>
    <row r="8443" spans="29:29" x14ac:dyDescent="0.3">
      <c r="AC8443" s="14"/>
    </row>
    <row r="8444" spans="29:29" x14ac:dyDescent="0.3">
      <c r="AC8444" s="14"/>
    </row>
    <row r="8445" spans="29:29" x14ac:dyDescent="0.3">
      <c r="AC8445" s="14"/>
    </row>
    <row r="8446" spans="29:29" x14ac:dyDescent="0.3">
      <c r="AC8446" s="14"/>
    </row>
    <row r="8447" spans="29:29" x14ac:dyDescent="0.3">
      <c r="AC8447" s="14"/>
    </row>
    <row r="8448" spans="29:29" x14ac:dyDescent="0.3">
      <c r="AC8448" s="14"/>
    </row>
    <row r="8449" spans="29:29" x14ac:dyDescent="0.3">
      <c r="AC8449" s="14"/>
    </row>
    <row r="8450" spans="29:29" x14ac:dyDescent="0.3">
      <c r="AC8450" s="14"/>
    </row>
    <row r="8451" spans="29:29" x14ac:dyDescent="0.3">
      <c r="AC8451" s="14"/>
    </row>
    <row r="8452" spans="29:29" x14ac:dyDescent="0.3">
      <c r="AC8452" s="14"/>
    </row>
    <row r="8453" spans="29:29" x14ac:dyDescent="0.3">
      <c r="AC8453" s="14"/>
    </row>
    <row r="8454" spans="29:29" x14ac:dyDescent="0.3">
      <c r="AC8454" s="14"/>
    </row>
    <row r="8455" spans="29:29" x14ac:dyDescent="0.3">
      <c r="AC8455" s="14"/>
    </row>
    <row r="8456" spans="29:29" x14ac:dyDescent="0.3">
      <c r="AC8456" s="14"/>
    </row>
    <row r="8457" spans="29:29" x14ac:dyDescent="0.3">
      <c r="AC8457" s="14"/>
    </row>
    <row r="8458" spans="29:29" x14ac:dyDescent="0.3">
      <c r="AC8458" s="14"/>
    </row>
    <row r="8459" spans="29:29" x14ac:dyDescent="0.3">
      <c r="AC8459" s="14"/>
    </row>
    <row r="8460" spans="29:29" x14ac:dyDescent="0.3">
      <c r="AC8460" s="14"/>
    </row>
    <row r="8461" spans="29:29" x14ac:dyDescent="0.3">
      <c r="AC8461" s="14"/>
    </row>
    <row r="8462" spans="29:29" x14ac:dyDescent="0.3">
      <c r="AC8462" s="14"/>
    </row>
    <row r="8463" spans="29:29" x14ac:dyDescent="0.3">
      <c r="AC8463" s="14"/>
    </row>
    <row r="8464" spans="29:29" x14ac:dyDescent="0.3">
      <c r="AC8464" s="14"/>
    </row>
    <row r="8465" spans="29:29" x14ac:dyDescent="0.3">
      <c r="AC8465" s="14"/>
    </row>
    <row r="8466" spans="29:29" x14ac:dyDescent="0.3">
      <c r="AC8466" s="14"/>
    </row>
    <row r="8467" spans="29:29" x14ac:dyDescent="0.3">
      <c r="AC8467" s="14"/>
    </row>
    <row r="8468" spans="29:29" x14ac:dyDescent="0.3">
      <c r="AC8468" s="14"/>
    </row>
    <row r="8469" spans="29:29" x14ac:dyDescent="0.3">
      <c r="AC8469" s="14"/>
    </row>
    <row r="8470" spans="29:29" x14ac:dyDescent="0.3">
      <c r="AC8470" s="14"/>
    </row>
    <row r="8471" spans="29:29" x14ac:dyDescent="0.3">
      <c r="AC8471" s="14"/>
    </row>
    <row r="8472" spans="29:29" x14ac:dyDescent="0.3">
      <c r="AC8472" s="14"/>
    </row>
    <row r="8473" spans="29:29" x14ac:dyDescent="0.3">
      <c r="AC8473" s="14"/>
    </row>
    <row r="8474" spans="29:29" x14ac:dyDescent="0.3">
      <c r="AC8474" s="14"/>
    </row>
    <row r="8475" spans="29:29" x14ac:dyDescent="0.3">
      <c r="AC8475" s="14"/>
    </row>
    <row r="8476" spans="29:29" x14ac:dyDescent="0.3">
      <c r="AC8476" s="14"/>
    </row>
    <row r="8477" spans="29:29" x14ac:dyDescent="0.3">
      <c r="AC8477" s="14"/>
    </row>
    <row r="8478" spans="29:29" x14ac:dyDescent="0.3">
      <c r="AC8478" s="14"/>
    </row>
    <row r="8479" spans="29:29" x14ac:dyDescent="0.3">
      <c r="AC8479" s="14"/>
    </row>
    <row r="8480" spans="29:29" x14ac:dyDescent="0.3">
      <c r="AC8480" s="14"/>
    </row>
    <row r="8481" spans="29:29" x14ac:dyDescent="0.3">
      <c r="AC8481" s="14"/>
    </row>
  </sheetData>
  <conditionalFormatting sqref="C10:AA10 C11:Z46">
    <cfRule type="expression" dxfId="19" priority="7">
      <formula>MOD(ROW(),2)</formula>
    </cfRule>
  </conditionalFormatting>
  <conditionalFormatting sqref="C50:Z51">
    <cfRule type="expression" dxfId="18" priority="6">
      <formula>MOD(ROW(),2)</formula>
    </cfRule>
  </conditionalFormatting>
  <conditionalFormatting sqref="C59:Z88">
    <cfRule type="expression" dxfId="17" priority="5">
      <formula>MOD(ROW(),2)</formula>
    </cfRule>
  </conditionalFormatting>
  <conditionalFormatting sqref="C91:Z93">
    <cfRule type="expression" dxfId="16" priority="4">
      <formula>MOD(ROW(),2)</formula>
    </cfRule>
  </conditionalFormatting>
  <conditionalFormatting sqref="C52:Z55">
    <cfRule type="expression" dxfId="15" priority="2">
      <formula>MOD(ROW(),2)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51:Z51 C50:C51 E11:Z39 C10:C39 D90 E60:Z93 C59:C93" xr:uid="{69A27E88-5020-448B-8F23-D1AEA9F2B6D2}">
      <formula1>FALSE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B7346-2A92-4728-9AD2-060E3F6C531D}">
  <dimension ref="B1:AF8405"/>
  <sheetViews>
    <sheetView showGridLines="0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754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IF(D6="",_xll.ECONOMATICA("COLCAP","DATE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+_xll.ECOSECURITIES("fixedincomeindex","active",,"col")</f>
        <v>Codigo</v>
      </c>
      <c r="C9" s="10" t="str">
        <f>_xll.ECONOMATICA(B10:B21,"name")</f>
        <v>Nombre</v>
      </c>
      <c r="D9" s="10" t="str">
        <f>_xll.ECONOMATICA(B10:B21,"ticker")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688</v>
      </c>
      <c r="C10" s="4" t="s">
        <v>700</v>
      </c>
      <c r="D10" s="5" t="s">
        <v>712</v>
      </c>
      <c r="E10" s="6">
        <f>_xll.ECONOMATICA($B$10:$B$21,"return","in the month",E9,,,,"decimal","false","false")</f>
        <v>3.3146136247523801E-3</v>
      </c>
      <c r="F10" s="6">
        <f>_xll.ECONOMATICA($B$10:$B$21,"return","in the month",F9,,,,"decimal","false","false")</f>
        <v>3.5428232095000602E-3</v>
      </c>
      <c r="G10" s="6">
        <f>_xll.ECONOMATICA($B$10:$B$21,"return","in the month",G9,,,,"decimal","false","false")</f>
        <v>3.6594306311599199E-3</v>
      </c>
      <c r="H10" s="6">
        <f>_xll.ECONOMATICA($B$10:$B$21,"return","in the month",H9,,,,"decimal","false","false")</f>
        <v>3.08458239851461E-3</v>
      </c>
      <c r="I10" s="6">
        <f>_xll.ECONOMATICA($B$10:$B$21,"return","in the month",I9,,,,"decimal","false","false")</f>
        <v>3.7100981808180201E-3</v>
      </c>
      <c r="J10" s="6">
        <f>_xll.ECONOMATICA($B$10:$B$21,"return","in the month",J9,,,,"decimal","false","false")</f>
        <v>2.9593759190902299E-3</v>
      </c>
      <c r="K10" s="6">
        <f>_xll.ECONOMATICA($B$10:$B$21,"return","in the month",K9,,,,"decimal","false","false")</f>
        <v>2.5778569961403298E-3</v>
      </c>
      <c r="L10" s="6">
        <f>_xll.ECONOMATICA($B$10:$B$21,"return","in the month",L9,,,,"decimal","false","false")</f>
        <v>2.4202768126997398E-3</v>
      </c>
      <c r="M10" s="6">
        <f>_xll.ECONOMATICA($B$10:$B$21,"return","in the month",M9,,,,"decimal","false","false")</f>
        <v>2.0973352202418001E-3</v>
      </c>
      <c r="N10" s="6">
        <f>_xll.ECONOMATICA($B$10:$B$21,"return","in the month",N9,,,,"decimal","false","false")</f>
        <v>1.8848886447813101E-3</v>
      </c>
      <c r="O10" s="6">
        <f>_xll.ECONOMATICA($B$10:$B$21,"return","in the month",O9,,,,"decimal","false","false")</f>
        <v>1.61622606356104E-3</v>
      </c>
      <c r="P10" s="6">
        <f>_xll.ECONOMATICA($B$10:$B$21,"return","in the month",P9,,,,"decimal","false","false")</f>
        <v>9.5224489996326197E-5</v>
      </c>
      <c r="Q10" s="6">
        <f>_xll.ECONOMATICA($B$10:$B$21,"return","in the year",Q9,,,,"decimal","false","false")</f>
        <v>4.3481912267452599E-2</v>
      </c>
      <c r="R10" s="6">
        <f>_xll.ECONOMATICA($B$10:$B$21,"return","in the year",R9,,,,"decimal","false","false")</f>
        <v>4.27807435935392E-2</v>
      </c>
      <c r="S10" s="6">
        <f>_xll.ECONOMATICA($B$10:$B$21,"return","in the year",S9,,,,"decimal","false","false")</f>
        <v>2.4363159547647201E-2</v>
      </c>
      <c r="T10" s="6">
        <f>_xll.ECONOMATICA($B$10:$B$21,"Return",T9,$D$5,,,"ORIGINAL CURRENCY","decimal","false","false")</f>
        <v>1.59733564578346E-3</v>
      </c>
      <c r="U10" s="6">
        <f>_xll.ECONOMATICA($B$10:$B$21,"Return",U9,$D$5,,,"ORIGINAL CURRENCY","decimal","false","false")</f>
        <v>5.5614743268961302E-3</v>
      </c>
      <c r="V10" s="6">
        <f>_xll.ECONOMATICA($B$10:$B$21,"Return",V9,$D$5,,,"ORIGINAL CURRENCY","decimal","false","false")</f>
        <v>1.34277723027481E-2</v>
      </c>
      <c r="W10" s="6">
        <f>_xll.ECONOMATICA($B$10:$B$21,"Return",W9,$D$5,,,"ORIGINAL CURRENCY","decimal","false","false")</f>
        <v>3.48175928538694E-2</v>
      </c>
      <c r="X10" s="6">
        <f>_xll.ECONOMATICA($B$10:$B$21,"Return",X9,$D$5,,,"ORIGINAL CURRENCY","decimal","false","false")</f>
        <v>7.8838135716068805E-2</v>
      </c>
      <c r="Y10" s="6">
        <f>_xll.ECONOMATICA($B$10:$B$21,"Return",Y9,$D$5,,,"ORIGINAL CURRENCY","decimal","false","false")</f>
        <v>0.127676669482753</v>
      </c>
      <c r="Z10" s="6">
        <f>_xll.ECONOMATICA($B$10:$B$21,"Return",Z9,$D$5,,,"ORIGINAL CURRENCY","decimal","false","false")</f>
        <v>0.204737289779587</v>
      </c>
      <c r="AA10" s="6">
        <f>_xll.ECONOMATICA($D$10:$D$21,"Return",AA9,$D$5,,,"ORIGINAL CURRENCY","decimal","false","false")</f>
        <v>4.75277774967253E-5</v>
      </c>
    </row>
    <row r="11" spans="2:32" ht="16.05" customHeight="1" x14ac:dyDescent="0.3">
      <c r="B11" s="1" t="s">
        <v>689</v>
      </c>
      <c r="C11" s="4" t="s">
        <v>701</v>
      </c>
      <c r="D11" s="5" t="s">
        <v>713</v>
      </c>
      <c r="E11" s="6">
        <v>-1.6798589747850201E-2</v>
      </c>
      <c r="F11" s="6">
        <v>1.42731587257003E-2</v>
      </c>
      <c r="G11" s="6">
        <v>2.2980139337960299E-2</v>
      </c>
      <c r="H11" s="6">
        <v>5.7938605405070103E-3</v>
      </c>
      <c r="I11" s="6">
        <v>-4.9856830049975501E-2</v>
      </c>
      <c r="J11" s="6">
        <v>2.1414642793388301E-2</v>
      </c>
      <c r="K11" s="6">
        <v>5.9113471485034097E-2</v>
      </c>
      <c r="L11" s="6">
        <v>-3.8017829056116201E-3</v>
      </c>
      <c r="M11" s="6">
        <v>2.4049217003266701E-2</v>
      </c>
      <c r="N11" s="6">
        <v>2.66649532568408E-3</v>
      </c>
      <c r="O11" s="6">
        <v>1.33290611975099E-2</v>
      </c>
      <c r="P11" s="6">
        <v>-2.4663251751917401E-3</v>
      </c>
      <c r="Q11" s="6">
        <v>5.8143270156506298E-2</v>
      </c>
      <c r="R11" s="6">
        <v>9.4831511838565294E-2</v>
      </c>
      <c r="S11" s="6">
        <v>9.3480295310728295E-2</v>
      </c>
      <c r="T11" s="6">
        <v>-6.3934994168448602E-3</v>
      </c>
      <c r="U11" s="6">
        <v>3.1755894953675999E-2</v>
      </c>
      <c r="V11" s="6">
        <v>0.14732516274496399</v>
      </c>
      <c r="W11" s="6">
        <v>9.2230992937402306E-2</v>
      </c>
      <c r="X11" s="6">
        <v>0.224404253667744</v>
      </c>
      <c r="Y11" s="6">
        <v>0.289831963693432</v>
      </c>
      <c r="Z11" s="6">
        <v>0.410092522237683</v>
      </c>
      <c r="AA11">
        <v>-2.05611615456291E-3</v>
      </c>
    </row>
    <row r="12" spans="2:32" ht="16.05" customHeight="1" x14ac:dyDescent="0.3">
      <c r="B12" s="1" t="s">
        <v>690</v>
      </c>
      <c r="C12" s="4" t="s">
        <v>702</v>
      </c>
      <c r="D12" s="5" t="s">
        <v>714</v>
      </c>
      <c r="E12" s="6">
        <v>-5.69507613272435E-3</v>
      </c>
      <c r="F12" s="6">
        <v>1.06598782876972E-2</v>
      </c>
      <c r="G12" s="6">
        <v>1.0980361288602599E-2</v>
      </c>
      <c r="H12" s="6">
        <v>6.8514481481543E-3</v>
      </c>
      <c r="I12" s="6">
        <v>-1.33390040218728E-2</v>
      </c>
      <c r="J12" s="6">
        <v>2.0494533484452401E-2</v>
      </c>
      <c r="K12" s="6">
        <v>3.0988403350420399E-2</v>
      </c>
      <c r="L12" s="6">
        <v>8.4919363835069799E-3</v>
      </c>
      <c r="M12" s="6">
        <v>1.2704509361356E-2</v>
      </c>
      <c r="N12" s="6">
        <v>-3.7197768133410102E-3</v>
      </c>
      <c r="O12" s="6">
        <v>8.7118855008157005E-3</v>
      </c>
      <c r="P12" s="6">
        <v>-1.0886526106332901E-3</v>
      </c>
      <c r="Q12" s="6">
        <v>5.6191697245594703E-2</v>
      </c>
      <c r="R12" s="6">
        <v>6.3583089158782996E-2</v>
      </c>
      <c r="S12" s="6">
        <v>8.3356291077507194E-2</v>
      </c>
      <c r="T12" s="6">
        <v>3.35338071818114E-3</v>
      </c>
      <c r="U12" s="6">
        <v>1.51196666301985E-2</v>
      </c>
      <c r="V12" s="6">
        <v>9.1128904392535307E-2</v>
      </c>
      <c r="W12" s="6">
        <v>8.9617226774862502E-2</v>
      </c>
      <c r="X12" s="6">
        <v>0.16907330332120199</v>
      </c>
      <c r="Y12" s="6">
        <v>0.24517121273849601</v>
      </c>
      <c r="Z12" s="6">
        <v>0.345339914960205</v>
      </c>
      <c r="AA12">
        <v>-1.01614951836382E-3</v>
      </c>
      <c r="AD12" s="7"/>
      <c r="AE12" s="7"/>
      <c r="AF12" s="7"/>
    </row>
    <row r="13" spans="2:32" ht="16.05" customHeight="1" x14ac:dyDescent="0.3">
      <c r="B13" s="1" t="s">
        <v>691</v>
      </c>
      <c r="C13" s="4" t="s">
        <v>703</v>
      </c>
      <c r="D13" s="5" t="s">
        <v>715</v>
      </c>
      <c r="E13" s="6">
        <v>-2.2486119679342699E-2</v>
      </c>
      <c r="F13" s="6">
        <v>1.6156006435267E-2</v>
      </c>
      <c r="G13" s="6">
        <v>2.9189827035224901E-2</v>
      </c>
      <c r="H13" s="6">
        <v>5.2801496549363903E-3</v>
      </c>
      <c r="I13" s="6">
        <v>-6.7290953839838005E-2</v>
      </c>
      <c r="J13" s="6">
        <v>2.18818380744779E-2</v>
      </c>
      <c r="K13" s="6">
        <v>7.2994079859199701E-2</v>
      </c>
      <c r="L13" s="6">
        <v>-9.2445853151730296E-3</v>
      </c>
      <c r="M13" s="6">
        <v>2.9147782814106901E-2</v>
      </c>
      <c r="N13" s="6">
        <v>5.3823791840841304E-3</v>
      </c>
      <c r="O13" s="6">
        <v>1.5173203550148199E-2</v>
      </c>
      <c r="P13" s="6">
        <v>-2.9328821210583599E-3</v>
      </c>
      <c r="Q13" s="6">
        <v>5.6503932441046303E-2</v>
      </c>
      <c r="R13" s="6">
        <v>0.104734133790771</v>
      </c>
      <c r="S13" s="6">
        <v>9.7910132597462493E-2</v>
      </c>
      <c r="T13" s="6">
        <v>-1.0190369541305699E-2</v>
      </c>
      <c r="U13" s="6">
        <v>3.9026683907650302E-2</v>
      </c>
      <c r="V13" s="6">
        <v>0.175203589828161</v>
      </c>
      <c r="W13" s="6">
        <v>9.2786054274329205E-2</v>
      </c>
      <c r="X13" s="6">
        <v>0.24409725887759101</v>
      </c>
      <c r="Y13" s="6">
        <v>0.30914207427849799</v>
      </c>
      <c r="Z13" s="6">
        <v>0.43501907622499902</v>
      </c>
      <c r="AA13">
        <v>-2.4264996327474399E-3</v>
      </c>
      <c r="AD13" s="7"/>
      <c r="AE13" s="7"/>
      <c r="AF13" s="7"/>
    </row>
    <row r="14" spans="2:32" ht="16.05" customHeight="1" x14ac:dyDescent="0.3">
      <c r="B14" s="1" t="s">
        <v>692</v>
      </c>
      <c r="C14" s="4" t="s">
        <v>704</v>
      </c>
      <c r="D14" s="5" t="s">
        <v>716</v>
      </c>
      <c r="E14" s="6">
        <v>-7.51928860972839E-3</v>
      </c>
      <c r="F14" s="6">
        <v>1.7590091572856199E-2</v>
      </c>
      <c r="G14" s="6">
        <v>7.7366308432829101E-3</v>
      </c>
      <c r="H14" s="6">
        <v>9.0584947465686093E-3</v>
      </c>
      <c r="I14" s="6">
        <v>-2.4957820010058598E-2</v>
      </c>
      <c r="J14" s="6">
        <v>-1.4169577850225301E-2</v>
      </c>
      <c r="K14" s="6">
        <v>1.7519456863738E-2</v>
      </c>
      <c r="L14" s="6">
        <v>-8.8530139310023497E-3</v>
      </c>
      <c r="M14" s="6">
        <v>1.6025220018491399E-2</v>
      </c>
      <c r="N14" s="6">
        <v>1.37362637360638E-2</v>
      </c>
      <c r="O14" s="6">
        <v>1.6100749244287699E-2</v>
      </c>
      <c r="P14" s="6">
        <v>-2.6984625046679901E-3</v>
      </c>
      <c r="Q14" s="6">
        <v>6.5590858202995206E-2</v>
      </c>
      <c r="R14" s="6">
        <v>0.11919426128588401</v>
      </c>
      <c r="S14" s="6">
        <v>2.8874789590190599E-2</v>
      </c>
      <c r="T14" s="6">
        <v>6.9699657833552902E-3</v>
      </c>
      <c r="U14" s="6">
        <v>4.1074353095609702E-2</v>
      </c>
      <c r="V14" s="6">
        <v>5.1545027459724203E-2</v>
      </c>
      <c r="W14" s="6">
        <v>4.1108454255663701E-2</v>
      </c>
      <c r="X14" s="6">
        <v>0.18208866408705901</v>
      </c>
      <c r="Y14" s="6">
        <v>0.251880735752056</v>
      </c>
      <c r="Z14" s="6">
        <v>0.38149258921097501</v>
      </c>
      <c r="AA14">
        <v>-1.8841854043785101E-3</v>
      </c>
      <c r="AD14" s="8"/>
      <c r="AE14" s="8"/>
      <c r="AF14" s="8"/>
    </row>
    <row r="15" spans="2:32" ht="16.05" customHeight="1" x14ac:dyDescent="0.3">
      <c r="B15" s="1" t="s">
        <v>693</v>
      </c>
      <c r="C15" s="4" t="s">
        <v>705</v>
      </c>
      <c r="D15" s="5" t="s">
        <v>705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2:32" ht="16.05" customHeight="1" x14ac:dyDescent="0.3">
      <c r="B16" s="1" t="s">
        <v>694</v>
      </c>
      <c r="C16" s="4" t="s">
        <v>706</v>
      </c>
      <c r="D16" s="5" t="s">
        <v>717</v>
      </c>
      <c r="E16" s="6">
        <v>-2.3474178406104299E-3</v>
      </c>
      <c r="F16" s="6">
        <v>2.3529411773779399E-3</v>
      </c>
      <c r="G16" s="6">
        <v>0</v>
      </c>
      <c r="H16" s="6">
        <v>0</v>
      </c>
      <c r="I16" s="6">
        <v>-0.138497652583319</v>
      </c>
      <c r="J16" s="6">
        <v>2.1798365123686402E-2</v>
      </c>
      <c r="K16" s="6">
        <v>-0.13333333333328501</v>
      </c>
      <c r="L16" s="6">
        <v>-0.14769230769248701</v>
      </c>
      <c r="M16" s="6">
        <v>-0.111913357401208</v>
      </c>
      <c r="N16" s="6">
        <v>-9.3495934958773397E-2</v>
      </c>
      <c r="O16" s="6">
        <v>-0.21524663677148101</v>
      </c>
      <c r="P16" s="6"/>
      <c r="Q16" s="6">
        <v>-9.9576271186379003E-2</v>
      </c>
      <c r="R16" s="6">
        <v>2.3529411773779399E-3</v>
      </c>
      <c r="S16" s="6">
        <v>-0.58920187793497503</v>
      </c>
      <c r="T16" s="6">
        <v>-0.120603015075176</v>
      </c>
      <c r="U16" s="6">
        <v>-0.30000000000029098</v>
      </c>
      <c r="V16" s="6">
        <v>-0.52956989247351904</v>
      </c>
      <c r="W16" s="6">
        <v>-0.58823529411805797</v>
      </c>
      <c r="X16" s="6">
        <v>-0.58920187793497503</v>
      </c>
      <c r="Y16" s="6">
        <v>-0.667931688805111</v>
      </c>
      <c r="Z16" s="6">
        <v>-0.77448453608318202</v>
      </c>
    </row>
    <row r="17" spans="2:29" ht="16.05" customHeight="1" x14ac:dyDescent="0.3">
      <c r="B17" s="1" t="s">
        <v>695</v>
      </c>
      <c r="C17" s="4" t="s">
        <v>707</v>
      </c>
      <c r="D17" s="5" t="s">
        <v>718</v>
      </c>
      <c r="E17" s="6">
        <v>2.4390243903326302E-2</v>
      </c>
      <c r="F17" s="6">
        <v>-2.59740259743921E-2</v>
      </c>
      <c r="G17" s="6">
        <v>-1.33333333324117E-2</v>
      </c>
      <c r="H17" s="6">
        <v>-2.47747747753237E-2</v>
      </c>
      <c r="I17" s="6">
        <v>-2.3094688222045101E-3</v>
      </c>
      <c r="J17" s="6">
        <v>-0.10648148148087801</v>
      </c>
      <c r="K17" s="6">
        <v>-0.22020725388661999</v>
      </c>
      <c r="L17" s="6">
        <v>-0.11295681063173101</v>
      </c>
      <c r="M17" s="6">
        <v>-0.13857677902618901</v>
      </c>
      <c r="N17" s="6">
        <v>4.3478260869960601E-2</v>
      </c>
      <c r="O17" s="6"/>
      <c r="P17" s="6"/>
      <c r="Q17" s="6">
        <v>4.7413793103260098E-2</v>
      </c>
      <c r="R17" s="6">
        <v>-7.4074074073941995E-2</v>
      </c>
      <c r="S17" s="6"/>
      <c r="T17" s="6"/>
      <c r="U17" s="6"/>
      <c r="V17" s="6"/>
      <c r="W17" s="6"/>
      <c r="X17" s="6"/>
      <c r="Y17" s="6"/>
      <c r="Z17" s="6"/>
    </row>
    <row r="18" spans="2:29" ht="16.05" customHeight="1" x14ac:dyDescent="0.3">
      <c r="B18" s="1" t="s">
        <v>696</v>
      </c>
      <c r="C18" s="4" t="s">
        <v>708</v>
      </c>
      <c r="D18" s="5" t="s">
        <v>719</v>
      </c>
      <c r="E18" s="6">
        <v>7.8688524590688799E-2</v>
      </c>
      <c r="F18" s="6">
        <v>-2.4316109423125499E-2</v>
      </c>
      <c r="G18" s="6">
        <v>-6.2305295949990999E-2</v>
      </c>
      <c r="H18" s="6">
        <v>3.3222591362573398E-2</v>
      </c>
      <c r="I18" s="6">
        <v>0.16720257234730501</v>
      </c>
      <c r="J18" s="6">
        <v>-8.2644628109846997E-3</v>
      </c>
      <c r="K18" s="6">
        <v>-0.13194444444438</v>
      </c>
      <c r="L18" s="6">
        <v>6.4000000000305604E-2</v>
      </c>
      <c r="M18" s="6">
        <v>-5.1127819549074E-2</v>
      </c>
      <c r="N18" s="6">
        <v>-1.58478605389973E-2</v>
      </c>
      <c r="O18" s="6"/>
      <c r="P18" s="6"/>
      <c r="Q18" s="6">
        <v>4.2836041358896203E-2</v>
      </c>
      <c r="R18" s="6">
        <v>-9.0651558073732305E-2</v>
      </c>
      <c r="S18" s="6"/>
      <c r="T18" s="6"/>
      <c r="U18" s="6"/>
      <c r="V18" s="6"/>
      <c r="W18" s="6"/>
      <c r="X18" s="6"/>
      <c r="Y18" s="6"/>
      <c r="Z18" s="6"/>
      <c r="AC18" s="14"/>
    </row>
    <row r="19" spans="2:29" ht="16.05" customHeight="1" x14ac:dyDescent="0.3">
      <c r="B19" s="1" t="s">
        <v>697</v>
      </c>
      <c r="C19" s="4" t="s">
        <v>709</v>
      </c>
      <c r="D19" s="5" t="s">
        <v>720</v>
      </c>
      <c r="E19" s="6">
        <v>7.6635514018562403E-2</v>
      </c>
      <c r="F19" s="6">
        <v>-3.47222222226264E-2</v>
      </c>
      <c r="G19" s="6">
        <v>-5.21582733817922E-2</v>
      </c>
      <c r="H19" s="6">
        <v>1.7077798862374E-2</v>
      </c>
      <c r="I19" s="6">
        <v>0.20522388059733199</v>
      </c>
      <c r="J19" s="6">
        <v>-9.9071207429951805E-2</v>
      </c>
      <c r="K19" s="6">
        <v>-0.21993127147754399</v>
      </c>
      <c r="L19" s="6">
        <v>6.6079295156669096E-3</v>
      </c>
      <c r="M19" s="6">
        <v>-9.1903719911933898E-2</v>
      </c>
      <c r="N19" s="6">
        <v>5.5421686745830798E-2</v>
      </c>
      <c r="O19" s="6"/>
      <c r="P19" s="6"/>
      <c r="Q19" s="6">
        <v>3.3557046979694902E-2</v>
      </c>
      <c r="R19" s="6">
        <v>-9.7402597403706798E-2</v>
      </c>
      <c r="S19" s="6"/>
      <c r="T19" s="6"/>
      <c r="U19" s="6"/>
      <c r="V19" s="6"/>
      <c r="W19" s="6"/>
      <c r="X19" s="6"/>
      <c r="Y19" s="6"/>
      <c r="Z19" s="6"/>
      <c r="AC19" s="14"/>
    </row>
    <row r="20" spans="2:29" ht="16.05" customHeight="1" x14ac:dyDescent="0.3">
      <c r="B20" s="1" t="s">
        <v>698</v>
      </c>
      <c r="C20" s="4" t="s">
        <v>710</v>
      </c>
      <c r="D20" s="5" t="s">
        <v>721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C20" s="14"/>
    </row>
    <row r="21" spans="2:29" ht="16.05" customHeight="1" x14ac:dyDescent="0.3">
      <c r="B21" s="1" t="s">
        <v>699</v>
      </c>
      <c r="C21" s="4" t="s">
        <v>711</v>
      </c>
      <c r="D21" s="5" t="s">
        <v>711</v>
      </c>
      <c r="E21" s="6">
        <v>1.8592409687698799E-3</v>
      </c>
      <c r="F21" s="6">
        <v>1.3693715027329699E-3</v>
      </c>
      <c r="G21" s="6">
        <v>1.8255482191307201E-3</v>
      </c>
      <c r="H21" s="6">
        <v>3.1404010369442399E-3</v>
      </c>
      <c r="I21" s="6">
        <v>5.7755833204282698E-3</v>
      </c>
      <c r="J21" s="6">
        <v>6.0914284367754598E-3</v>
      </c>
      <c r="K21" s="6">
        <v>3.5699600284715399E-3</v>
      </c>
      <c r="L21" s="6">
        <v>-7.2571304372104405E-4</v>
      </c>
      <c r="M21" s="6">
        <v>-3.4388645290164299E-3</v>
      </c>
      <c r="N21" s="6">
        <v>-1.9630712904472598E-3</v>
      </c>
      <c r="O21" s="6">
        <v>-4.9892567403730902E-5</v>
      </c>
      <c r="P21" s="6"/>
      <c r="Q21" s="6">
        <v>3.2843598608451402E-2</v>
      </c>
      <c r="R21" s="6">
        <v>3.8665876292725401E-2</v>
      </c>
      <c r="S21" s="6">
        <v>1.42700836149743E-2</v>
      </c>
      <c r="T21" s="6">
        <v>-4.9892567403730902E-5</v>
      </c>
      <c r="U21" s="6">
        <v>-5.2322200717753696E-3</v>
      </c>
      <c r="V21" s="6">
        <v>3.0246763162722302E-3</v>
      </c>
      <c r="W21" s="6">
        <v>1.9152137730998199E-2</v>
      </c>
      <c r="X21" s="6">
        <v>5.75200362654869E-2</v>
      </c>
      <c r="Y21" s="6">
        <v>9.0286361864855294E-2</v>
      </c>
      <c r="Z21" s="6">
        <v>0.13008453317350399</v>
      </c>
      <c r="AC21" s="14"/>
    </row>
    <row r="22" spans="2:29" ht="16.05" customHeight="1" x14ac:dyDescent="0.3">
      <c r="AC22" s="14"/>
    </row>
    <row r="23" spans="2:29" ht="16.05" customHeight="1" x14ac:dyDescent="0.3">
      <c r="C23" s="16" t="str">
        <f>"MONEDAS AL "&amp;TEXT(D5,"dd-mm-yyyy")</f>
        <v>MONEDAS AL 02-10-2020</v>
      </c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C23" s="14"/>
    </row>
    <row r="24" spans="2:29" ht="16.05" customHeight="1" x14ac:dyDescent="0.3">
      <c r="B24" s="1" t="str" cm="1">
        <f t="array" ref="B24">+_xll.ECOSECURITIES("currency","active",,"col")</f>
        <v>Codigo</v>
      </c>
      <c r="C24" s="10" t="str">
        <f>_xll.ECONOMATICA($B$25:$B$26,"name")</f>
        <v>Nombre</v>
      </c>
      <c r="D24" s="10" t="str">
        <f>_xll.ECONOMATICA($B$25:$B$26,"ticker")</f>
        <v>Codigo</v>
      </c>
      <c r="E24" s="11">
        <f t="shared" ref="E24:L24" si="1">EOMONTH(F24,-1)</f>
        <v>43799</v>
      </c>
      <c r="F24" s="11">
        <f t="shared" si="1"/>
        <v>43830</v>
      </c>
      <c r="G24" s="11">
        <f t="shared" si="1"/>
        <v>43861</v>
      </c>
      <c r="H24" s="11">
        <f t="shared" si="1"/>
        <v>43890</v>
      </c>
      <c r="I24" s="11">
        <f t="shared" si="1"/>
        <v>43921</v>
      </c>
      <c r="J24" s="11">
        <f t="shared" si="1"/>
        <v>43951</v>
      </c>
      <c r="K24" s="11">
        <f t="shared" si="1"/>
        <v>43982</v>
      </c>
      <c r="L24" s="11">
        <f t="shared" si="1"/>
        <v>44012</v>
      </c>
      <c r="M24" s="11">
        <f>EOMONTH(N24,-1)</f>
        <v>44043</v>
      </c>
      <c r="N24" s="11">
        <f>EOMONTH(O24,-1)</f>
        <v>44074</v>
      </c>
      <c r="O24" s="11">
        <f>EOMONTH(P24,-1)</f>
        <v>44104</v>
      </c>
      <c r="P24" s="11">
        <f>D5</f>
        <v>44106</v>
      </c>
      <c r="Q24" s="12">
        <f>DATE(YEAR($D$5)-2,12,31)</f>
        <v>43465</v>
      </c>
      <c r="R24" s="12">
        <f>DATE(YEAR($D$5)-1,12,31)</f>
        <v>43830</v>
      </c>
      <c r="S24" s="12">
        <f>$D$5</f>
        <v>44106</v>
      </c>
      <c r="T24" s="10" t="s">
        <v>0</v>
      </c>
      <c r="U24" s="10" t="s">
        <v>1</v>
      </c>
      <c r="V24" s="10" t="s">
        <v>2</v>
      </c>
      <c r="W24" s="10" t="s">
        <v>3</v>
      </c>
      <c r="X24" s="10" t="s">
        <v>4</v>
      </c>
      <c r="Y24" s="10" t="s">
        <v>5</v>
      </c>
      <c r="Z24" s="10" t="s">
        <v>6</v>
      </c>
      <c r="AC24" s="14"/>
    </row>
    <row r="25" spans="2:29" ht="16.05" customHeight="1" x14ac:dyDescent="0.3">
      <c r="B25" s="1" t="s">
        <v>722</v>
      </c>
      <c r="C25" s="4" t="s">
        <v>724</v>
      </c>
      <c r="D25" s="5" t="s">
        <v>724</v>
      </c>
      <c r="E25" s="6">
        <f>_xll.ECONOMATICA($B$25:$B$26,"return","in the month",E24,,,,"decimal","false","false")</f>
        <v>3.3328023504509502E-2</v>
      </c>
      <c r="F25" s="6">
        <f>_xll.ECONOMATICA($B$25:$B$26,"return","in the month",F24,,,,"decimal","false","false")</f>
        <v>-5.96273965721048E-2</v>
      </c>
      <c r="G25" s="6">
        <f>_xll.ECONOMATICA($B$25:$B$26,"return","in the month",G24,,,,"decimal","false","false")</f>
        <v>3.56400176078751E-2</v>
      </c>
      <c r="H25" s="6">
        <f>_xll.ECONOMATICA($B$25:$B$26,"return","in the month",H24,,,,"decimal","false","false")</f>
        <v>2.8040862389389101E-2</v>
      </c>
      <c r="I25" s="6">
        <f>_xll.ECONOMATICA($B$25:$B$26,"return","in the month",I24,,,,"decimal","false","false")</f>
        <v>0.15901981973729601</v>
      </c>
      <c r="J25" s="6">
        <f>_xll.ECONOMATICA($B$25:$B$26,"return","in the month",J24,,,,"decimal","false","false")</f>
        <v>-2.0055057923855198E-2</v>
      </c>
      <c r="K25" s="6">
        <f>_xll.ECONOMATICA($B$25:$B$26,"return","in the month",K24,,,,"decimal","false","false")</f>
        <v>-6.5240040267817698E-2</v>
      </c>
      <c r="L25" s="6">
        <f>_xll.ECONOMATICA($B$25:$B$26,"return","in the month",L24,,,,"decimal","false","false")</f>
        <v>9.5315596954606008E-3</v>
      </c>
      <c r="M25" s="6">
        <f>_xll.ECONOMATICA($B$25:$B$26,"return","in the month",M24,,,,"decimal","false","false")</f>
        <v>-5.1663913209267802E-3</v>
      </c>
      <c r="N25" s="6">
        <f>_xll.ECONOMATICA($B$25:$B$26,"return","in the month",N24,,,,"decimal","false","false")</f>
        <v>5.5863232682895596E-3</v>
      </c>
      <c r="O25" s="6">
        <f>_xll.ECONOMATICA($B$25:$B$26,"return","in the month",O24,,,,"decimal","false","false")</f>
        <v>3.1528728479315801E-2</v>
      </c>
      <c r="P25" s="6">
        <f>_xll.ECONOMATICA($B$25:$B$26,"return","in the month",,,,,"decimal","false","false")</f>
        <v>-9.4355674491453101E-3</v>
      </c>
      <c r="Q25" s="6">
        <f>_xll.ECONOMATICA($B$25:$B$26,"return","in the year",Q24,,,,"decimal","false","false")</f>
        <v>9.7523458445794006E-2</v>
      </c>
      <c r="R25" s="6">
        <f>_xll.ECONOMATICA($B$25:$B$26,"return","in the year",R24,,,,"decimal","false","false")</f>
        <v>5.8137227060797202E-3</v>
      </c>
      <c r="S25" s="6">
        <f>_xll.ECONOMATICA($B$25:$B$26,"return","in the year",,,,,"decimal","false","false")</f>
        <v>0.16644859671214399</v>
      </c>
      <c r="T25" s="6">
        <f>_xll.ECONOMATICA($B$25:$B$26,"return",T24,,,,,"decimal","false","false")</f>
        <v>4.3184335700061603E-2</v>
      </c>
      <c r="U25" s="6">
        <f>_xll.ECONOMATICA($B$25:$B$26,"return",U24,,,,,"decimal","false","false")</f>
        <v>3.1869096885202501E-2</v>
      </c>
      <c r="V25" s="6">
        <f>_xll.ECONOMATICA($B$25:$B$26,"return",V24,,,,,"decimal","false","false")</f>
        <v>-5.84946067929559E-2</v>
      </c>
      <c r="W25" s="6">
        <f>_xll.ECONOMATICA($B$25:$B$26,"return",W24,,,,,"decimal","false","false")</f>
        <v>0.100550226421619</v>
      </c>
      <c r="X25" s="6">
        <f>_xll.ECONOMATICA($B$25:$B$26,"return",X24,,,,,"decimal","false","false")</f>
        <v>0.28345814933884</v>
      </c>
      <c r="Y25" s="6">
        <f>_xll.ECONOMATICA($B$25:$B$26,"return",Y24,,,,,"decimal","false","false")</f>
        <v>0.308400330986769</v>
      </c>
      <c r="Z25" s="6">
        <f>_xll.ECONOMATICA($B$25:$B$26,"return",Z24,,,,,"decimal","false","false")</f>
        <v>0.33416899599076699</v>
      </c>
      <c r="AC25" s="14"/>
    </row>
    <row r="26" spans="2:29" ht="16.05" customHeight="1" x14ac:dyDescent="0.3">
      <c r="B26" s="1" t="s">
        <v>723</v>
      </c>
      <c r="C26" s="4" t="s">
        <v>726</v>
      </c>
      <c r="D26" s="5" t="s">
        <v>725</v>
      </c>
      <c r="E26" s="6">
        <v>2.11949768672639E-2</v>
      </c>
      <c r="F26" s="6">
        <v>-4.4448529126384501E-2</v>
      </c>
      <c r="G26" s="6">
        <v>2.4364802844502299E-2</v>
      </c>
      <c r="H26" s="6">
        <v>1.9043034613787299E-2</v>
      </c>
      <c r="I26" s="6">
        <v>0.15775349021903801</v>
      </c>
      <c r="J26" s="6">
        <v>-2.18395236643119E-2</v>
      </c>
      <c r="K26" s="6">
        <v>-5.0649737583662501E-2</v>
      </c>
      <c r="L26" s="6">
        <v>1.93322550294397E-2</v>
      </c>
      <c r="M26" s="6">
        <v>4.7352441039038198E-2</v>
      </c>
      <c r="N26" s="6">
        <v>1.6939072702371001E-2</v>
      </c>
      <c r="O26" s="6">
        <v>1.1560449433090999E-2</v>
      </c>
      <c r="P26" s="6">
        <v>-1.0447944922816499E-2</v>
      </c>
      <c r="Q26" s="6">
        <v>4.5329329117521397E-2</v>
      </c>
      <c r="R26" s="6">
        <v>-1.4503511067232499E-2</v>
      </c>
      <c r="S26" s="6">
        <v>0.21964627280423901</v>
      </c>
      <c r="T26" s="6">
        <v>3.2085818960695199E-2</v>
      </c>
      <c r="U26" s="6">
        <v>7.6526659140654402E-2</v>
      </c>
      <c r="V26" s="6">
        <v>1.52500975400471E-2</v>
      </c>
      <c r="W26" s="6">
        <v>0.17786086574225901</v>
      </c>
      <c r="X26" s="6">
        <v>0.30145390101650299</v>
      </c>
      <c r="Y26" s="6">
        <v>0.30628405945026299</v>
      </c>
      <c r="Z26" s="6">
        <v>0.39104196279542502</v>
      </c>
      <c r="AC26" s="14"/>
    </row>
    <row r="27" spans="2:29" ht="16.05" customHeight="1" x14ac:dyDescent="0.3">
      <c r="AC27" s="14"/>
    </row>
    <row r="28" spans="2:29" ht="16.05" customHeight="1" x14ac:dyDescent="0.3">
      <c r="C28" s="16" t="str">
        <f>"ÍNDICES DE ACCIONES AL "&amp;TEXT(D5,"dd-mm-yyyy")</f>
        <v>ÍNDICES DE ACCIONES AL 02-10-2020</v>
      </c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C28" s="14"/>
    </row>
    <row r="29" spans="2:29" ht="16.05" customHeight="1" x14ac:dyDescent="0.3">
      <c r="B29" s="1" t="str" cm="1">
        <f t="array" ref="B29">+_xll.ECOSECURITIES("stockindex","active",,"col")</f>
        <v>Codigo</v>
      </c>
      <c r="C29" s="10" t="str">
        <f>_xll.ECONOMATICA($B$30:$B$37,"name")</f>
        <v>Nombre</v>
      </c>
      <c r="D29" s="10" t="str">
        <f>_xll.ECONOMATICA($B$30:$B$37,"ticker")</f>
        <v>Codigo</v>
      </c>
      <c r="E29" s="11">
        <f t="shared" ref="E29:L29" si="2">EOMONTH(F29,-1)</f>
        <v>43799</v>
      </c>
      <c r="F29" s="11">
        <f t="shared" si="2"/>
        <v>43830</v>
      </c>
      <c r="G29" s="11">
        <f t="shared" si="2"/>
        <v>43861</v>
      </c>
      <c r="H29" s="11">
        <f t="shared" si="2"/>
        <v>43890</v>
      </c>
      <c r="I29" s="11">
        <f t="shared" si="2"/>
        <v>43921</v>
      </c>
      <c r="J29" s="11">
        <f t="shared" si="2"/>
        <v>43951</v>
      </c>
      <c r="K29" s="11">
        <f t="shared" si="2"/>
        <v>43982</v>
      </c>
      <c r="L29" s="11">
        <f t="shared" si="2"/>
        <v>44012</v>
      </c>
      <c r="M29" s="11">
        <f>EOMONTH(N29,-1)</f>
        <v>44043</v>
      </c>
      <c r="N29" s="11">
        <f>EOMONTH(O29,-1)</f>
        <v>44074</v>
      </c>
      <c r="O29" s="11">
        <f>EOMONTH(P29,-1)</f>
        <v>44104</v>
      </c>
      <c r="P29" s="11">
        <f>D5</f>
        <v>44106</v>
      </c>
      <c r="Q29" s="12">
        <f>DATE(YEAR($D$5)-2,12,31)</f>
        <v>43465</v>
      </c>
      <c r="R29" s="12">
        <f>DATE(YEAR($D$5)-1,12,31)</f>
        <v>43830</v>
      </c>
      <c r="S29" s="12">
        <f>$D$5</f>
        <v>44106</v>
      </c>
      <c r="T29" s="10" t="s">
        <v>0</v>
      </c>
      <c r="U29" s="10" t="s">
        <v>1</v>
      </c>
      <c r="V29" s="10" t="s">
        <v>2</v>
      </c>
      <c r="W29" s="10" t="s">
        <v>3</v>
      </c>
      <c r="X29" s="10" t="s">
        <v>4</v>
      </c>
      <c r="Y29" s="10" t="s">
        <v>5</v>
      </c>
      <c r="Z29" s="10" t="s">
        <v>6</v>
      </c>
      <c r="AC29" s="14"/>
    </row>
    <row r="30" spans="2:29" ht="16.05" customHeight="1" x14ac:dyDescent="0.3">
      <c r="B30" s="1" t="s">
        <v>727</v>
      </c>
      <c r="C30" s="5" t="s">
        <v>735</v>
      </c>
      <c r="D30" s="5" t="s">
        <v>741</v>
      </c>
      <c r="E30" s="6" t="str">
        <f>_xll.ECONOMATICA($B$30:$B$37,"return","in the month",E29,,,,"decimal","false","false")</f>
        <v/>
      </c>
      <c r="F30" s="6" t="str">
        <f>_xll.ECONOMATICA($B$30:$B$37,"return","in the month",F29,,,,"decimal","false","false")</f>
        <v/>
      </c>
      <c r="G30" s="6" t="str">
        <f>_xll.ECONOMATICA($B$30:$B$37,"return","in the month",G29,,,,"decimal","false","false")</f>
        <v/>
      </c>
      <c r="H30" s="6" t="str">
        <f>_xll.ECONOMATICA($B$30:$B$37,"return","in the month",H29,,,,"decimal","false","false")</f>
        <v/>
      </c>
      <c r="I30" s="6" t="str">
        <f>_xll.ECONOMATICA($B$30:$B$37,"return","in the month",I29,,,,"decimal","false","false")</f>
        <v/>
      </c>
      <c r="J30" s="6" t="str">
        <f>_xll.ECONOMATICA($B$30:$B$37,"return","in the month",J29,,,,"decimal","false","false")</f>
        <v/>
      </c>
      <c r="K30" s="6" t="str">
        <f>_xll.ECONOMATICA($B$30:$B$37,"return","in the month",K29,,,,"decimal","false","false")</f>
        <v/>
      </c>
      <c r="L30" s="6" t="str">
        <f>_xll.ECONOMATICA($B$30:$B$37,"return","in the month",L29,,,,"decimal","false","false")</f>
        <v/>
      </c>
      <c r="M30" s="6" t="str">
        <f>_xll.ECONOMATICA($B$30:$B$37,"return","in the month",M29,,,,"decimal","false","false")</f>
        <v/>
      </c>
      <c r="N30" s="6" t="str">
        <f>_xll.ECONOMATICA($B$30:$B$37,"return","in the month",N29,,,,"decimal","false","false")</f>
        <v/>
      </c>
      <c r="O30" s="6" t="str">
        <f>_xll.ECONOMATICA($B$30:$B$37,"return","in the month",O29,,,,"decimal","false","false")</f>
        <v/>
      </c>
      <c r="P30" s="6" t="str">
        <f>_xll.ECONOMATICA($B$30:$B$37,"return","in the month",,,,,"decimal","false","false")</f>
        <v/>
      </c>
      <c r="Q30" s="6">
        <f>_xll.ECONOMATICA($B$30:$B$37,"return","in the year",Q29,,,,"decimal","false","false")</f>
        <v>7.8056236541271202</v>
      </c>
      <c r="R30" s="6" t="str">
        <f>_xll.ECONOMATICA($B$30:$B$37,"return","in the year",R29,,,,"decimal","false","false")</f>
        <v/>
      </c>
      <c r="S30" s="6" t="str">
        <f>_xll.ECONOMATICA($B$30:$B$37,"return","in the year",,,,,"decimal","false","false")</f>
        <v/>
      </c>
      <c r="T30" s="6" t="str">
        <f>_xll.ECONOMATICA($B$30:$B$37,"return",T29,,,,,"decimal","false","false")</f>
        <v/>
      </c>
      <c r="U30" s="6" t="str">
        <f>_xll.ECONOMATICA($B$30:$B$37,"return",U29,,,,,"decimal","false","false")</f>
        <v/>
      </c>
      <c r="V30" s="6" t="str">
        <f>_xll.ECONOMATICA($B$30:$B$37,"return",V29,,,,,"decimal","false","false")</f>
        <v/>
      </c>
      <c r="W30" s="6" t="str">
        <f>_xll.ECONOMATICA($B$30:$B$37,"return",W29,,,,,"decimal","false","false")</f>
        <v/>
      </c>
      <c r="X30" s="6" t="str">
        <f>_xll.ECONOMATICA($B$30:$B$37,"return",X29,,,,,"decimal","false","false")</f>
        <v/>
      </c>
      <c r="Y30" s="6" t="str">
        <f>_xll.ECONOMATICA($B$30:$B$37,"return",Y29,,,,,"decimal","false","false")</f>
        <v/>
      </c>
      <c r="Z30" s="6" t="str">
        <f>_xll.ECONOMATICA($B$30:$B$37,"return",Z29,,,,,"decimal","false","false")</f>
        <v/>
      </c>
      <c r="AC30" s="14"/>
    </row>
    <row r="31" spans="2:29" ht="16.05" customHeight="1" x14ac:dyDescent="0.3">
      <c r="B31" s="1" t="s">
        <v>728</v>
      </c>
      <c r="C31" s="5" t="s">
        <v>736</v>
      </c>
      <c r="D31" s="5" t="s">
        <v>742</v>
      </c>
      <c r="E31" s="6">
        <v>-1.29994183025701E-2</v>
      </c>
      <c r="F31" s="6">
        <v>3.1329098217611297E-2</v>
      </c>
      <c r="G31" s="6">
        <v>-2.3213147098431398E-2</v>
      </c>
      <c r="H31" s="6">
        <v>-4.5706755017818103E-2</v>
      </c>
      <c r="I31" s="6">
        <v>-0.27475300236808797</v>
      </c>
      <c r="J31" s="6">
        <v>1.6185433998543899E-2</v>
      </c>
      <c r="K31" s="6">
        <v>-4.0453924555549699E-2</v>
      </c>
      <c r="L31" s="6">
        <v>1.45641699527914E-2</v>
      </c>
      <c r="M31" s="6">
        <v>2.02734304730257E-2</v>
      </c>
      <c r="N31" s="6">
        <v>7.20154451046255E-2</v>
      </c>
      <c r="O31" s="6">
        <v>-3.62737761397511E-2</v>
      </c>
      <c r="P31" s="6">
        <v>-5.8963069150195198E-3</v>
      </c>
      <c r="Q31" s="6">
        <v>-0.124018101939291</v>
      </c>
      <c r="R31" s="6">
        <v>0.25377659454185097</v>
      </c>
      <c r="S31" s="6">
        <v>-0.29920838295947799</v>
      </c>
      <c r="T31" s="6">
        <v>-7.4036688497508302E-2</v>
      </c>
      <c r="U31" s="6">
        <v>4.1144981545585303E-2</v>
      </c>
      <c r="V31" s="6">
        <v>4.5386430731014102E-2</v>
      </c>
      <c r="W31" s="6">
        <v>-0.26023126305692101</v>
      </c>
      <c r="X31" s="6">
        <v>-0.22946016376314199</v>
      </c>
      <c r="Y31" s="6">
        <v>-0.21682106027408701</v>
      </c>
      <c r="Z31" s="6">
        <v>-0.12982977674531901</v>
      </c>
      <c r="AC31" s="14"/>
    </row>
    <row r="32" spans="2:29" ht="16.05" customHeight="1" x14ac:dyDescent="0.3">
      <c r="B32" s="1" t="s">
        <v>729</v>
      </c>
      <c r="C32" s="5" t="s">
        <v>737</v>
      </c>
      <c r="D32" s="5" t="s">
        <v>743</v>
      </c>
      <c r="E32" s="6">
        <v>-1.2044784907629899E-2</v>
      </c>
      <c r="F32" s="6">
        <v>3.8020018928364201E-2</v>
      </c>
      <c r="G32" s="6">
        <v>-2.2329155751322102E-2</v>
      </c>
      <c r="H32" s="6">
        <v>-4.5281519614072799E-2</v>
      </c>
      <c r="I32" s="6">
        <v>-0.26991869290213799</v>
      </c>
      <c r="J32" s="6">
        <v>3.2952952413325E-2</v>
      </c>
      <c r="K32" s="6">
        <v>-3.6830505050602397E-2</v>
      </c>
      <c r="L32" s="6">
        <v>1.83083358479053E-2</v>
      </c>
      <c r="M32" s="6">
        <v>2.8343788662823499E-2</v>
      </c>
      <c r="N32" s="6">
        <v>7.3630551387395798E-2</v>
      </c>
      <c r="O32" s="6">
        <v>-3.2338750230337603E-2</v>
      </c>
      <c r="P32" s="6">
        <v>-5.1582528749349902E-3</v>
      </c>
      <c r="Q32" s="6">
        <v>-0.100909023123677</v>
      </c>
      <c r="R32" s="6">
        <v>0.30622882991330702</v>
      </c>
      <c r="S32" s="6">
        <v>-0.26620909625024097</v>
      </c>
      <c r="T32" s="6">
        <v>-6.9577840517013101E-2</v>
      </c>
      <c r="U32" s="6">
        <v>5.6011942804616403E-2</v>
      </c>
      <c r="V32" s="6">
        <v>8.59364019779605E-2</v>
      </c>
      <c r="W32" s="6">
        <v>-0.21722551088547301</v>
      </c>
      <c r="X32" s="6">
        <v>-0.15557341655861801</v>
      </c>
      <c r="Y32" s="6">
        <v>-0.117670964992576</v>
      </c>
      <c r="Z32" s="6">
        <v>5.5896576486702499E-4</v>
      </c>
      <c r="AC32" s="14"/>
    </row>
    <row r="33" spans="2:29" ht="16.05" customHeight="1" x14ac:dyDescent="0.3">
      <c r="B33" s="1" t="s">
        <v>730</v>
      </c>
      <c r="C33" s="5" t="s">
        <v>738</v>
      </c>
      <c r="D33" s="5" t="s">
        <v>744</v>
      </c>
      <c r="E33" s="6">
        <v>-1.54818549826814E-2</v>
      </c>
      <c r="F33" s="6">
        <v>3.2090817285279599E-2</v>
      </c>
      <c r="G33" s="6">
        <v>-2.1989638573359099E-2</v>
      </c>
      <c r="H33" s="6">
        <v>-4.1082307541728397E-2</v>
      </c>
      <c r="I33" s="6">
        <v>-0.26996562549553299</v>
      </c>
      <c r="J33" s="6">
        <v>1.48149093365646E-2</v>
      </c>
      <c r="K33" s="6">
        <v>-3.9130872145506097E-2</v>
      </c>
      <c r="L33" s="6">
        <v>1.1070979899159301E-2</v>
      </c>
      <c r="M33" s="6">
        <v>2.1795966969875701E-2</v>
      </c>
      <c r="N33" s="6">
        <v>7.2302586579098702E-2</v>
      </c>
      <c r="O33" s="6">
        <v>-3.0583315613512199E-2</v>
      </c>
      <c r="P33" s="6">
        <v>-6.5679644194460698E-3</v>
      </c>
      <c r="Q33" s="6">
        <v>-0.124391765439213</v>
      </c>
      <c r="R33" s="6">
        <v>0.25460902733728302</v>
      </c>
      <c r="S33" s="6">
        <v>-0.28775237413006799</v>
      </c>
      <c r="T33" s="6">
        <v>-7.0611035112087897E-2</v>
      </c>
      <c r="U33" s="6">
        <v>4.7824689929257098E-2</v>
      </c>
      <c r="V33" s="6">
        <v>6.4530450224992805E-2</v>
      </c>
      <c r="W33" s="6">
        <v>-0.25042523652431598</v>
      </c>
      <c r="X33" s="6">
        <v>-0.19272396003536399</v>
      </c>
      <c r="Y33" s="6">
        <v>-0.199674081636767</v>
      </c>
      <c r="Z33" s="6">
        <v>-0.110114174689515</v>
      </c>
      <c r="AC33" s="14"/>
    </row>
    <row r="34" spans="2:29" ht="16.05" customHeight="1" x14ac:dyDescent="0.3">
      <c r="B34" s="1" t="s">
        <v>731</v>
      </c>
      <c r="C34" s="5" t="s">
        <v>739</v>
      </c>
      <c r="D34" s="5" t="s">
        <v>745</v>
      </c>
      <c r="E34" s="6">
        <v>-1.5550160130260299E-2</v>
      </c>
      <c r="F34" s="6">
        <v>3.2263327095279203E-2</v>
      </c>
      <c r="G34" s="6">
        <v>-2.2144337947793202E-2</v>
      </c>
      <c r="H34" s="6">
        <v>-4.2325426628885901E-2</v>
      </c>
      <c r="I34" s="6">
        <v>-0.27114252528932398</v>
      </c>
      <c r="J34" s="6">
        <v>1.45736856447911E-2</v>
      </c>
      <c r="K34" s="6">
        <v>-4.0220163779886201E-2</v>
      </c>
      <c r="L34" s="6">
        <v>1.15394298827596E-2</v>
      </c>
      <c r="M34" s="6">
        <v>2.1100955487781899E-2</v>
      </c>
      <c r="N34" s="6">
        <v>7.3708443360374104E-2</v>
      </c>
      <c r="O34" s="6">
        <v>-3.0080213903602299E-2</v>
      </c>
      <c r="P34" s="6">
        <v>-6.6837444583143198E-3</v>
      </c>
      <c r="Q34" s="6">
        <v>-0.122002438000054</v>
      </c>
      <c r="R34" s="6">
        <v>0.25499644153023798</v>
      </c>
      <c r="S34" s="6">
        <v>-0.28984725798829503</v>
      </c>
      <c r="T34" s="6">
        <v>-7.0772561947742396E-2</v>
      </c>
      <c r="U34" s="6">
        <v>4.8651245795554098E-2</v>
      </c>
      <c r="V34" s="6">
        <v>6.50261415121349E-2</v>
      </c>
      <c r="W34" s="6">
        <v>-0.252202600046876</v>
      </c>
      <c r="X34" s="6">
        <v>-0.195024026303145</v>
      </c>
      <c r="Y34" s="6">
        <v>-0.19893245524872299</v>
      </c>
      <c r="Z34" s="6">
        <v>-9.9855060510017205E-2</v>
      </c>
      <c r="AC34" s="14"/>
    </row>
    <row r="35" spans="2:29" ht="16.05" customHeight="1" x14ac:dyDescent="0.3">
      <c r="B35" s="1" t="s">
        <v>732</v>
      </c>
      <c r="C35" s="5" t="s">
        <v>740</v>
      </c>
      <c r="D35" s="5" t="s">
        <v>746</v>
      </c>
      <c r="E35" s="6">
        <v>1.4900381518600601E-2</v>
      </c>
      <c r="F35" s="6">
        <v>2.1281039200403001E-2</v>
      </c>
      <c r="G35" s="6">
        <v>3.51723855965247E-3</v>
      </c>
      <c r="H35" s="6">
        <v>8.0286913635063701E-3</v>
      </c>
      <c r="I35" s="6">
        <v>-0.174729117813404</v>
      </c>
      <c r="J35" s="6">
        <v>1.2982400276087E-3</v>
      </c>
      <c r="K35" s="6">
        <v>-5.5299370069406002E-2</v>
      </c>
      <c r="L35" s="6">
        <v>4.1536111039022203E-2</v>
      </c>
      <c r="M35" s="6">
        <v>2.1618060216496801E-2</v>
      </c>
      <c r="N35" s="6">
        <v>3.2708290238588199E-2</v>
      </c>
      <c r="O35" s="6">
        <v>4.43860537998262E-2</v>
      </c>
      <c r="P35" s="6">
        <v>-1.19703055197533E-2</v>
      </c>
      <c r="Q35" s="6">
        <v>-0.245488675018423</v>
      </c>
      <c r="R35" s="6">
        <v>0.344329443458119</v>
      </c>
      <c r="S35" s="6">
        <v>-0.10458672446926399</v>
      </c>
      <c r="T35" s="6">
        <v>-2.4092626230412899E-2</v>
      </c>
      <c r="U35" s="6">
        <v>8.7874684786656901E-2</v>
      </c>
      <c r="V35" s="6">
        <v>7.7939022439750302E-2</v>
      </c>
      <c r="W35" s="6">
        <v>-8.0480890382168602E-2</v>
      </c>
      <c r="X35" s="6">
        <v>0.14754635392644599</v>
      </c>
      <c r="Y35" s="6">
        <v>-8.3061104828666396E-2</v>
      </c>
      <c r="Z35" s="6">
        <v>-0.103633572160179</v>
      </c>
      <c r="AC35" s="14"/>
    </row>
    <row r="36" spans="2:29" ht="16.05" customHeight="1" x14ac:dyDescent="0.3">
      <c r="B36" s="1" t="s">
        <v>733</v>
      </c>
      <c r="C36" s="5" t="s">
        <v>747</v>
      </c>
      <c r="D36" s="5" t="s">
        <v>749</v>
      </c>
      <c r="E36" s="6">
        <v>1.6979376952804201E-2</v>
      </c>
      <c r="F36" s="6">
        <v>2.1709628957978601E-2</v>
      </c>
      <c r="G36" s="6">
        <v>5.6918891914392597E-3</v>
      </c>
      <c r="H36" s="6">
        <v>1.49040243304626E-2</v>
      </c>
      <c r="I36" s="6">
        <v>-1.3363111288526901E-2</v>
      </c>
      <c r="J36" s="6">
        <v>3.2952952413325E-2</v>
      </c>
      <c r="K36" s="6">
        <v>-0.22310677616857</v>
      </c>
      <c r="L36" s="6">
        <v>6.5224823682001401E-2</v>
      </c>
      <c r="M36" s="6">
        <v>2.34397382009774E-2</v>
      </c>
      <c r="N36" s="6">
        <v>1.7820398534240699E-4</v>
      </c>
      <c r="O36" s="6"/>
      <c r="P36" s="6"/>
      <c r="Q36" s="6">
        <v>-0.211729670795612</v>
      </c>
      <c r="R36" s="6">
        <v>0.397193410194013</v>
      </c>
      <c r="S36" s="6"/>
      <c r="T36" s="6"/>
      <c r="U36" s="6"/>
      <c r="V36" s="6"/>
      <c r="W36" s="6"/>
      <c r="X36" s="6"/>
      <c r="Y36" s="6"/>
      <c r="Z36" s="6"/>
      <c r="AC36" s="14"/>
    </row>
    <row r="37" spans="2:29" ht="16.05" customHeight="1" x14ac:dyDescent="0.3">
      <c r="B37" s="1" t="s">
        <v>734</v>
      </c>
      <c r="C37" s="5" t="s">
        <v>748</v>
      </c>
      <c r="D37" s="5" t="s">
        <v>750</v>
      </c>
      <c r="E37" s="6">
        <v>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C37" s="14"/>
    </row>
    <row r="38" spans="2:29" x14ac:dyDescent="0.3">
      <c r="AC38" s="14"/>
    </row>
    <row r="39" spans="2:29" ht="15.6" x14ac:dyDescent="0.3">
      <c r="C39" s="17" t="str">
        <f>"ÍNDICES DE INFLACIÓN A "&amp;IF(_xll.ECONOMATICA(B41,"date of last quote")=$D$5,TEXT(_xll.ECONOMATICA(B41,"date of last quote"),"mmm-yyyy"),TEXT(EOMONTH(D5,-1),"mmm-yyyy"))</f>
        <v>ÍNDICES DE INFLACIÓN A sept-2020</v>
      </c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C39" s="14"/>
    </row>
    <row r="40" spans="2:29" x14ac:dyDescent="0.3">
      <c r="B40" s="1" t="str" cm="1">
        <f t="array" ref="B40">+_xll.ECOSECURITIES("inflation","active",,"col")</f>
        <v>Codigo</v>
      </c>
      <c r="C40" s="10" t="s">
        <v>752</v>
      </c>
      <c r="D40" s="10" t="s">
        <v>753</v>
      </c>
      <c r="E40" s="11">
        <f t="shared" ref="E40:L40" si="3">EOMONTH(F40,-1)</f>
        <v>43799</v>
      </c>
      <c r="F40" s="11">
        <f t="shared" si="3"/>
        <v>43830</v>
      </c>
      <c r="G40" s="11">
        <f t="shared" si="3"/>
        <v>43861</v>
      </c>
      <c r="H40" s="11">
        <f t="shared" si="3"/>
        <v>43890</v>
      </c>
      <c r="I40" s="11">
        <f t="shared" si="3"/>
        <v>43921</v>
      </c>
      <c r="J40" s="11">
        <f t="shared" si="3"/>
        <v>43951</v>
      </c>
      <c r="K40" s="11">
        <f t="shared" si="3"/>
        <v>43982</v>
      </c>
      <c r="L40" s="11">
        <f t="shared" si="3"/>
        <v>44012</v>
      </c>
      <c r="M40" s="11">
        <f>EOMONTH(N40,-1)</f>
        <v>44043</v>
      </c>
      <c r="N40" s="11">
        <f>EOMONTH(O40,-1)</f>
        <v>44074</v>
      </c>
      <c r="O40" s="11">
        <f>EOMONTH(P40,-1)</f>
        <v>44104</v>
      </c>
      <c r="P40" s="11">
        <f>D5</f>
        <v>44106</v>
      </c>
      <c r="Q40" s="12">
        <f>DATE(YEAR($D$5)-2,12,31)</f>
        <v>43465</v>
      </c>
      <c r="R40" s="12">
        <f>DATE(YEAR($D$5)-1,12,31)</f>
        <v>43830</v>
      </c>
      <c r="S40" s="12">
        <f>$D$5</f>
        <v>44106</v>
      </c>
      <c r="T40" s="10" t="s">
        <v>0</v>
      </c>
      <c r="U40" s="10" t="s">
        <v>1</v>
      </c>
      <c r="V40" s="10" t="s">
        <v>2</v>
      </c>
      <c r="W40" s="10" t="s">
        <v>3</v>
      </c>
      <c r="X40" s="10" t="s">
        <v>4</v>
      </c>
      <c r="Y40" s="10" t="s">
        <v>5</v>
      </c>
      <c r="Z40" s="10" t="s">
        <v>6</v>
      </c>
      <c r="AC40" s="14"/>
    </row>
    <row r="41" spans="2:29" x14ac:dyDescent="0.3">
      <c r="B41" s="1" t="s">
        <v>751</v>
      </c>
      <c r="C41" s="5" t="str">
        <f>_xll.ECONOMATICA(B41,"name")</f>
        <v>Inflacion IPC</v>
      </c>
      <c r="D41" s="5" t="str">
        <f>_xll.ECONOMATICA(B41,"ticker")</f>
        <v>Inflacion IPC</v>
      </c>
      <c r="E41" s="6">
        <f>_xll.ECONOMATICA(B41,"return","in the month",E40,,,,"decimal","false","false")</f>
        <v>1.0002247709053301E-3</v>
      </c>
      <c r="F41" s="6">
        <f>_xll.ECONOMATICA(B41,"return","in the month",F40,,,,"decimal","false","false")</f>
        <v>2.5991085549321698E-3</v>
      </c>
      <c r="G41" s="6">
        <f>_xll.ECONOMATICA(B41,"return","in the month",G40,,,,"decimal","false","false")</f>
        <v>4.1993045942945199E-3</v>
      </c>
      <c r="H41" s="6">
        <f>_xll.ECONOMATICA(B41,"return","in the month",H40,,,,"decimal","false","false")</f>
        <v>6.6963663430215101E-3</v>
      </c>
      <c r="I41" s="6">
        <f>_xll.ECONOMATICA(B41,"return","in the month",I40,,,,"decimal","false","false")</f>
        <v>5.7047277241508701E-3</v>
      </c>
      <c r="J41" s="6">
        <f>_xll.ECONOMATICA(B41,"return","in the month",J40,,,,"decimal","false","false")</f>
        <v>1.5970746007951701E-3</v>
      </c>
      <c r="K41" s="6">
        <f>_xll.ECONOMATICA(B41,"return","in the month",K40,,,,"decimal","false","false")</f>
        <v>-3.2000527844502401E-3</v>
      </c>
      <c r="L41" s="6">
        <f>_xll.ECONOMATICA(B41,"return","in the month",L40,,,,"decimal","false","false")</f>
        <v>-3.80054057040979E-3</v>
      </c>
      <c r="M41" s="6">
        <f>_xll.ECONOMATICA(B41,"return","in the month",M40,,,,"decimal","false","false")</f>
        <v>0</v>
      </c>
      <c r="N41" s="6">
        <f>_xll.ECONOMATICA(B41,"return","in the month",N40,,,,"decimal","false","false")</f>
        <v>-9.9667222457355806E-5</v>
      </c>
      <c r="O41" s="6" t="e">
        <f>_xll.ECONOMATICA(B41,"return","in the month",O40,,,,"decimal","false","false")</f>
        <v>#NUM!</v>
      </c>
      <c r="P41" s="6" t="e">
        <f>_xll.ECONOMATICA(B41,"return","in the month",P40,,,,"decimal","false","false")</f>
        <v>#NUM!</v>
      </c>
      <c r="Q41" s="6">
        <f>_xll.ECONOMATICA(B41,"return","in the year",Q40,,,,"decimal","false","false")</f>
        <v>3.1720904016765403E-2</v>
      </c>
      <c r="R41" s="6">
        <f>_xll.ECONOMATICA(B41,"return","in the year",R40,,,,"decimal","false","false")</f>
        <v>3.8033907367207603E-2</v>
      </c>
      <c r="S41" s="6" t="e">
        <f>_xll.ECONOMATICA(B41,"return","in the year",S40,,,,"decimal","false","false")</f>
        <v>#NUM!</v>
      </c>
      <c r="T41" s="6" t="e">
        <f>_xll.ECONOMATICA(B41,"Return",T40,$D$5,,,"ORIGINAL CURRENCY","decimal","false","false",,{"tc.dft=false";"tc.tp=0";"tc.pers=30";"tc.per=0"})</f>
        <v>#NUM!</v>
      </c>
      <c r="U41" s="6">
        <f>_xll.ECONOMATICA(B41,"Return",U40,$D$5,,,"ORIGINAL CURRENCY","decimal","false","false",,{"tc.dft=false";"tc.tp=0";"tc.pers=30";"tc.per=0"})</f>
        <v>-9.9667222457355806E-5</v>
      </c>
      <c r="V41" s="6">
        <f>_xll.ECONOMATICA(B41,"Return",V40,$D$5,,,"ORIGINAL CURRENCY","decimal","false","false",,{"tc.dft=false";"tc.tp=0";"tc.pers=30";"tc.per=0"})</f>
        <v>-5.5016466394590697E-3</v>
      </c>
      <c r="W41" s="6">
        <f>_xll.ECONOMATICA(B41,"Return",W40,$D$5,,,"ORIGINAL CURRENCY","decimal","false","false",,{"tc.dft=false";"tc.tp=0";"tc.pers=30";"tc.per=0"})</f>
        <v>1.6366962150641502E-2</v>
      </c>
      <c r="X41" s="6">
        <f>_xll.ECONOMATICA(B41,"Return",X40,$D$5,,,"ORIGINAL CURRENCY","decimal","false","false",,{"tc.dft=false";"tc.tp=0";"tc.pers=30";"tc.per=0"})</f>
        <v>5.5226374961421201E-2</v>
      </c>
      <c r="Y41" s="6">
        <f>_xll.ECONOMATICA(B41,"Return",Y40,$D$5,,,"ORIGINAL CURRENCY","decimal","false","false",,{"tc.dft=false";"tc.tp=0";"tc.pers=30";"tc.per=0"})</f>
        <v>8.9135364647518103E-2</v>
      </c>
      <c r="Z41" s="6">
        <f>_xll.ECONOMATICA(B41,"Return",Z40,$D$5,,,"ORIGINAL CURRENCY","decimal","false","false",,{"tc.dft=false";"tc.tp=0";"tc.pers=30";"tc.per=0"})</f>
        <v>0.13240900995879201</v>
      </c>
      <c r="AC41" s="14"/>
    </row>
    <row r="42" spans="2:29" x14ac:dyDescent="0.3">
      <c r="AC42" s="14"/>
    </row>
    <row r="43" spans="2:29" x14ac:dyDescent="0.3">
      <c r="AC43" s="14"/>
    </row>
    <row r="44" spans="2:29" x14ac:dyDescent="0.3">
      <c r="AC44" s="14"/>
    </row>
    <row r="45" spans="2:29" x14ac:dyDescent="0.3">
      <c r="AC45" s="14"/>
    </row>
    <row r="46" spans="2:29" x14ac:dyDescent="0.3">
      <c r="AC46" s="14"/>
    </row>
    <row r="47" spans="2:29" x14ac:dyDescent="0.3">
      <c r="AC47" s="14"/>
    </row>
    <row r="48" spans="2:29" x14ac:dyDescent="0.3">
      <c r="AC48" s="14"/>
    </row>
    <row r="49" spans="29:29" x14ac:dyDescent="0.3">
      <c r="AC49" s="14"/>
    </row>
    <row r="50" spans="29:29" x14ac:dyDescent="0.3">
      <c r="AC50" s="14"/>
    </row>
    <row r="51" spans="29:29" x14ac:dyDescent="0.3">
      <c r="AC51" s="14"/>
    </row>
    <row r="52" spans="29:29" x14ac:dyDescent="0.3">
      <c r="AC52" s="14"/>
    </row>
    <row r="53" spans="29:29" x14ac:dyDescent="0.3">
      <c r="AC53" s="14"/>
    </row>
    <row r="54" spans="29:29" x14ac:dyDescent="0.3">
      <c r="AC54" s="14"/>
    </row>
    <row r="55" spans="29:29" x14ac:dyDescent="0.3">
      <c r="AC55" s="14"/>
    </row>
    <row r="56" spans="29:29" x14ac:dyDescent="0.3">
      <c r="AC56" s="14"/>
    </row>
    <row r="57" spans="29:29" x14ac:dyDescent="0.3">
      <c r="AC57" s="14"/>
    </row>
    <row r="58" spans="29:29" x14ac:dyDescent="0.3">
      <c r="AC58" s="14"/>
    </row>
    <row r="59" spans="29:29" x14ac:dyDescent="0.3">
      <c r="AC59" s="14"/>
    </row>
    <row r="60" spans="29:29" x14ac:dyDescent="0.3">
      <c r="AC60" s="14"/>
    </row>
    <row r="61" spans="29:29" x14ac:dyDescent="0.3">
      <c r="AC61" s="14"/>
    </row>
    <row r="62" spans="29:29" x14ac:dyDescent="0.3">
      <c r="AC62" s="14"/>
    </row>
    <row r="63" spans="29:29" x14ac:dyDescent="0.3">
      <c r="AC63" s="14"/>
    </row>
    <row r="64" spans="29:29" x14ac:dyDescent="0.3">
      <c r="AC64" s="14"/>
    </row>
    <row r="65" spans="29:29" x14ac:dyDescent="0.3">
      <c r="AC65" s="14"/>
    </row>
    <row r="66" spans="29:29" x14ac:dyDescent="0.3">
      <c r="AC66" s="14"/>
    </row>
    <row r="67" spans="29:29" x14ac:dyDescent="0.3">
      <c r="AC67" s="14"/>
    </row>
    <row r="68" spans="29:29" x14ac:dyDescent="0.3">
      <c r="AC68" s="14"/>
    </row>
    <row r="69" spans="29:29" x14ac:dyDescent="0.3">
      <c r="AC69" s="14"/>
    </row>
    <row r="70" spans="29:29" x14ac:dyDescent="0.3">
      <c r="AC70" s="14"/>
    </row>
    <row r="71" spans="29:29" x14ac:dyDescent="0.3">
      <c r="AC71" s="14"/>
    </row>
    <row r="72" spans="29:29" x14ac:dyDescent="0.3">
      <c r="AC72" s="14"/>
    </row>
    <row r="73" spans="29:29" x14ac:dyDescent="0.3">
      <c r="AC73" s="14"/>
    </row>
    <row r="74" spans="29:29" x14ac:dyDescent="0.3">
      <c r="AC74" s="14"/>
    </row>
    <row r="75" spans="29:29" x14ac:dyDescent="0.3">
      <c r="AC75" s="14"/>
    </row>
    <row r="76" spans="29:29" x14ac:dyDescent="0.3">
      <c r="AC76" s="14"/>
    </row>
    <row r="77" spans="29:29" x14ac:dyDescent="0.3">
      <c r="AC77" s="14"/>
    </row>
    <row r="78" spans="29:29" x14ac:dyDescent="0.3">
      <c r="AC78" s="14"/>
    </row>
    <row r="79" spans="29:29" x14ac:dyDescent="0.3">
      <c r="AC79" s="14"/>
    </row>
    <row r="80" spans="29:29" x14ac:dyDescent="0.3">
      <c r="AC80" s="14"/>
    </row>
    <row r="81" spans="29:29" x14ac:dyDescent="0.3">
      <c r="AC81" s="14"/>
    </row>
    <row r="82" spans="29:29" x14ac:dyDescent="0.3">
      <c r="AC82" s="14"/>
    </row>
    <row r="83" spans="29:29" x14ac:dyDescent="0.3">
      <c r="AC83" s="14"/>
    </row>
    <row r="84" spans="29:29" x14ac:dyDescent="0.3">
      <c r="AC84" s="14"/>
    </row>
    <row r="85" spans="29:29" x14ac:dyDescent="0.3">
      <c r="AC85" s="14"/>
    </row>
    <row r="86" spans="29:29" x14ac:dyDescent="0.3">
      <c r="AC86" s="14"/>
    </row>
    <row r="87" spans="29:29" x14ac:dyDescent="0.3">
      <c r="AC87" s="14"/>
    </row>
    <row r="88" spans="29:29" x14ac:dyDescent="0.3">
      <c r="AC88" s="14"/>
    </row>
    <row r="89" spans="29:29" x14ac:dyDescent="0.3">
      <c r="AC89" s="14"/>
    </row>
    <row r="90" spans="29:29" x14ac:dyDescent="0.3">
      <c r="AC90" s="14"/>
    </row>
    <row r="91" spans="29:29" x14ac:dyDescent="0.3">
      <c r="AC91" s="14"/>
    </row>
    <row r="92" spans="29:29" x14ac:dyDescent="0.3">
      <c r="AC92" s="14"/>
    </row>
    <row r="93" spans="29:29" x14ac:dyDescent="0.3">
      <c r="AC93" s="14"/>
    </row>
    <row r="94" spans="29:29" x14ac:dyDescent="0.3">
      <c r="AC94" s="14"/>
    </row>
    <row r="95" spans="29:29" x14ac:dyDescent="0.3">
      <c r="AC95" s="14"/>
    </row>
    <row r="96" spans="29:29" x14ac:dyDescent="0.3">
      <c r="AC96" s="14"/>
    </row>
    <row r="97" spans="29:29" x14ac:dyDescent="0.3">
      <c r="AC97" s="14"/>
    </row>
    <row r="98" spans="29:29" x14ac:dyDescent="0.3">
      <c r="AC98" s="14"/>
    </row>
    <row r="99" spans="29:29" x14ac:dyDescent="0.3">
      <c r="AC99" s="14"/>
    </row>
    <row r="100" spans="29:29" x14ac:dyDescent="0.3">
      <c r="AC100" s="14"/>
    </row>
    <row r="101" spans="29:29" x14ac:dyDescent="0.3">
      <c r="AC101" s="14"/>
    </row>
    <row r="102" spans="29:29" x14ac:dyDescent="0.3">
      <c r="AC102" s="14"/>
    </row>
    <row r="103" spans="29:29" x14ac:dyDescent="0.3">
      <c r="AC103" s="14"/>
    </row>
    <row r="104" spans="29:29" x14ac:dyDescent="0.3">
      <c r="AC104" s="14"/>
    </row>
    <row r="105" spans="29:29" x14ac:dyDescent="0.3">
      <c r="AC105" s="14"/>
    </row>
    <row r="106" spans="29:29" x14ac:dyDescent="0.3">
      <c r="AC106" s="14"/>
    </row>
    <row r="107" spans="29:29" x14ac:dyDescent="0.3">
      <c r="AC107" s="14"/>
    </row>
    <row r="108" spans="29:29" x14ac:dyDescent="0.3">
      <c r="AC108" s="14"/>
    </row>
    <row r="109" spans="29:29" x14ac:dyDescent="0.3">
      <c r="AC109" s="14"/>
    </row>
    <row r="110" spans="29:29" x14ac:dyDescent="0.3">
      <c r="AC110" s="14"/>
    </row>
    <row r="111" spans="29:29" x14ac:dyDescent="0.3">
      <c r="AC111" s="14"/>
    </row>
    <row r="112" spans="29:29" x14ac:dyDescent="0.3">
      <c r="AC112" s="14"/>
    </row>
    <row r="113" spans="29:29" x14ac:dyDescent="0.3">
      <c r="AC113" s="14"/>
    </row>
    <row r="114" spans="29:29" x14ac:dyDescent="0.3">
      <c r="AC114" s="14"/>
    </row>
    <row r="115" spans="29:29" x14ac:dyDescent="0.3">
      <c r="AC115" s="14"/>
    </row>
    <row r="116" spans="29:29" x14ac:dyDescent="0.3">
      <c r="AC116" s="14"/>
    </row>
    <row r="117" spans="29:29" x14ac:dyDescent="0.3">
      <c r="AC117" s="14"/>
    </row>
    <row r="118" spans="29:29" x14ac:dyDescent="0.3">
      <c r="AC118" s="14"/>
    </row>
    <row r="119" spans="29:29" x14ac:dyDescent="0.3">
      <c r="AC119" s="14"/>
    </row>
    <row r="120" spans="29:29" x14ac:dyDescent="0.3">
      <c r="AC120" s="14"/>
    </row>
    <row r="121" spans="29:29" x14ac:dyDescent="0.3">
      <c r="AC121" s="14"/>
    </row>
    <row r="122" spans="29:29" x14ac:dyDescent="0.3">
      <c r="AC122" s="14"/>
    </row>
    <row r="123" spans="29:29" x14ac:dyDescent="0.3">
      <c r="AC123" s="14"/>
    </row>
    <row r="124" spans="29:29" x14ac:dyDescent="0.3">
      <c r="AC124" s="14"/>
    </row>
    <row r="125" spans="29:29" x14ac:dyDescent="0.3">
      <c r="AC125" s="14"/>
    </row>
    <row r="126" spans="29:29" x14ac:dyDescent="0.3">
      <c r="AC126" s="14"/>
    </row>
    <row r="127" spans="29:29" x14ac:dyDescent="0.3">
      <c r="AC127" s="14"/>
    </row>
    <row r="128" spans="29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</sheetData>
  <conditionalFormatting sqref="C11:Z21 C10:AA10">
    <cfRule type="expression" dxfId="14" priority="9">
      <formula>MOD(ROW(),2)</formula>
    </cfRule>
  </conditionalFormatting>
  <conditionalFormatting sqref="C25:Z26">
    <cfRule type="expression" dxfId="13" priority="8">
      <formula>MOD(ROW(),2)</formula>
    </cfRule>
  </conditionalFormatting>
  <conditionalFormatting sqref="C30:Z35">
    <cfRule type="expression" dxfId="12" priority="7">
      <formula>MOD(ROW(),2)</formula>
    </cfRule>
  </conditionalFormatting>
  <conditionalFormatting sqref="C36:Z37">
    <cfRule type="expression" dxfId="11" priority="2">
      <formula>MOD(ROW(),2)</formula>
    </cfRule>
  </conditionalFormatting>
  <conditionalFormatting sqref="C41:Z41">
    <cfRule type="expression" dxfId="10" priority="1">
      <formula>MOD(ROW(),2)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26:Z26 C25:C26 E11:Z21 C10:C21 D41 E39:Z41 E31:Z36 C30:C36 C39 C41" xr:uid="{B67B268A-7C39-4DF3-91CA-AC8E29C57E90}">
      <formula1>FALSE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18404-D1D2-4A77-8709-B2523B94577C}">
  <dimension ref="B1:AF8461"/>
  <sheetViews>
    <sheetView showGridLines="0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918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IF(D6="",_xll.ECONOMATICA("SPBLPGPT","DATE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+_xll.ECOSECURITIES("fixedincomeindex","active",,"per")</f>
        <v>Codigo</v>
      </c>
      <c r="C9" s="10" t="str">
        <f>_xll.ECONOMATICA(B10:B30,"name")</f>
        <v>Nombre</v>
      </c>
      <c r="D9" s="10" t="str">
        <f>_xll.ECONOMATICA(B10:B30,"ticker")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768</v>
      </c>
      <c r="C10" s="4" t="s">
        <v>810</v>
      </c>
      <c r="D10" s="5" t="s">
        <v>789</v>
      </c>
      <c r="E10" s="6">
        <f>_xll.ECONOMATICA($B$10:$B$30,"return","in the month",E9,,,,"decimal","false","false")</f>
        <v>0.15949402509795599</v>
      </c>
      <c r="F10" s="6">
        <f>_xll.ECONOMATICA($B$10:$B$30,"return","in the month",F9,,,,"decimal","false","false")</f>
        <v>-0.202423254412715</v>
      </c>
      <c r="G10" s="6">
        <f>_xll.ECONOMATICA($B$10:$B$30,"return","in the month",G9,,,,"decimal","false","false")</f>
        <v>-0.65020530158188194</v>
      </c>
      <c r="H10" s="6">
        <f>_xll.ECONOMATICA($B$10:$B$30,"return","in the month",H9,,,,"decimal","false","false")</f>
        <v>0.410492097937386</v>
      </c>
      <c r="I10" s="6">
        <f>_xll.ECONOMATICA($B$10:$B$30,"return","in the month",I9,,,,"decimal","false","false")</f>
        <v>-1.6891620538500101</v>
      </c>
      <c r="J10" s="6">
        <f>_xll.ECONOMATICA($B$10:$B$30,"return","in the month",J9,,,,"decimal","false","false")</f>
        <v>5.7760687491856499</v>
      </c>
      <c r="K10" s="6">
        <f>_xll.ECONOMATICA($B$10:$B$30,"return","in the month",K9,,,,"decimal","false","false")</f>
        <v>0.16292556548985901</v>
      </c>
      <c r="L10" s="6">
        <f>_xll.ECONOMATICA($B$10:$B$30,"return","in the month",L9,,,,"decimal","false","false")</f>
        <v>0.15553035134333201</v>
      </c>
      <c r="M10" s="6">
        <f>_xll.ECONOMATICA($B$10:$B$30,"return","in the month",M9,,,,"decimal","false","false")</f>
        <v>-1.0366100571141601</v>
      </c>
      <c r="N10" s="6">
        <f>_xll.ECONOMATICA($B$10:$B$30,"return","in the month",N9,,,,"decimal","false","false")</f>
        <v>-11.2488119395822</v>
      </c>
      <c r="O10" s="6">
        <f>_xll.ECONOMATICA($B$10:$B$30,"return","in the month",O9,,,,"decimal","false","false")</f>
        <v>-5.2222197964510997E-3</v>
      </c>
      <c r="P10" s="6" t="str">
        <f>_xll.ECONOMATICA($B$10:$B$30,"return","in the month",P9,,,,"decimal","false","false")</f>
        <v/>
      </c>
      <c r="Q10" s="6">
        <f>_xll.ECONOMATICA($B$10:$B$30,"return","in the year",Q9,,,,"decimal","false","false")</f>
        <v>-0.88932142006699</v>
      </c>
      <c r="R10" s="6">
        <f>_xll.ECONOMATICA($B$10:$B$30,"return","in the year",R9,,,,"decimal","false","false")</f>
        <v>0.70289776206249399</v>
      </c>
      <c r="S10" s="6">
        <f>_xll.ECONOMATICA($B$10:$B$30,"return","in the year",S9,,,,"decimal","false","false")</f>
        <v>-2.1556233875383599</v>
      </c>
      <c r="T10" s="6">
        <f>_xll.ECONOMATICA($B$10:$B$30,"Return",T9,$D$5,,,"ORIGINAL CURRENCY","decimal","false","false")</f>
        <v>-2.2864729871798798E-3</v>
      </c>
      <c r="U10" s="6">
        <f>_xll.ECONOMATICA($B$10:$B$30,"Return",U9,$D$5,,,"ORIGINAL CURRENCY","decimal","false","false")</f>
        <v>-0.626941013303003</v>
      </c>
      <c r="V10" s="6">
        <f>_xll.ECONOMATICA($B$10:$B$30,"Return",V9,$D$5,,,"ORIGINAL CURRENCY","decimal","false","false")</f>
        <v>2.35695642778184</v>
      </c>
      <c r="W10" s="6">
        <f>_xll.ECONOMATICA($B$10:$B$30,"Return",W9,$D$5,,,"ORIGINAL CURRENCY","decimal","false","false")</f>
        <v>-1.8554270700179001</v>
      </c>
      <c r="X10" s="6">
        <f>_xll.ECONOMATICA($B$10:$B$30,"Return",X9,$D$5,,,"ORIGINAL CURRENCY","decimal","false","false")</f>
        <v>0.202934297207394</v>
      </c>
      <c r="Y10" s="6">
        <f>_xll.ECONOMATICA($B$10:$B$30,"Return",Y9,$D$5,,,"ORIGINAL CURRENCY","decimal","false","false")</f>
        <v>-3.42219618055038</v>
      </c>
      <c r="Z10" s="6">
        <f>_xll.ECONOMATICA($B$10:$B$30,"Return",Z9,$D$5,,,"ORIGINAL CURRENCY","decimal","false","false")</f>
        <v>-1.6714070611982601</v>
      </c>
      <c r="AA10" s="6" t="str">
        <f>_xll.ECONOMATICA($D$10:$D$30,"Return",AA9,$D$5,,,"ORIGINAL CURRENCY","decimal","false","false")</f>
        <v/>
      </c>
    </row>
    <row r="11" spans="2:32" ht="16.05" customHeight="1" x14ac:dyDescent="0.3">
      <c r="B11" s="1" t="s">
        <v>769</v>
      </c>
      <c r="C11" s="4" t="s">
        <v>810</v>
      </c>
      <c r="D11" s="5" t="s">
        <v>790</v>
      </c>
      <c r="E11" s="6">
        <v>0.185418177625397</v>
      </c>
      <c r="F11" s="6">
        <v>-8.2572298601880895E-2</v>
      </c>
      <c r="G11" s="6">
        <v>-7.7506236500121298E-2</v>
      </c>
      <c r="H11" s="6">
        <v>-6.4643157016689698E-2</v>
      </c>
      <c r="I11" s="6">
        <v>0.43785892756015499</v>
      </c>
      <c r="J11" s="6">
        <v>0.107102549805859</v>
      </c>
      <c r="K11" s="6">
        <v>-0.176334134049248</v>
      </c>
      <c r="L11" s="6">
        <v>5.6116544954420498E-2</v>
      </c>
      <c r="M11" s="6">
        <v>-4.1585529839721899E-2</v>
      </c>
      <c r="N11" s="6">
        <v>0.14493985942681301</v>
      </c>
      <c r="O11" s="6">
        <v>6.8000585024492494E-2</v>
      </c>
      <c r="P11" s="6"/>
      <c r="Q11" s="6">
        <v>-1.6856333149917201E-2</v>
      </c>
      <c r="R11" s="6">
        <v>-0.24155416629306301</v>
      </c>
      <c r="S11" s="6">
        <v>0.40028145874210203</v>
      </c>
      <c r="T11" s="6">
        <v>7.5974285999109298E-2</v>
      </c>
      <c r="U11" s="6">
        <v>0.170565317177679</v>
      </c>
      <c r="V11" s="6">
        <v>-3.9394426526996498E-2</v>
      </c>
      <c r="W11" s="6">
        <v>0.42043835167191002</v>
      </c>
      <c r="X11" s="6">
        <v>-0.12817238187199101</v>
      </c>
      <c r="Y11" s="6">
        <v>-7.9298881380964303E-2</v>
      </c>
      <c r="Z11" s="6">
        <v>-6.1765531013443301E-2</v>
      </c>
    </row>
    <row r="12" spans="2:32" ht="16.05" customHeight="1" x14ac:dyDescent="0.3">
      <c r="B12" s="1" t="s">
        <v>770</v>
      </c>
      <c r="C12" s="4" t="s">
        <v>810</v>
      </c>
      <c r="D12" s="5" t="s">
        <v>791</v>
      </c>
      <c r="E12" s="6">
        <v>6.5508300167493899E-2</v>
      </c>
      <c r="F12" s="6">
        <v>-3.0841545258226698E-2</v>
      </c>
      <c r="G12" s="6">
        <v>-0.59197682751982905</v>
      </c>
      <c r="H12" s="6">
        <v>0.66543059947085603</v>
      </c>
      <c r="I12" s="6">
        <v>1.0455053767142799</v>
      </c>
      <c r="J12" s="6">
        <v>-0.694255813186755</v>
      </c>
      <c r="K12" s="6">
        <v>-0.88865748471347605</v>
      </c>
      <c r="L12" s="6">
        <v>3.3923967236932402</v>
      </c>
      <c r="M12" s="6">
        <v>-3.8033615331305199</v>
      </c>
      <c r="N12" s="6">
        <v>-0.64608413226553196</v>
      </c>
      <c r="O12" s="6">
        <v>-0.58885833101812801</v>
      </c>
      <c r="P12" s="6"/>
      <c r="Q12" s="6">
        <v>0.42502797229448303</v>
      </c>
      <c r="R12" s="6">
        <v>-0.62587224136397701</v>
      </c>
      <c r="S12" s="6">
        <v>-1.08478195518721</v>
      </c>
      <c r="T12" s="6">
        <v>-0.64469232748961103</v>
      </c>
      <c r="U12" s="6">
        <v>-1.40009900086559</v>
      </c>
      <c r="V12" s="6">
        <v>-1.04618956887862</v>
      </c>
      <c r="W12" s="6">
        <v>-1.0798796094290399</v>
      </c>
      <c r="X12" s="6">
        <v>-1.04080933939666</v>
      </c>
      <c r="Y12" s="6">
        <v>-1.0526386869547399</v>
      </c>
      <c r="Z12" s="6">
        <v>-1.0396197971643399</v>
      </c>
      <c r="AD12" s="7"/>
      <c r="AE12" s="7"/>
      <c r="AF12" s="7"/>
    </row>
    <row r="13" spans="2:32" ht="16.05" customHeight="1" x14ac:dyDescent="0.3">
      <c r="B13" s="1" t="s">
        <v>771</v>
      </c>
      <c r="C13" s="4" t="s">
        <v>810</v>
      </c>
      <c r="D13" s="5" t="s">
        <v>792</v>
      </c>
      <c r="E13" s="6">
        <v>0.15742613571099401</v>
      </c>
      <c r="F13" s="6">
        <v>-7.1538325140863904E-2</v>
      </c>
      <c r="G13" s="6">
        <v>-0.19714219899207799</v>
      </c>
      <c r="H13" s="6">
        <v>5.9239095462544399E-3</v>
      </c>
      <c r="I13" s="6">
        <v>0.56898479355557396</v>
      </c>
      <c r="J13" s="6">
        <v>-0.25898496150330202</v>
      </c>
      <c r="K13" s="6">
        <v>-0.23724288704135699</v>
      </c>
      <c r="L13" s="6">
        <v>0.15701231495593701</v>
      </c>
      <c r="M13" s="6">
        <v>-0.73526827136636697</v>
      </c>
      <c r="N13" s="6">
        <v>1.16762589968857</v>
      </c>
      <c r="O13" s="6">
        <v>0.19959667928575101</v>
      </c>
      <c r="P13" s="6"/>
      <c r="Q13" s="6">
        <v>0.106891020872426</v>
      </c>
      <c r="R13" s="6">
        <v>-0.383046984753455</v>
      </c>
      <c r="S13" s="6">
        <v>-0.42957395270874299</v>
      </c>
      <c r="T13" s="6">
        <v>0.25257595100090802</v>
      </c>
      <c r="U13" s="6">
        <v>-0.31358739714953099</v>
      </c>
      <c r="V13" s="6">
        <v>-0.62873032433097298</v>
      </c>
      <c r="W13" s="6">
        <v>-0.43334873844636601</v>
      </c>
      <c r="X13" s="6">
        <v>-0.65422668236773496</v>
      </c>
      <c r="Y13" s="6">
        <v>-0.59706076052389101</v>
      </c>
      <c r="Z13" s="6">
        <v>-0.63552017711568598</v>
      </c>
      <c r="AD13" s="7"/>
      <c r="AE13" s="7"/>
      <c r="AF13" s="7"/>
    </row>
    <row r="14" spans="2:32" ht="16.05" customHeight="1" x14ac:dyDescent="0.3">
      <c r="B14" s="1" t="s">
        <v>772</v>
      </c>
      <c r="C14" s="4" t="s">
        <v>810</v>
      </c>
      <c r="D14" s="5" t="s">
        <v>793</v>
      </c>
      <c r="E14" s="6">
        <v>0.17900356558675401</v>
      </c>
      <c r="F14" s="6">
        <v>-8.0089547357638402E-2</v>
      </c>
      <c r="G14" s="6">
        <v>-0.104590697795211</v>
      </c>
      <c r="H14" s="6">
        <v>-5.0465777751014698E-2</v>
      </c>
      <c r="I14" s="6">
        <v>0.466140963464859</v>
      </c>
      <c r="J14" s="6">
        <v>1.75616649903532E-3</v>
      </c>
      <c r="K14" s="6">
        <v>-0.18321046122757301</v>
      </c>
      <c r="L14" s="6">
        <v>7.8408885658063796E-2</v>
      </c>
      <c r="M14" s="6">
        <v>-0.255537547688582</v>
      </c>
      <c r="N14" s="6">
        <v>0.198792093277152</v>
      </c>
      <c r="O14" s="6">
        <v>9.6540748430998094E-2</v>
      </c>
      <c r="P14" s="6"/>
      <c r="Q14" s="6">
        <v>1.3018050687605901E-2</v>
      </c>
      <c r="R14" s="6">
        <v>-0.27888570821320202</v>
      </c>
      <c r="S14" s="6">
        <v>7.6403358225434204E-2</v>
      </c>
      <c r="T14" s="6">
        <v>0.114192373126571</v>
      </c>
      <c r="U14" s="6">
        <v>-2.2882734463564699E-2</v>
      </c>
      <c r="V14" s="6">
        <v>-0.27042124183208199</v>
      </c>
      <c r="W14" s="6">
        <v>8.6681540560675799E-2</v>
      </c>
      <c r="X14" s="6">
        <v>-0.33248526947863899</v>
      </c>
      <c r="Y14" s="6">
        <v>-0.27831277205405103</v>
      </c>
      <c r="Z14" s="6">
        <v>-0.28513165211566999</v>
      </c>
      <c r="AD14" s="8"/>
      <c r="AE14" s="8"/>
      <c r="AF14" s="8"/>
    </row>
    <row r="15" spans="2:32" ht="16.05" customHeight="1" x14ac:dyDescent="0.3">
      <c r="B15" s="1" t="s">
        <v>773</v>
      </c>
      <c r="C15" s="4" t="s">
        <v>811</v>
      </c>
      <c r="D15" s="5" t="s">
        <v>794</v>
      </c>
      <c r="E15" s="6">
        <v>-8.3648397530923804E-2</v>
      </c>
      <c r="F15" s="6">
        <v>-2.0017105124679802E-2</v>
      </c>
      <c r="G15" s="6">
        <v>4.2063427043103702E-2</v>
      </c>
      <c r="H15" s="6">
        <v>0.120163309486088</v>
      </c>
      <c r="I15" s="6">
        <v>-0.62807541824644397</v>
      </c>
      <c r="J15" s="6">
        <v>0.495805780721712</v>
      </c>
      <c r="K15" s="6">
        <v>-0.299863016066374</v>
      </c>
      <c r="L15" s="6">
        <v>-2.7483147010570998E-2</v>
      </c>
      <c r="M15" s="6">
        <v>-0.40484597875445599</v>
      </c>
      <c r="N15" s="6">
        <v>0.19713609518483299</v>
      </c>
      <c r="O15" s="6">
        <v>7.1439660459873301E-3</v>
      </c>
      <c r="P15" s="6"/>
      <c r="Q15" s="6">
        <v>9.3528069555759396E-6</v>
      </c>
      <c r="R15" s="6">
        <v>8.3140544427279401</v>
      </c>
      <c r="S15" s="6">
        <v>-0.68271452113287501</v>
      </c>
      <c r="T15" s="6">
        <v>0.139445129847445</v>
      </c>
      <c r="U15" s="6">
        <v>-0.24338086400355699</v>
      </c>
      <c r="V15" s="6">
        <v>-0.36969179100822702</v>
      </c>
      <c r="W15" s="6">
        <v>-0.75503644386306401</v>
      </c>
      <c r="X15" s="6">
        <v>1.9552125982195101</v>
      </c>
      <c r="Y15" s="6">
        <v>1.9551963399210901</v>
      </c>
      <c r="Z15" s="6">
        <v>0.469378476798884</v>
      </c>
    </row>
    <row r="16" spans="2:32" ht="16.05" customHeight="1" x14ac:dyDescent="0.3">
      <c r="B16" s="1" t="s">
        <v>774</v>
      </c>
      <c r="C16" s="4" t="s">
        <v>811</v>
      </c>
      <c r="D16" s="5" t="s">
        <v>795</v>
      </c>
      <c r="E16" s="6">
        <v>1.9301831473058001E-2</v>
      </c>
      <c r="F16" s="6">
        <v>-1.53042968022419E-2</v>
      </c>
      <c r="G16" s="6">
        <v>-5.8345534464970102E-2</v>
      </c>
      <c r="H16" s="6">
        <v>-5.2213978060535703E-2</v>
      </c>
      <c r="I16" s="6">
        <v>0.217761987496633</v>
      </c>
      <c r="J16" s="6">
        <v>-8.7519352141534903E-2</v>
      </c>
      <c r="K16" s="6">
        <v>-0.13523886602895799</v>
      </c>
      <c r="L16" s="6">
        <v>2.9663970599358398E-4</v>
      </c>
      <c r="M16" s="6">
        <v>-0.12965965871902899</v>
      </c>
      <c r="N16" s="6">
        <v>5.84751323222008E-2</v>
      </c>
      <c r="O16" s="6">
        <v>8.0035582230339103E-2</v>
      </c>
      <c r="P16" s="6"/>
      <c r="Q16" s="6">
        <v>4.6065293139690801E-2</v>
      </c>
      <c r="R16" s="6">
        <v>-0.26760918608139</v>
      </c>
      <c r="S16" s="6">
        <v>-0.14646613909644701</v>
      </c>
      <c r="T16" s="6">
        <v>0.106684181970195</v>
      </c>
      <c r="U16" s="6">
        <v>1.1399825047192299E-2</v>
      </c>
      <c r="V16" s="6">
        <v>-0.23816074071422899</v>
      </c>
      <c r="W16" s="6">
        <v>-0.15659218131084299</v>
      </c>
      <c r="X16" s="6">
        <v>-0.35635476164112301</v>
      </c>
      <c r="Y16" s="6">
        <v>-0.31259106988378299</v>
      </c>
      <c r="Z16" s="6">
        <v>-0.21859122536436201</v>
      </c>
    </row>
    <row r="17" spans="2:29" ht="16.05" customHeight="1" x14ac:dyDescent="0.3">
      <c r="B17" s="1" t="s">
        <v>775</v>
      </c>
      <c r="C17" s="4" t="s">
        <v>811</v>
      </c>
      <c r="D17" s="5" t="s">
        <v>796</v>
      </c>
      <c r="E17" s="6">
        <v>-5.6378155804850403E-3</v>
      </c>
      <c r="F17" s="6">
        <v>1.06797389344138E-3</v>
      </c>
      <c r="G17" s="6">
        <v>-0.11701372814874</v>
      </c>
      <c r="H17" s="6">
        <v>-5.5505112437458599E-2</v>
      </c>
      <c r="I17" s="6">
        <v>5.4900571431062403E-2</v>
      </c>
      <c r="J17" s="6">
        <v>0.12064976241526899</v>
      </c>
      <c r="K17" s="6">
        <v>-0.194136481439346</v>
      </c>
      <c r="L17" s="6">
        <v>-5.0640244845490102E-2</v>
      </c>
      <c r="M17" s="6">
        <v>-0.25388536841550402</v>
      </c>
      <c r="N17" s="6">
        <v>0.129556545016385</v>
      </c>
      <c r="O17" s="6">
        <v>3.99173485784559E-2</v>
      </c>
      <c r="P17" s="6"/>
      <c r="Q17" s="6">
        <v>0.205453280892398</v>
      </c>
      <c r="R17" s="6">
        <v>-0.33122566420293897</v>
      </c>
      <c r="S17" s="6">
        <v>-0.33894185053010001</v>
      </c>
      <c r="T17" s="6">
        <v>0.107341606913978</v>
      </c>
      <c r="U17" s="6">
        <v>-9.6614698785706402E-2</v>
      </c>
      <c r="V17" s="6">
        <v>-0.33808239257545197</v>
      </c>
      <c r="W17" s="6">
        <v>-0.35444261752127199</v>
      </c>
      <c r="X17" s="6">
        <v>-0.55438731081259895</v>
      </c>
      <c r="Y17" s="6">
        <v>-0.43802108427800701</v>
      </c>
      <c r="Z17" s="6">
        <v>-0.18680190283252199</v>
      </c>
    </row>
    <row r="18" spans="2:29" ht="16.05" customHeight="1" x14ac:dyDescent="0.3">
      <c r="B18" s="1" t="s">
        <v>776</v>
      </c>
      <c r="C18" s="4" t="s">
        <v>811</v>
      </c>
      <c r="D18" s="5" t="s">
        <v>797</v>
      </c>
      <c r="E18" s="6">
        <v>2.3970460242708201E-3</v>
      </c>
      <c r="F18" s="6">
        <v>4.3540838978515196E-3</v>
      </c>
      <c r="G18" s="6">
        <v>-0.12589990163731299</v>
      </c>
      <c r="H18" s="6">
        <v>-2.16034554559883E-2</v>
      </c>
      <c r="I18" s="6">
        <v>0.18941185924457399</v>
      </c>
      <c r="J18" s="6">
        <v>4.4107914709456998E-2</v>
      </c>
      <c r="K18" s="6">
        <v>-0.14714533240927299</v>
      </c>
      <c r="L18" s="6">
        <v>-4.5227076805531397E-2</v>
      </c>
      <c r="M18" s="6">
        <v>-0.210394646142086</v>
      </c>
      <c r="N18" s="6">
        <v>0.119225430828083</v>
      </c>
      <c r="O18" s="6">
        <v>5.1884560654798399E-2</v>
      </c>
      <c r="P18" s="6"/>
      <c r="Q18" s="6">
        <v>0.23015094236150599</v>
      </c>
      <c r="R18" s="6">
        <v>-0.32609188463364303</v>
      </c>
      <c r="S18" s="6">
        <v>-0.196058234920201</v>
      </c>
      <c r="T18" s="6">
        <v>0.10476810062580599</v>
      </c>
      <c r="U18" s="6">
        <v>-5.7317756822158103E-2</v>
      </c>
      <c r="V18" s="6">
        <v>-0.26262155943084498</v>
      </c>
      <c r="W18" s="6">
        <v>-0.19805191512306899</v>
      </c>
      <c r="X18" s="6">
        <v>-0.46267484251991797</v>
      </c>
      <c r="Y18" s="6">
        <v>-0.36801534832396998</v>
      </c>
      <c r="Z18" s="6">
        <v>-0.19343393119925201</v>
      </c>
      <c r="AC18" s="14"/>
    </row>
    <row r="19" spans="2:29" ht="16.05" customHeight="1" x14ac:dyDescent="0.3">
      <c r="B19" s="1" t="s">
        <v>777</v>
      </c>
      <c r="C19" s="4" t="s">
        <v>811</v>
      </c>
      <c r="D19" s="5" t="s">
        <v>798</v>
      </c>
      <c r="E19" s="6">
        <v>8.3396079589874699E-3</v>
      </c>
      <c r="F19" s="6">
        <v>-1.27620346574986E-3</v>
      </c>
      <c r="G19" s="6">
        <v>-8.4381782470736702E-2</v>
      </c>
      <c r="H19" s="6">
        <v>3.9215221022459402E-3</v>
      </c>
      <c r="I19" s="6">
        <v>0.15954441926442101</v>
      </c>
      <c r="J19" s="6">
        <v>-2.1836027295648801E-2</v>
      </c>
      <c r="K19" s="6">
        <v>-0.109908916357235</v>
      </c>
      <c r="L19" s="6">
        <v>-2.5434368445530701E-2</v>
      </c>
      <c r="M19" s="6">
        <v>-0.16825433756545</v>
      </c>
      <c r="N19" s="6">
        <v>0.10367153802333599</v>
      </c>
      <c r="O19" s="6">
        <v>6.6845685834778096E-2</v>
      </c>
      <c r="P19" s="6"/>
      <c r="Q19" s="6">
        <v>0.17789769035705799</v>
      </c>
      <c r="R19" s="6">
        <v>-0.30774923503311602</v>
      </c>
      <c r="S19" s="6">
        <v>-0.11429157028483999</v>
      </c>
      <c r="T19" s="6">
        <v>0.106451802505035</v>
      </c>
      <c r="U19" s="6">
        <v>-2.22611239150865E-2</v>
      </c>
      <c r="V19" s="6">
        <v>-0.20121250326599699</v>
      </c>
      <c r="W19" s="6">
        <v>-0.13686469714142699</v>
      </c>
      <c r="X19" s="6">
        <v>-0.38734813364862902</v>
      </c>
      <c r="Y19" s="6">
        <v>-0.28048116265214101</v>
      </c>
      <c r="Z19" s="6">
        <v>-0.17126344009011499</v>
      </c>
      <c r="AC19" s="14"/>
    </row>
    <row r="20" spans="2:29" ht="16.05" customHeight="1" x14ac:dyDescent="0.3">
      <c r="B20" s="1" t="s">
        <v>778</v>
      </c>
      <c r="C20" s="4" t="s">
        <v>812</v>
      </c>
      <c r="D20" s="5" t="s">
        <v>799</v>
      </c>
      <c r="E20" s="6">
        <v>-7.5412754392382306E-2</v>
      </c>
      <c r="F20" s="6">
        <v>-4.60141604635282E-2</v>
      </c>
      <c r="G20" s="6">
        <v>4.2614640171450398E-2</v>
      </c>
      <c r="H20" s="6">
        <v>-2.94887209465742E-2</v>
      </c>
      <c r="I20" s="6">
        <v>-0.40163321838830601</v>
      </c>
      <c r="J20" s="6">
        <v>-0.47020302627177402</v>
      </c>
      <c r="K20" s="6">
        <v>-0.36790437065355902</v>
      </c>
      <c r="L20" s="6">
        <v>-0.59683302136021699</v>
      </c>
      <c r="M20" s="6">
        <v>0.77375440634204995</v>
      </c>
      <c r="N20" s="6">
        <v>-0.17982816881529301</v>
      </c>
      <c r="O20" s="6">
        <v>2.8467773048760098E-2</v>
      </c>
      <c r="P20" s="6"/>
      <c r="Q20" s="6">
        <v>-0.29924741104332497</v>
      </c>
      <c r="R20" s="6">
        <v>-9.3891092510602903E-2</v>
      </c>
      <c r="S20" s="6">
        <v>-0.87769108303240495</v>
      </c>
      <c r="T20" s="6">
        <v>0.33164846720697799</v>
      </c>
      <c r="U20" s="6">
        <v>0.51319234834983996</v>
      </c>
      <c r="V20" s="6">
        <v>-0.79720774262445004</v>
      </c>
      <c r="W20" s="6">
        <v>-0.88903587092063396</v>
      </c>
      <c r="X20" s="6">
        <v>-0.88976631410187101</v>
      </c>
      <c r="Y20" s="6">
        <v>-0.92634962658397901</v>
      </c>
      <c r="Z20" s="6">
        <v>-0.94206623608013595</v>
      </c>
      <c r="AC20" s="14"/>
    </row>
    <row r="21" spans="2:29" ht="16.05" customHeight="1" x14ac:dyDescent="0.3">
      <c r="B21" s="1" t="s">
        <v>779</v>
      </c>
      <c r="C21" s="4" t="s">
        <v>812</v>
      </c>
      <c r="D21" s="5" t="s">
        <v>800</v>
      </c>
      <c r="E21" s="6">
        <v>7.2816622820028001E-2</v>
      </c>
      <c r="F21" s="6">
        <v>-3.6247019705115201E-2</v>
      </c>
      <c r="G21" s="6">
        <v>-5.2870680643536602E-2</v>
      </c>
      <c r="H21" s="6">
        <v>-1.28214297537852E-2</v>
      </c>
      <c r="I21" s="6">
        <v>0.15851487981315601</v>
      </c>
      <c r="J21" s="6">
        <v>2.4379022366701999E-2</v>
      </c>
      <c r="K21" s="6">
        <v>-7.30993072293495E-2</v>
      </c>
      <c r="L21" s="6">
        <v>3.2012986905101598E-2</v>
      </c>
      <c r="M21" s="6">
        <v>-6.05816457491892E-2</v>
      </c>
      <c r="N21" s="6">
        <v>6.4987548137651202E-2</v>
      </c>
      <c r="O21" s="6">
        <v>3.3134234932731502E-2</v>
      </c>
      <c r="P21" s="6"/>
      <c r="Q21" s="6">
        <v>-5.0161864945985103E-2</v>
      </c>
      <c r="R21" s="6">
        <v>-7.8530587637069396E-2</v>
      </c>
      <c r="S21" s="6">
        <v>9.70994207455078E-2</v>
      </c>
      <c r="T21" s="6">
        <v>3.7302773911505903E-2</v>
      </c>
      <c r="U21" s="6">
        <v>3.3069692515709903E-2</v>
      </c>
      <c r="V21" s="6">
        <v>-5.8692736443845199E-2</v>
      </c>
      <c r="W21" s="6">
        <v>8.7942139158258201E-2</v>
      </c>
      <c r="X21" s="6">
        <v>-0.107469373557251</v>
      </c>
      <c r="Y21" s="6">
        <v>-8.0551398880779806E-2</v>
      </c>
      <c r="Z21" s="6">
        <v>-8.4842007940169398E-2</v>
      </c>
      <c r="AC21" s="14"/>
    </row>
    <row r="22" spans="2:29" ht="16.05" customHeight="1" x14ac:dyDescent="0.3">
      <c r="B22" s="1" t="s">
        <v>780</v>
      </c>
      <c r="C22" s="4" t="s">
        <v>812</v>
      </c>
      <c r="D22" s="5" t="s">
        <v>801</v>
      </c>
      <c r="E22" s="6">
        <v>-1.6299763428833101E-3</v>
      </c>
      <c r="F22" s="6">
        <v>2.2732784891559298E-3</v>
      </c>
      <c r="G22" s="6">
        <v>-5.3637348129996099E-2</v>
      </c>
      <c r="H22" s="6">
        <v>2.2305918129859499E-2</v>
      </c>
      <c r="I22" s="6">
        <v>0.15200659273978101</v>
      </c>
      <c r="J22" s="6">
        <v>-0.14741163293729201</v>
      </c>
      <c r="K22" s="6">
        <v>-0.11803712033637601</v>
      </c>
      <c r="L22" s="6">
        <v>1.1168694492880601E-2</v>
      </c>
      <c r="M22" s="6">
        <v>-0.20601238855219001</v>
      </c>
      <c r="N22" s="6">
        <v>0.106327911549743</v>
      </c>
      <c r="O22" s="6">
        <v>4.7974881130357999E-2</v>
      </c>
      <c r="P22" s="6"/>
      <c r="Q22" s="6">
        <v>0.191530746662465</v>
      </c>
      <c r="R22" s="6">
        <v>-0.357059559040936</v>
      </c>
      <c r="S22" s="6">
        <v>-0.219891112412442</v>
      </c>
      <c r="T22" s="6">
        <v>5.9583435475360602E-2</v>
      </c>
      <c r="U22" s="6">
        <v>-8.06942058852292E-2</v>
      </c>
      <c r="V22" s="6">
        <v>-0.36642399774864298</v>
      </c>
      <c r="W22" s="6">
        <v>-0.20621149573533301</v>
      </c>
      <c r="X22" s="6">
        <v>-0.41356149748142301</v>
      </c>
      <c r="Y22" s="6">
        <v>-0.42151403133058901</v>
      </c>
      <c r="Z22" s="6">
        <v>-0.47341552420926702</v>
      </c>
      <c r="AC22" s="9"/>
    </row>
    <row r="23" spans="2:29" ht="16.05" customHeight="1" x14ac:dyDescent="0.3">
      <c r="B23" s="1" t="s">
        <v>781</v>
      </c>
      <c r="C23" s="4" t="s">
        <v>812</v>
      </c>
      <c r="D23" s="5" t="s">
        <v>802</v>
      </c>
      <c r="E23" s="6">
        <v>4.5153310089517597E-2</v>
      </c>
      <c r="F23" s="6">
        <v>-2.0128554111579398E-2</v>
      </c>
      <c r="G23" s="6">
        <v>-4.2847384039341699E-2</v>
      </c>
      <c r="H23" s="6">
        <v>-1.3266484984342201E-4</v>
      </c>
      <c r="I23" s="6">
        <v>0.152580467474763</v>
      </c>
      <c r="J23" s="6">
        <v>-6.4393989941891105E-2</v>
      </c>
      <c r="K23" s="6">
        <v>-9.5605826138198596E-2</v>
      </c>
      <c r="L23" s="6">
        <v>2.73488756301958E-2</v>
      </c>
      <c r="M23" s="6">
        <v>-0.14405951682332699</v>
      </c>
      <c r="N23" s="6">
        <v>8.5200213969073998E-2</v>
      </c>
      <c r="O23" s="6">
        <v>3.6677269405117799E-2</v>
      </c>
      <c r="P23" s="6"/>
      <c r="Q23" s="6">
        <v>0.111704125030956</v>
      </c>
      <c r="R23" s="6">
        <v>-0.20631804827920899</v>
      </c>
      <c r="S23" s="6">
        <v>-7.6662339050963105E-2</v>
      </c>
      <c r="T23" s="6">
        <v>4.4115249680544401E-2</v>
      </c>
      <c r="U23" s="6">
        <v>-3.79166578613876E-2</v>
      </c>
      <c r="V23" s="6">
        <v>-0.23099224170524399</v>
      </c>
      <c r="W23" s="6">
        <v>-5.5563905061717399E-2</v>
      </c>
      <c r="X23" s="6">
        <v>-0.239311055761355</v>
      </c>
      <c r="Y23" s="6">
        <v>-0.209733623088105</v>
      </c>
      <c r="Z23" s="6">
        <v>-0.28035792178969099</v>
      </c>
      <c r="AC23" s="14"/>
    </row>
    <row r="24" spans="2:29" ht="16.05" customHeight="1" x14ac:dyDescent="0.3">
      <c r="B24" s="1" t="s">
        <v>782</v>
      </c>
      <c r="C24" s="4" t="s">
        <v>812</v>
      </c>
      <c r="D24" s="5" t="s">
        <v>803</v>
      </c>
      <c r="E24" s="6">
        <v>6.5987387772111106E-2</v>
      </c>
      <c r="F24" s="6">
        <v>-3.2259783783047197E-2</v>
      </c>
      <c r="G24" s="6">
        <v>-5.0082036918902298E-2</v>
      </c>
      <c r="H24" s="6">
        <v>-9.7230914479951008E-3</v>
      </c>
      <c r="I24" s="6">
        <v>0.16687400129914801</v>
      </c>
      <c r="J24" s="6">
        <v>-2.9329199305720998E-3</v>
      </c>
      <c r="K24" s="6">
        <v>-8.1119689673941994E-2</v>
      </c>
      <c r="L24" s="6">
        <v>3.0518759496772001E-2</v>
      </c>
      <c r="M24" s="6">
        <v>-8.56645649201528E-2</v>
      </c>
      <c r="N24" s="6">
        <v>7.0162248593987897E-2</v>
      </c>
      <c r="O24" s="6">
        <v>3.2683507888577899E-2</v>
      </c>
      <c r="P24" s="6"/>
      <c r="Q24" s="6">
        <v>3.3896905879373701E-3</v>
      </c>
      <c r="R24" s="6">
        <v>-0.113145287051302</v>
      </c>
      <c r="S24" s="6">
        <v>4.7196930070640498E-2</v>
      </c>
      <c r="T24" s="6">
        <v>3.8218455740206998E-2</v>
      </c>
      <c r="U24" s="6">
        <v>9.8448247226770001E-3</v>
      </c>
      <c r="V24" s="6">
        <v>-0.115498745862133</v>
      </c>
      <c r="W24" s="6">
        <v>4.7723146115458803E-2</v>
      </c>
      <c r="X24" s="6">
        <v>-0.137771671347728</v>
      </c>
      <c r="Y24" s="6">
        <v>-0.100901772563666</v>
      </c>
      <c r="Z24" s="6">
        <v>-0.142489587453456</v>
      </c>
      <c r="AC24" s="14"/>
    </row>
    <row r="25" spans="2:29" ht="16.05" customHeight="1" x14ac:dyDescent="0.3">
      <c r="B25" s="1" t="s">
        <v>783</v>
      </c>
      <c r="C25" s="4" t="s">
        <v>813</v>
      </c>
      <c r="D25" s="5" t="s">
        <v>804</v>
      </c>
      <c r="E25" s="6">
        <v>-0.125</v>
      </c>
      <c r="F25" s="6">
        <v>0</v>
      </c>
      <c r="G25" s="6"/>
      <c r="H25" s="6"/>
      <c r="I25" s="6"/>
      <c r="J25" s="6"/>
      <c r="K25" s="6"/>
      <c r="L25" s="6">
        <v>0</v>
      </c>
      <c r="M25" s="6"/>
      <c r="N25" s="6"/>
      <c r="O25" s="6"/>
      <c r="P25" s="6"/>
      <c r="Q25" s="6">
        <v>0.66666666666627905</v>
      </c>
      <c r="R25" s="6">
        <v>-0.30000000000029098</v>
      </c>
      <c r="S25" s="6"/>
      <c r="T25" s="6"/>
      <c r="U25" s="6"/>
      <c r="V25" s="6"/>
      <c r="W25" s="6"/>
      <c r="X25" s="6"/>
      <c r="Y25" s="6"/>
      <c r="Z25" s="6"/>
      <c r="AC25" s="14"/>
    </row>
    <row r="26" spans="2:29" ht="16.05" customHeight="1" x14ac:dyDescent="0.3">
      <c r="B26" s="1" t="s">
        <v>784</v>
      </c>
      <c r="C26" s="4" t="s">
        <v>813</v>
      </c>
      <c r="D26" s="5" t="s">
        <v>805</v>
      </c>
      <c r="E26" s="6">
        <v>-0.100000000000437</v>
      </c>
      <c r="F26" s="6">
        <v>0</v>
      </c>
      <c r="G26" s="6"/>
      <c r="H26" s="6"/>
      <c r="I26" s="6"/>
      <c r="J26" s="6">
        <v>-0.8</v>
      </c>
      <c r="K26" s="6">
        <v>0</v>
      </c>
      <c r="L26" s="6">
        <v>-0.19999999999970899</v>
      </c>
      <c r="M26" s="6">
        <v>0.25</v>
      </c>
      <c r="N26" s="6">
        <v>0</v>
      </c>
      <c r="O26" s="6"/>
      <c r="P26" s="6"/>
      <c r="Q26" s="6">
        <v>-0.15384615384580699</v>
      </c>
      <c r="R26" s="6">
        <v>-0.18181818181794401</v>
      </c>
      <c r="S26" s="6"/>
      <c r="T26" s="6"/>
      <c r="U26" s="6"/>
      <c r="V26" s="6"/>
      <c r="W26" s="6"/>
      <c r="X26" s="6"/>
      <c r="Y26" s="6"/>
      <c r="Z26" s="6"/>
      <c r="AC26" s="14"/>
    </row>
    <row r="27" spans="2:29" ht="16.05" customHeight="1" x14ac:dyDescent="0.3">
      <c r="B27" s="1" t="s">
        <v>785</v>
      </c>
      <c r="C27" s="4" t="s">
        <v>814</v>
      </c>
      <c r="D27" s="5" t="s">
        <v>806</v>
      </c>
      <c r="E27" s="6">
        <v>-1.8018018017755801E-2</v>
      </c>
      <c r="F27" s="6">
        <v>-5.2424639579839996E-3</v>
      </c>
      <c r="G27" s="6">
        <v>7.6416337285991204E-2</v>
      </c>
      <c r="H27" s="6">
        <v>-6.8543451651785298E-2</v>
      </c>
      <c r="I27" s="6">
        <v>-8.80420499343018E-2</v>
      </c>
      <c r="J27" s="6">
        <v>-5.9077809798545801E-2</v>
      </c>
      <c r="K27" s="6">
        <v>-4.5941807038616398E-3</v>
      </c>
      <c r="L27" s="6">
        <v>1.07692307683465E-2</v>
      </c>
      <c r="M27" s="6">
        <v>-1.0654490106389899E-2</v>
      </c>
      <c r="N27" s="6">
        <v>-3.0769230761507099E-3</v>
      </c>
      <c r="O27" s="6">
        <v>-2.0061728395376101E-2</v>
      </c>
      <c r="P27" s="6"/>
      <c r="Q27" s="6">
        <v>0.178678678677825</v>
      </c>
      <c r="R27" s="6">
        <v>-3.3121019108875799E-2</v>
      </c>
      <c r="S27" s="6">
        <v>-0.16337285902496701</v>
      </c>
      <c r="T27" s="6">
        <v>-2.30769230774968E-2</v>
      </c>
      <c r="U27" s="6">
        <v>-3.9334341906396703E-2</v>
      </c>
      <c r="V27" s="6">
        <v>-7.0278184481139802E-2</v>
      </c>
      <c r="W27" s="6">
        <v>-0.18485237483953801</v>
      </c>
      <c r="X27" s="6">
        <v>-0.18485237483953801</v>
      </c>
      <c r="Y27" s="6">
        <v>-5.0822122571844403E-2</v>
      </c>
      <c r="Z27" s="6">
        <v>-0.18170103092794301</v>
      </c>
      <c r="AC27" s="14"/>
    </row>
    <row r="28" spans="2:29" ht="16.05" customHeight="1" x14ac:dyDescent="0.3">
      <c r="B28" s="1" t="s">
        <v>786</v>
      </c>
      <c r="C28" s="4" t="s">
        <v>814</v>
      </c>
      <c r="D28" s="5" t="s">
        <v>807</v>
      </c>
      <c r="E28" s="6">
        <v>-9.8039215681637905E-3</v>
      </c>
      <c r="F28" s="6">
        <v>1.4851485149847601E-2</v>
      </c>
      <c r="G28" s="6">
        <v>4.1811846695054599E-3</v>
      </c>
      <c r="H28" s="6">
        <v>-1.87369882032726E-2</v>
      </c>
      <c r="I28" s="6">
        <v>-3.2531824611396601E-2</v>
      </c>
      <c r="J28" s="6">
        <v>-4.1666666666060302E-2</v>
      </c>
      <c r="K28" s="6">
        <v>-4.1189931349435903E-2</v>
      </c>
      <c r="L28" s="6">
        <v>-2.9435163087327999E-2</v>
      </c>
      <c r="M28" s="6">
        <v>1.0655737705746999E-2</v>
      </c>
      <c r="N28" s="6">
        <v>9.7323600966774393E-3</v>
      </c>
      <c r="O28" s="6">
        <v>0</v>
      </c>
      <c r="P28" s="6"/>
      <c r="Q28" s="6">
        <v>-8.9353612167615198E-2</v>
      </c>
      <c r="R28" s="6">
        <v>-1.3917884471084099E-3</v>
      </c>
      <c r="S28" s="6">
        <v>-0.13240418118497499</v>
      </c>
      <c r="T28" s="6">
        <v>-1.6038492385632699E-3</v>
      </c>
      <c r="U28" s="6">
        <v>5.6542810980317899E-3</v>
      </c>
      <c r="V28" s="6">
        <v>-8.1858407079416801E-2</v>
      </c>
      <c r="W28" s="6">
        <v>-0.13300835654634299</v>
      </c>
      <c r="X28" s="6">
        <v>-0.13179916317953</v>
      </c>
      <c r="Y28" s="6">
        <v>-0.25715990453492799</v>
      </c>
      <c r="Z28" s="6">
        <v>-0.27278037383162901</v>
      </c>
      <c r="AC28" s="14"/>
    </row>
    <row r="29" spans="2:29" ht="16.05" customHeight="1" x14ac:dyDescent="0.3">
      <c r="B29" s="1" t="s">
        <v>787</v>
      </c>
      <c r="C29" s="4" t="s">
        <v>815</v>
      </c>
      <c r="D29" s="5" t="s">
        <v>808</v>
      </c>
      <c r="E29" s="6">
        <v>-4.4444444444743603E-2</v>
      </c>
      <c r="F29" s="6">
        <v>-5.8139534882720903E-2</v>
      </c>
      <c r="G29" s="6">
        <v>-3.70370370374076E-2</v>
      </c>
      <c r="H29" s="6">
        <v>-2.5641025640652501E-2</v>
      </c>
      <c r="I29" s="6">
        <v>-0.131578947369271</v>
      </c>
      <c r="J29" s="6">
        <v>-4.5454545454049401E-2</v>
      </c>
      <c r="K29" s="6">
        <v>-0.11111111111036701</v>
      </c>
      <c r="L29" s="6">
        <v>-0.178571428571595</v>
      </c>
      <c r="M29" s="6">
        <v>-0.21739130434813</v>
      </c>
      <c r="N29" s="6">
        <v>-5.5555555555692998E-2</v>
      </c>
      <c r="O29" s="6">
        <v>-8.8235294118057903E-2</v>
      </c>
      <c r="P29" s="6"/>
      <c r="Q29" s="6">
        <v>0.47368421052699</v>
      </c>
      <c r="R29" s="6">
        <v>-3.5714285713766003E-2</v>
      </c>
      <c r="S29" s="6">
        <v>-0.61728395061800301</v>
      </c>
      <c r="T29" s="6">
        <v>-6.0606060606005499E-2</v>
      </c>
      <c r="U29" s="6">
        <v>-0.295454545454995</v>
      </c>
      <c r="V29" s="6">
        <v>-0.50793650793726597</v>
      </c>
      <c r="W29" s="6">
        <v>-0.64367816091980801</v>
      </c>
      <c r="X29" s="6">
        <v>-0.550724637681269</v>
      </c>
      <c r="Y29" s="6">
        <v>-0.43636363636411302</v>
      </c>
      <c r="Z29" s="6">
        <v>-6.0606060606005499E-2</v>
      </c>
      <c r="AC29" s="14"/>
    </row>
    <row r="30" spans="2:29" ht="16.05" customHeight="1" x14ac:dyDescent="0.3">
      <c r="B30" s="1" t="s">
        <v>788</v>
      </c>
      <c r="C30" s="4" t="s">
        <v>815</v>
      </c>
      <c r="D30" s="5" t="s">
        <v>809</v>
      </c>
      <c r="E30" s="6">
        <v>8.4745762706006592E-3</v>
      </c>
      <c r="F30" s="6">
        <v>-5.4621848739770898E-2</v>
      </c>
      <c r="G30" s="6">
        <v>-1.7777777778064802E-2</v>
      </c>
      <c r="H30" s="6">
        <v>-9.0497737555779202E-3</v>
      </c>
      <c r="I30" s="6">
        <v>-5.9360730592743501E-2</v>
      </c>
      <c r="J30" s="6">
        <v>-6.7961165049418903E-2</v>
      </c>
      <c r="K30" s="6">
        <v>-0.125</v>
      </c>
      <c r="L30" s="6">
        <v>-0.148809523809177</v>
      </c>
      <c r="M30" s="6">
        <v>-0.11888111888125399</v>
      </c>
      <c r="N30" s="6">
        <v>-6.3492063492085402E-2</v>
      </c>
      <c r="O30" s="6">
        <v>-3.38983050851311E-2</v>
      </c>
      <c r="P30" s="6"/>
      <c r="Q30" s="6">
        <v>-4.0322580634892802E-3</v>
      </c>
      <c r="R30" s="6">
        <v>-8.9068825911526803E-2</v>
      </c>
      <c r="S30" s="6">
        <v>-0.49333333333372098</v>
      </c>
      <c r="T30" s="6">
        <v>-2.5641025641561999E-2</v>
      </c>
      <c r="U30" s="6">
        <v>-0.14925373134334199</v>
      </c>
      <c r="V30" s="6">
        <v>-0.42713567839178701</v>
      </c>
      <c r="W30" s="6">
        <v>-0.49107142857275898</v>
      </c>
      <c r="X30" s="6">
        <v>-0.50218340611434498</v>
      </c>
      <c r="Y30" s="6">
        <v>-0.56818181818176505</v>
      </c>
      <c r="Z30" s="6">
        <v>-0.58844765343004801</v>
      </c>
      <c r="AC30" s="14"/>
    </row>
    <row r="31" spans="2:29" ht="16.05" customHeight="1" x14ac:dyDescent="0.3">
      <c r="AC31" s="14"/>
    </row>
    <row r="32" spans="2:29" ht="16.05" customHeight="1" x14ac:dyDescent="0.3">
      <c r="C32" s="16" t="str">
        <f>"MONEDAS AL "&amp;TEXT(D5,"dd-mm-yyyy")</f>
        <v>MONEDAS AL 02-10-2020</v>
      </c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C32" s="14"/>
    </row>
    <row r="33" spans="2:29" ht="16.05" customHeight="1" x14ac:dyDescent="0.3">
      <c r="B33" s="1" t="str" cm="1">
        <f t="array" ref="B33">+_xll.ECOSECURITIES("currency","active",,"per")</f>
        <v>Codigo</v>
      </c>
      <c r="C33" s="10" t="str">
        <f>_xll.ECONOMATICA($B$34:$B$49,"name")</f>
        <v>Nombre</v>
      </c>
      <c r="D33" s="10" t="str">
        <f>_xll.ECONOMATICA($B$34:$B$49,"ticker")</f>
        <v>Codigo</v>
      </c>
      <c r="E33" s="11">
        <f t="shared" ref="E33:L33" si="1">EOMONTH(F33,-1)</f>
        <v>43799</v>
      </c>
      <c r="F33" s="11">
        <f t="shared" si="1"/>
        <v>43830</v>
      </c>
      <c r="G33" s="11">
        <f t="shared" si="1"/>
        <v>43861</v>
      </c>
      <c r="H33" s="11">
        <f t="shared" si="1"/>
        <v>43890</v>
      </c>
      <c r="I33" s="11">
        <f t="shared" si="1"/>
        <v>43921</v>
      </c>
      <c r="J33" s="11">
        <f t="shared" si="1"/>
        <v>43951</v>
      </c>
      <c r="K33" s="11">
        <f t="shared" si="1"/>
        <v>43982</v>
      </c>
      <c r="L33" s="11">
        <f t="shared" si="1"/>
        <v>44012</v>
      </c>
      <c r="M33" s="11">
        <f>EOMONTH(N33,-1)</f>
        <v>44043</v>
      </c>
      <c r="N33" s="11">
        <f>EOMONTH(O33,-1)</f>
        <v>44074</v>
      </c>
      <c r="O33" s="11">
        <f>EOMONTH(P33,-1)</f>
        <v>44104</v>
      </c>
      <c r="P33" s="11">
        <f>D5</f>
        <v>44106</v>
      </c>
      <c r="Q33" s="12">
        <f>DATE(YEAR($D$5)-2,12,31)</f>
        <v>43465</v>
      </c>
      <c r="R33" s="12">
        <f>DATE(YEAR($D$5)-1,12,31)</f>
        <v>43830</v>
      </c>
      <c r="S33" s="12">
        <f>$D$5</f>
        <v>44106</v>
      </c>
      <c r="T33" s="10" t="s">
        <v>0</v>
      </c>
      <c r="U33" s="10" t="s">
        <v>1</v>
      </c>
      <c r="V33" s="10" t="s">
        <v>2</v>
      </c>
      <c r="W33" s="10" t="s">
        <v>3</v>
      </c>
      <c r="X33" s="10" t="s">
        <v>4</v>
      </c>
      <c r="Y33" s="10" t="s">
        <v>5</v>
      </c>
      <c r="Z33" s="10" t="s">
        <v>6</v>
      </c>
      <c r="AC33" s="14"/>
    </row>
    <row r="34" spans="2:29" ht="16.05" customHeight="1" x14ac:dyDescent="0.3">
      <c r="B34" s="1" t="s">
        <v>816</v>
      </c>
      <c r="C34" s="4" t="s">
        <v>848</v>
      </c>
      <c r="D34" s="5" t="s">
        <v>832</v>
      </c>
      <c r="E34" s="6">
        <f>_xll.ECONOMATICA($B$34:$B$49,"return","in the month",E33,,,,"decimal","false","false")</f>
        <v>0</v>
      </c>
      <c r="F34" s="6">
        <f>_xll.ECONOMATICA($B$34:$B$49,"return","in the month",F33,,,,"decimal","false","false")</f>
        <v>0</v>
      </c>
      <c r="G34" s="6">
        <f>_xll.ECONOMATICA($B$34:$B$49,"return","in the month",G33,,,,"decimal","false","false")</f>
        <v>0</v>
      </c>
      <c r="H34" s="6">
        <f>_xll.ECONOMATICA($B$34:$B$49,"return","in the month",H33,,,,"decimal","false","false")</f>
        <v>0</v>
      </c>
      <c r="I34" s="6">
        <f>_xll.ECONOMATICA($B$34:$B$49,"return","in the month",I33,,,,"decimal","false","false")</f>
        <v>0</v>
      </c>
      <c r="J34" s="6">
        <f>_xll.ECONOMATICA($B$34:$B$49,"return","in the month",J33,,,,"decimal","false","false")</f>
        <v>0</v>
      </c>
      <c r="K34" s="6">
        <f>_xll.ECONOMATICA($B$34:$B$49,"return","in the month",K33,,,,"decimal","false","false")</f>
        <v>0</v>
      </c>
      <c r="L34" s="6">
        <f>_xll.ECONOMATICA($B$34:$B$49,"return","in the month",L33,,,,"decimal","false","false")</f>
        <v>0</v>
      </c>
      <c r="M34" s="6">
        <f>_xll.ECONOMATICA($B$34:$B$49,"return","in the month",M33,,,,"decimal","false","false")</f>
        <v>0</v>
      </c>
      <c r="N34" s="6">
        <f>_xll.ECONOMATICA($B$34:$B$49,"return","in the month",N33,,,,"decimal","false","false")</f>
        <v>0</v>
      </c>
      <c r="O34" s="6">
        <f>_xll.ECONOMATICA($B$34:$B$49,"return","in the month",O33,,,,"decimal","false","false")</f>
        <v>0</v>
      </c>
      <c r="P34" s="6">
        <f>_xll.ECONOMATICA($B$34:$B$49,"return","in the month",,,,,"decimal","false","false")</f>
        <v>0</v>
      </c>
      <c r="Q34" s="6">
        <f>_xll.ECONOMATICA($B$34:$B$49,"return","in the year",Q33,,,,"decimal","false","false")</f>
        <v>0</v>
      </c>
      <c r="R34" s="6">
        <f>_xll.ECONOMATICA($B$34:$B$49,"return","in the year",R33,,,,"decimal","false","false")</f>
        <v>0</v>
      </c>
      <c r="S34" s="6">
        <f>_xll.ECONOMATICA($B$34:$B$49,"return","in the year",,,,,"decimal","false","false")</f>
        <v>0</v>
      </c>
      <c r="T34" s="6">
        <f>_xll.ECONOMATICA($B$34:$B$49,"return",T33,,,,,"decimal","false","false")</f>
        <v>0</v>
      </c>
      <c r="U34" s="6">
        <f>_xll.ECONOMATICA($B$34:$B$49,"return",U33,,,,,"decimal","false","false")</f>
        <v>0</v>
      </c>
      <c r="V34" s="6">
        <f>_xll.ECONOMATICA($B$34:$B$49,"return",V33,,,,,"decimal","false","false")</f>
        <v>0</v>
      </c>
      <c r="W34" s="6">
        <f>_xll.ECONOMATICA($B$34:$B$49,"return",W33,,,,,"decimal","false","false")</f>
        <v>0</v>
      </c>
      <c r="X34" s="6">
        <f>_xll.ECONOMATICA($B$34:$B$49,"return",X33,,,,,"decimal","false","false")</f>
        <v>0</v>
      </c>
      <c r="Y34" s="6">
        <f>_xll.ECONOMATICA($B$34:$B$49,"return",Y33,,,,,"decimal","false","false")</f>
        <v>0</v>
      </c>
      <c r="Z34" s="6">
        <f>_xll.ECONOMATICA($B$34:$B$49,"return",Z33,,,,,"decimal","false","false")</f>
        <v>0</v>
      </c>
      <c r="AC34" s="14"/>
    </row>
    <row r="35" spans="2:29" ht="16.05" customHeight="1" x14ac:dyDescent="0.3">
      <c r="B35" s="1" t="s">
        <v>817</v>
      </c>
      <c r="C35" s="4" t="s">
        <v>849</v>
      </c>
      <c r="D35" s="5" t="s">
        <v>833</v>
      </c>
      <c r="E35" s="6">
        <v>1.50510661169392E-2</v>
      </c>
      <c r="F35" s="6">
        <v>-2.5595763459932599E-2</v>
      </c>
      <c r="G35" s="6">
        <v>1.96256038634601E-2</v>
      </c>
      <c r="H35" s="6">
        <v>2.2771690850277099E-2</v>
      </c>
      <c r="I35" s="6">
        <v>-5.2983583773311702E-3</v>
      </c>
      <c r="J35" s="6">
        <v>-1.5921527535283499E-2</v>
      </c>
      <c r="K35" s="6">
        <v>1.44636043660284E-2</v>
      </c>
      <c r="L35" s="6">
        <v>3.3208933464265997E-2</v>
      </c>
      <c r="M35" s="6">
        <v>-3.7813584667674102E-3</v>
      </c>
      <c r="N35" s="6">
        <v>4.2206044818158296E-3</v>
      </c>
      <c r="O35" s="6">
        <v>1.48933769614814E-2</v>
      </c>
      <c r="P35" s="6"/>
      <c r="Q35" s="6">
        <v>4.1660237617179498E-2</v>
      </c>
      <c r="R35" s="6">
        <v>-1.8812027847161499E-2</v>
      </c>
      <c r="S35" s="6">
        <v>8.8888888887595399E-2</v>
      </c>
      <c r="T35" s="6">
        <v>2.1151286915483101E-2</v>
      </c>
      <c r="U35" s="6">
        <v>2.5856919357465799E-2</v>
      </c>
      <c r="V35" s="6">
        <v>4.4183218484249699E-2</v>
      </c>
      <c r="W35" s="6">
        <v>6.4871408745602793E-2</v>
      </c>
      <c r="X35" s="6">
        <v>8.8330265263794006E-2</v>
      </c>
      <c r="Y35" s="6">
        <v>0.102908345821634</v>
      </c>
      <c r="Z35" s="6">
        <v>6.1080381312422098E-2</v>
      </c>
      <c r="AC35" s="14"/>
    </row>
    <row r="36" spans="2:29" ht="16.05" customHeight="1" x14ac:dyDescent="0.3">
      <c r="B36" s="1" t="s">
        <v>818</v>
      </c>
      <c r="C36" s="4" t="s">
        <v>850</v>
      </c>
      <c r="D36" s="5" t="s">
        <v>834</v>
      </c>
      <c r="E36" s="6">
        <v>1.5536301165411701E-2</v>
      </c>
      <c r="F36" s="6">
        <v>-2.4124742571984801E-2</v>
      </c>
      <c r="G36" s="6">
        <v>1.7787157070415598E-2</v>
      </c>
      <c r="H36" s="6">
        <v>2.2215639810383402E-2</v>
      </c>
      <c r="I36" s="6">
        <v>-3.4772529706970099E-3</v>
      </c>
      <c r="J36" s="6">
        <v>-1.62838034302695E-2</v>
      </c>
      <c r="K36" s="6">
        <v>1.50753768848517E-2</v>
      </c>
      <c r="L36" s="6">
        <v>3.1158998252067201E-2</v>
      </c>
      <c r="M36" s="6">
        <v>-3.3888732004925298E-3</v>
      </c>
      <c r="N36" s="6">
        <v>5.1005950699618604E-3</v>
      </c>
      <c r="O36" s="6">
        <v>1.46602762888506E-2</v>
      </c>
      <c r="P36" s="6">
        <v>1.6671297580614899E-3</v>
      </c>
      <c r="Q36" s="6">
        <v>4.12942989223666E-2</v>
      </c>
      <c r="R36" s="6">
        <v>-1.83486238538535E-2</v>
      </c>
      <c r="S36" s="6">
        <v>8.6825444679561797E-2</v>
      </c>
      <c r="T36" s="6">
        <v>2.0379281064379001E-2</v>
      </c>
      <c r="U36" s="6">
        <v>2.4438761010969801E-2</v>
      </c>
      <c r="V36" s="6">
        <v>4.2359404365925002E-2</v>
      </c>
      <c r="W36" s="6">
        <v>6.4049586777400705E-2</v>
      </c>
      <c r="X36" s="6">
        <v>8.7809293905593194E-2</v>
      </c>
      <c r="Y36" s="6">
        <v>0.102109446652321</v>
      </c>
      <c r="Z36" s="6">
        <v>5.9359388775192201E-2</v>
      </c>
      <c r="AC36" s="14"/>
    </row>
    <row r="37" spans="2:29" ht="16.05" customHeight="1" x14ac:dyDescent="0.3">
      <c r="B37" s="1" t="s">
        <v>819</v>
      </c>
      <c r="C37" s="4" t="s">
        <v>851</v>
      </c>
      <c r="D37" s="5" t="s">
        <v>835</v>
      </c>
      <c r="E37" s="6">
        <v>1.61676646712294E-2</v>
      </c>
      <c r="F37" s="6">
        <v>-2.4454920447169601E-2</v>
      </c>
      <c r="G37" s="6">
        <v>1.8725460586210801E-2</v>
      </c>
      <c r="H37" s="6">
        <v>2.2235398755583401E-2</v>
      </c>
      <c r="I37" s="6">
        <v>-4.3503480274011998E-3</v>
      </c>
      <c r="J37" s="6">
        <v>-1.6603553743152599E-2</v>
      </c>
      <c r="K37" s="6">
        <v>1.56990521318221E-2</v>
      </c>
      <c r="L37" s="6">
        <v>3.06211723527667E-2</v>
      </c>
      <c r="M37" s="6">
        <v>-9.6208262593791005E-3</v>
      </c>
      <c r="N37" s="6">
        <v>1.2000000000625699E-2</v>
      </c>
      <c r="O37" s="6">
        <v>1.49632975717395E-2</v>
      </c>
      <c r="P37" s="6">
        <v>1.39082058376516E-3</v>
      </c>
      <c r="Q37" s="6">
        <v>4.0457072265780901E-2</v>
      </c>
      <c r="R37" s="6">
        <v>-1.72157910346868E-2</v>
      </c>
      <c r="S37" s="6">
        <v>8.72848082144628E-2</v>
      </c>
      <c r="T37" s="6">
        <v>2.0119013885050701E-2</v>
      </c>
      <c r="U37" s="6">
        <v>2.41820768133039E-2</v>
      </c>
      <c r="V37" s="6">
        <v>4.3478260868141702E-2</v>
      </c>
      <c r="W37" s="6">
        <v>6.3201417602613205E-2</v>
      </c>
      <c r="X37" s="6">
        <v>8.6956521738175099E-2</v>
      </c>
      <c r="Y37" s="6">
        <v>0.101928374655545</v>
      </c>
      <c r="Z37" s="6">
        <v>5.9758610537755899E-2</v>
      </c>
      <c r="AC37" s="14"/>
    </row>
    <row r="38" spans="2:29" ht="16.05" customHeight="1" x14ac:dyDescent="0.3">
      <c r="B38" s="1" t="s">
        <v>820</v>
      </c>
      <c r="C38" s="4" t="s">
        <v>852</v>
      </c>
      <c r="D38" s="5" t="s">
        <v>836</v>
      </c>
      <c r="E38" s="6">
        <v>1.6741405082939299E-2</v>
      </c>
      <c r="F38" s="6">
        <v>-2.6521611291172999E-2</v>
      </c>
      <c r="G38" s="6">
        <v>1.8182916515797801E-2</v>
      </c>
      <c r="H38" s="6">
        <v>2.4562444377807E-2</v>
      </c>
      <c r="I38" s="6">
        <v>-1.1002374194504199E-3</v>
      </c>
      <c r="J38" s="6">
        <v>-2.1594202898995701E-2</v>
      </c>
      <c r="K38" s="6">
        <v>1.86046511644236E-2</v>
      </c>
      <c r="L38" s="6">
        <v>2.9927580490039001E-2</v>
      </c>
      <c r="M38" s="6">
        <v>-2.08968711103807E-3</v>
      </c>
      <c r="N38" s="6">
        <v>2.7166223317181002E-3</v>
      </c>
      <c r="O38" s="6">
        <v>1.55500366890919E-2</v>
      </c>
      <c r="P38" s="6"/>
      <c r="Q38" s="6">
        <v>3.9580117319928797E-2</v>
      </c>
      <c r="R38" s="6">
        <v>-1.6749821810663E-2</v>
      </c>
      <c r="S38" s="6">
        <v>8.9343965204607204E-2</v>
      </c>
      <c r="T38" s="6">
        <v>1.9591213636886099E-2</v>
      </c>
      <c r="U38" s="6">
        <v>2.3729775759420601E-2</v>
      </c>
      <c r="V38" s="6">
        <v>4.8277866588250597E-2</v>
      </c>
      <c r="W38" s="6">
        <v>6.4050744946143795E-2</v>
      </c>
      <c r="X38" s="6">
        <v>8.6325301204924501E-2</v>
      </c>
      <c r="Y38" s="6">
        <v>0.102261613690644</v>
      </c>
      <c r="Z38" s="6">
        <v>6.2796522764983806E-2</v>
      </c>
      <c r="AC38" s="14"/>
    </row>
    <row r="39" spans="2:29" ht="16.05" customHeight="1" x14ac:dyDescent="0.3">
      <c r="B39" s="1" t="s">
        <v>821</v>
      </c>
      <c r="C39" s="4" t="s">
        <v>853</v>
      </c>
      <c r="D39" s="5" t="s">
        <v>837</v>
      </c>
      <c r="E39" s="6">
        <v>2.7049406569858499E-2</v>
      </c>
      <c r="F39" s="6">
        <v>-1.85434023123889E-2</v>
      </c>
      <c r="G39" s="6">
        <v>1.8893756847319299E-2</v>
      </c>
      <c r="H39" s="6">
        <v>1.3705993012990801E-2</v>
      </c>
      <c r="I39" s="6">
        <v>-9.5440084833171603E-3</v>
      </c>
      <c r="J39" s="6">
        <v>-7.1466809421544902E-2</v>
      </c>
      <c r="K39" s="6">
        <v>5.9383107523899498E-2</v>
      </c>
      <c r="L39" s="6">
        <v>6.4761904763145098E-2</v>
      </c>
      <c r="M39" s="6">
        <v>3.4755941731418702E-2</v>
      </c>
      <c r="N39" s="6">
        <v>5.1864657943951897E-3</v>
      </c>
      <c r="O39" s="6">
        <v>2.4570024570493801E-2</v>
      </c>
      <c r="P39" s="6"/>
      <c r="Q39" s="6">
        <v>-6.1861215708631798E-3</v>
      </c>
      <c r="R39" s="6">
        <v>-1.16373477676461E-2</v>
      </c>
      <c r="S39" s="6">
        <v>0.15334063526825001</v>
      </c>
      <c r="T39" s="6">
        <v>1.5673981191866901E-2</v>
      </c>
      <c r="U39" s="6">
        <v>0.104931794332515</v>
      </c>
      <c r="V39" s="6">
        <v>0.13043478260806299</v>
      </c>
      <c r="W39" s="6">
        <v>0.14022739577747401</v>
      </c>
      <c r="X39" s="6">
        <v>0.109296813274414</v>
      </c>
      <c r="Y39" s="6">
        <v>0.125902165195002</v>
      </c>
      <c r="Z39" s="6">
        <v>0.13286713286652199</v>
      </c>
      <c r="AC39" s="14"/>
    </row>
    <row r="40" spans="2:29" ht="16.05" customHeight="1" x14ac:dyDescent="0.3">
      <c r="B40" s="1" t="s">
        <v>822</v>
      </c>
      <c r="C40" s="4" t="s">
        <v>854</v>
      </c>
      <c r="D40" s="5" t="s">
        <v>838</v>
      </c>
      <c r="E40" s="6">
        <v>-2.8932140976394298E-3</v>
      </c>
      <c r="F40" s="6">
        <v>-3.0071221313846801E-2</v>
      </c>
      <c r="G40" s="6">
        <v>2.3116671198295101E-2</v>
      </c>
      <c r="H40" s="6">
        <v>1.4885699096339499E-2</v>
      </c>
      <c r="I40" s="6">
        <v>6.02409638668178E-3</v>
      </c>
      <c r="J40" s="6">
        <v>3.2283259568430402E-2</v>
      </c>
      <c r="K40" s="6">
        <v>-8.5750315256518696E-3</v>
      </c>
      <c r="L40" s="6">
        <v>5.2912744849891197E-2</v>
      </c>
      <c r="M40" s="6">
        <v>7.1998067165623097E-2</v>
      </c>
      <c r="N40" s="6">
        <v>-1.7579445571755101E-2</v>
      </c>
      <c r="O40" s="6">
        <v>3.7393897682704798E-2</v>
      </c>
      <c r="P40" s="6"/>
      <c r="Q40" s="6">
        <v>5.1964512040285599E-2</v>
      </c>
      <c r="R40" s="6">
        <v>-0.113975903615064</v>
      </c>
      <c r="S40" s="6">
        <v>0.20968180581985499</v>
      </c>
      <c r="T40" s="6">
        <v>4.6095954843622201E-2</v>
      </c>
      <c r="U40" s="6">
        <v>9.1533742332103402E-2</v>
      </c>
      <c r="V40" s="6">
        <v>0.175786412899615</v>
      </c>
      <c r="W40" s="6">
        <v>0.17859035505913201</v>
      </c>
      <c r="X40" s="6">
        <v>0.11899371069201201</v>
      </c>
      <c r="Y40" s="6">
        <v>0.105093167700106</v>
      </c>
      <c r="Z40" s="6">
        <v>0.132671250317799</v>
      </c>
      <c r="AC40" s="14"/>
    </row>
    <row r="41" spans="2:29" ht="16.05" customHeight="1" x14ac:dyDescent="0.3">
      <c r="B41" s="1" t="s">
        <v>823</v>
      </c>
      <c r="C41" s="4" t="s">
        <v>855</v>
      </c>
      <c r="D41" s="5" t="s">
        <v>839</v>
      </c>
      <c r="E41" s="6">
        <v>0</v>
      </c>
      <c r="F41" s="6">
        <v>0</v>
      </c>
      <c r="G41" s="6">
        <v>0</v>
      </c>
      <c r="H41" s="6">
        <v>0</v>
      </c>
      <c r="I41" s="6">
        <v>0</v>
      </c>
      <c r="J41" s="6">
        <v>0</v>
      </c>
      <c r="K41" s="6">
        <v>0</v>
      </c>
      <c r="L41" s="6">
        <v>0</v>
      </c>
      <c r="M41" s="6">
        <v>0</v>
      </c>
      <c r="N41" s="6">
        <v>0</v>
      </c>
      <c r="O41" s="6">
        <v>0</v>
      </c>
      <c r="P41" s="6">
        <v>0</v>
      </c>
      <c r="Q41" s="6">
        <v>0</v>
      </c>
      <c r="R41" s="6">
        <v>0</v>
      </c>
      <c r="S41" s="6">
        <v>0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C41" s="14"/>
    </row>
    <row r="42" spans="2:29" ht="16.05" customHeight="1" x14ac:dyDescent="0.3">
      <c r="B42" s="1" t="s">
        <v>824</v>
      </c>
      <c r="C42" s="4" t="s">
        <v>856</v>
      </c>
      <c r="D42" s="5" t="s">
        <v>840</v>
      </c>
      <c r="E42" s="6">
        <v>1.68269230762235E-2</v>
      </c>
      <c r="F42" s="6">
        <v>-2.3936170212437002E-2</v>
      </c>
      <c r="G42" s="6">
        <v>1.15046927039657E-2</v>
      </c>
      <c r="H42" s="6">
        <v>2.5441484585826402E-2</v>
      </c>
      <c r="I42" s="6">
        <v>-1.75131348532886E-3</v>
      </c>
      <c r="J42" s="6">
        <v>-2.6315789472391798E-2</v>
      </c>
      <c r="K42" s="6">
        <v>2.4024024023674401E-2</v>
      </c>
      <c r="L42" s="6">
        <v>3.28445747800288E-2</v>
      </c>
      <c r="M42" s="6">
        <v>-3.4071550262524401E-3</v>
      </c>
      <c r="N42" s="6">
        <v>6.5527065526112E-3</v>
      </c>
      <c r="O42" s="6">
        <v>1.5001415227743601E-2</v>
      </c>
      <c r="P42" s="6"/>
      <c r="Q42" s="6"/>
      <c r="R42" s="6">
        <v>-1.1077844311330401E-2</v>
      </c>
      <c r="S42" s="6">
        <v>8.5679685134964503E-2</v>
      </c>
      <c r="T42" s="6">
        <v>1.75936435862241E-2</v>
      </c>
      <c r="U42" s="6">
        <v>2.3401826483677699E-2</v>
      </c>
      <c r="V42" s="6">
        <v>4.2441860465260099E-2</v>
      </c>
      <c r="W42" s="6">
        <v>6.3148532462946605E-2</v>
      </c>
      <c r="X42" s="6">
        <v>8.8976617065782193E-2</v>
      </c>
      <c r="Y42" s="6"/>
      <c r="Z42" s="6"/>
      <c r="AC42"/>
    </row>
    <row r="43" spans="2:29" ht="16.05" customHeight="1" x14ac:dyDescent="0.3">
      <c r="B43" s="1" t="s">
        <v>825</v>
      </c>
      <c r="C43" s="4" t="s">
        <v>857</v>
      </c>
      <c r="D43" s="5" t="s">
        <v>841</v>
      </c>
      <c r="E43" s="6">
        <v>1.6344725110684501E-2</v>
      </c>
      <c r="F43" s="6">
        <v>-2.3391812865156701E-2</v>
      </c>
      <c r="G43" s="6">
        <v>1.2275449102162401E-2</v>
      </c>
      <c r="H43" s="6">
        <v>2.63235729071312E-2</v>
      </c>
      <c r="I43" s="6">
        <v>5.7636887613625697E-3</v>
      </c>
      <c r="J43" s="6">
        <v>-2.72206303725397E-2</v>
      </c>
      <c r="K43" s="6">
        <v>1.4727540499734499E-2</v>
      </c>
      <c r="L43" s="6">
        <v>3.3381712626578498E-2</v>
      </c>
      <c r="M43" s="6">
        <v>-1.9662921349663499E-3</v>
      </c>
      <c r="N43" s="6">
        <v>5.62904587604862E-3</v>
      </c>
      <c r="O43" s="6">
        <v>1.42737195637892E-2</v>
      </c>
      <c r="P43" s="6"/>
      <c r="Q43" s="6"/>
      <c r="R43" s="6">
        <v>-8.9020771511059103E-3</v>
      </c>
      <c r="S43" s="6">
        <v>8.5329341316537494E-2</v>
      </c>
      <c r="T43" s="6">
        <v>1.8544534981629099E-2</v>
      </c>
      <c r="U43" s="6">
        <v>2.3144228054661702E-2</v>
      </c>
      <c r="V43" s="6">
        <v>4.7687861271697302E-2</v>
      </c>
      <c r="W43" s="6">
        <v>5.9941520468782997E-2</v>
      </c>
      <c r="X43" s="6">
        <v>9.2196444711589706E-2</v>
      </c>
      <c r="Y43" s="6"/>
      <c r="Z43" s="6"/>
    </row>
    <row r="44" spans="2:29" ht="16.05" customHeight="1" x14ac:dyDescent="0.3">
      <c r="B44" s="1" t="s">
        <v>826</v>
      </c>
      <c r="C44" s="4" t="s">
        <v>858</v>
      </c>
      <c r="D44" s="5" t="s">
        <v>842</v>
      </c>
      <c r="E44" s="6">
        <v>1.3513513513316901E-2</v>
      </c>
      <c r="F44" s="6">
        <v>-2.2222222222808299E-2</v>
      </c>
      <c r="G44" s="6">
        <v>1.51515151519561E-2</v>
      </c>
      <c r="H44" s="6">
        <v>2.08955223879457E-2</v>
      </c>
      <c r="I44" s="6">
        <v>0</v>
      </c>
      <c r="J44" s="6">
        <v>-1.6081871343885699E-2</v>
      </c>
      <c r="K44" s="6">
        <v>1.3372956909734101E-2</v>
      </c>
      <c r="L44" s="6">
        <v>3.4604105570906499E-2</v>
      </c>
      <c r="M44" s="6">
        <v>-6.8027210882064502E-3</v>
      </c>
      <c r="N44" s="6">
        <v>7.4200913240929402E-3</v>
      </c>
      <c r="O44" s="6">
        <v>1.41643059505441E-2</v>
      </c>
      <c r="P44" s="6"/>
      <c r="Q44" s="6"/>
      <c r="R44" s="6">
        <v>-1.4631233203545001E-2</v>
      </c>
      <c r="S44" s="6">
        <v>8.9090909092192305E-2</v>
      </c>
      <c r="T44" s="6">
        <v>1.9574468084101699E-2</v>
      </c>
      <c r="U44" s="6">
        <v>2.4515393386536698E-2</v>
      </c>
      <c r="V44" s="6">
        <v>4.4767441861040397E-2</v>
      </c>
      <c r="W44" s="6">
        <v>6.6468842731410405E-2</v>
      </c>
      <c r="X44" s="6">
        <v>9.0743550836195896E-2</v>
      </c>
      <c r="Y44" s="6"/>
      <c r="Z44" s="6"/>
      <c r="AC44" s="14"/>
    </row>
    <row r="45" spans="2:29" ht="16.05" customHeight="1" x14ac:dyDescent="0.3">
      <c r="B45" s="1" t="s">
        <v>827</v>
      </c>
      <c r="C45" s="4" t="s">
        <v>859</v>
      </c>
      <c r="D45" s="5" t="s">
        <v>843</v>
      </c>
      <c r="E45" s="6">
        <v>1.3392857143117E-2</v>
      </c>
      <c r="F45" s="6">
        <v>-1.9089574155259501E-2</v>
      </c>
      <c r="G45" s="6">
        <v>1.19760479046818E-2</v>
      </c>
      <c r="H45" s="6">
        <v>2.3668639052630201E-2</v>
      </c>
      <c r="I45" s="6">
        <v>-2.89017341037834E-3</v>
      </c>
      <c r="J45" s="6">
        <v>-1.5942028985591598E-2</v>
      </c>
      <c r="K45" s="6">
        <v>1.3254786450488601E-2</v>
      </c>
      <c r="L45" s="6">
        <v>3.3720930232448203E-2</v>
      </c>
      <c r="M45" s="6">
        <v>-3.37457817749964E-3</v>
      </c>
      <c r="N45" s="6">
        <v>4.5146726861276E-3</v>
      </c>
      <c r="O45" s="6">
        <v>1.40449438204087E-2</v>
      </c>
      <c r="P45" s="6"/>
      <c r="Q45" s="6"/>
      <c r="R45" s="6">
        <v>-1.06048936549996E-2</v>
      </c>
      <c r="S45" s="6">
        <v>8.3233532934245902E-2</v>
      </c>
      <c r="T45" s="6">
        <v>1.7721518986945701E-2</v>
      </c>
      <c r="U45" s="6">
        <v>2.3190045249066302E-2</v>
      </c>
      <c r="V45" s="6">
        <v>4.2651296829717501E-2</v>
      </c>
      <c r="W45" s="6">
        <v>6.4117647058083094E-2</v>
      </c>
      <c r="X45" s="6">
        <v>8.8120300752052599E-2</v>
      </c>
      <c r="Y45" s="6"/>
      <c r="Z45" s="6"/>
      <c r="AC45" s="14"/>
    </row>
    <row r="46" spans="2:29" ht="16.05" customHeight="1" x14ac:dyDescent="0.3">
      <c r="B46" s="1" t="s">
        <v>828</v>
      </c>
      <c r="C46" s="4" t="s">
        <v>860</v>
      </c>
      <c r="D46" s="5" t="s">
        <v>844</v>
      </c>
      <c r="E46" s="6">
        <v>1.89302884609788E-2</v>
      </c>
      <c r="F46" s="6">
        <v>-2.65408434088386E-2</v>
      </c>
      <c r="G46" s="6">
        <v>1.78733717057185E-2</v>
      </c>
      <c r="H46" s="6">
        <v>2.2916666666787901E-2</v>
      </c>
      <c r="I46" s="6">
        <v>-2.0366598782857199E-3</v>
      </c>
      <c r="J46" s="6">
        <v>-1.9825072886305899E-2</v>
      </c>
      <c r="K46" s="6">
        <v>1.72516359307338E-2</v>
      </c>
      <c r="L46" s="6">
        <v>3.08479532159254E-2</v>
      </c>
      <c r="M46" s="6">
        <v>-7.0911927377892404E-4</v>
      </c>
      <c r="N46" s="6">
        <v>2.9804144196532399E-3</v>
      </c>
      <c r="O46" s="6">
        <v>1.4999292485299499E-2</v>
      </c>
      <c r="P46" s="6"/>
      <c r="Q46" s="6"/>
      <c r="R46" s="6">
        <v>-1.8143961928217298E-2</v>
      </c>
      <c r="S46" s="6">
        <v>8.9063920024345905E-2</v>
      </c>
      <c r="T46" s="6">
        <v>2.0292322975365099E-2</v>
      </c>
      <c r="U46" s="6">
        <v>2.5238842150429298E-2</v>
      </c>
      <c r="V46" s="6">
        <v>4.2028985506476602E-2</v>
      </c>
      <c r="W46" s="6">
        <v>6.3924237940227599E-2</v>
      </c>
      <c r="X46" s="6">
        <v>8.9228904711490004E-2</v>
      </c>
      <c r="Y46" s="6"/>
      <c r="Z46" s="6"/>
      <c r="AC46" s="14"/>
    </row>
    <row r="47" spans="2:29" ht="16.05" customHeight="1" x14ac:dyDescent="0.3">
      <c r="B47" s="1" t="s">
        <v>829</v>
      </c>
      <c r="C47" s="4" t="s">
        <v>861</v>
      </c>
      <c r="D47" s="5" t="s">
        <v>845</v>
      </c>
      <c r="E47" s="6">
        <v>1.7905102955410299E-2</v>
      </c>
      <c r="F47" s="6">
        <v>-2.55057167987616E-2</v>
      </c>
      <c r="G47" s="6">
        <v>1.86522262320068E-2</v>
      </c>
      <c r="H47" s="6">
        <v>2.4808033078443301E-2</v>
      </c>
      <c r="I47" s="6">
        <v>0</v>
      </c>
      <c r="J47" s="6">
        <v>-2.2190201729245001E-2</v>
      </c>
      <c r="K47" s="6">
        <v>1.53256704979867E-2</v>
      </c>
      <c r="L47" s="6">
        <v>3.2656023222443799E-2</v>
      </c>
      <c r="M47" s="6">
        <v>-2.9515108926716502E-3</v>
      </c>
      <c r="N47" s="6">
        <v>4.0879616572056E-3</v>
      </c>
      <c r="O47" s="6">
        <v>1.3196686788433E-2</v>
      </c>
      <c r="P47" s="6"/>
      <c r="Q47" s="6"/>
      <c r="R47" s="6">
        <v>-1.71496156126523E-2</v>
      </c>
      <c r="S47" s="6">
        <v>8.8447653428447695E-2</v>
      </c>
      <c r="T47" s="6">
        <v>1.8151118614696302E-2</v>
      </c>
      <c r="U47" s="6">
        <v>2.1889563620789001E-2</v>
      </c>
      <c r="V47" s="6">
        <v>3.9356506749754799E-2</v>
      </c>
      <c r="W47" s="6">
        <v>6.4430714915943099E-2</v>
      </c>
      <c r="X47" s="6">
        <v>8.4694948282121901E-2</v>
      </c>
      <c r="Y47" s="6"/>
      <c r="Z47" s="6"/>
    </row>
    <row r="48" spans="2:29" s="13" customFormat="1" ht="16.05" customHeight="1" x14ac:dyDescent="0.3">
      <c r="B48" s="13" t="s">
        <v>830</v>
      </c>
      <c r="C48" s="4" t="s">
        <v>862</v>
      </c>
      <c r="D48" s="5" t="s">
        <v>846</v>
      </c>
      <c r="E48" s="6">
        <v>1.83183183180518E-2</v>
      </c>
      <c r="F48" s="6">
        <v>-2.5361250368405301E-2</v>
      </c>
      <c r="G48" s="6">
        <v>1.6641452344629201E-2</v>
      </c>
      <c r="H48" s="6">
        <v>1.7857142856883002E-2</v>
      </c>
      <c r="I48" s="6">
        <v>2.9239766081445898E-3</v>
      </c>
      <c r="J48" s="6">
        <v>-1.9825072886305899E-2</v>
      </c>
      <c r="K48" s="6">
        <v>1.72516359307338E-2</v>
      </c>
      <c r="L48" s="6">
        <v>3.0701754387337101E-2</v>
      </c>
      <c r="M48" s="6">
        <v>-1.1347517729518601E-3</v>
      </c>
      <c r="N48" s="6">
        <v>4.2601533659762901E-3</v>
      </c>
      <c r="O48" s="6">
        <v>1.47058823531552E-2</v>
      </c>
      <c r="P48" s="6"/>
      <c r="Q48" s="6"/>
      <c r="R48" s="6">
        <v>-1.40214797129374E-2</v>
      </c>
      <c r="S48" s="6">
        <v>8.5627836611820399E-2</v>
      </c>
      <c r="T48" s="6">
        <v>1.49929278650234E-2</v>
      </c>
      <c r="U48" s="6">
        <v>2.1349274124077101E-2</v>
      </c>
      <c r="V48" s="6">
        <v>4.3023255813750397E-2</v>
      </c>
      <c r="W48" s="6">
        <v>6.2481492448569001E-2</v>
      </c>
      <c r="X48" s="6">
        <v>9.0246125797421001E-2</v>
      </c>
      <c r="Y48" s="6"/>
      <c r="Z48" s="6"/>
      <c r="AA48"/>
    </row>
    <row r="49" spans="2:29" ht="16.05" customHeight="1" x14ac:dyDescent="0.3">
      <c r="B49" s="1" t="s">
        <v>831</v>
      </c>
      <c r="C49" s="4" t="s">
        <v>863</v>
      </c>
      <c r="D49" s="5" t="s">
        <v>847</v>
      </c>
      <c r="E49" s="6">
        <v>1.7601431980438099E-2</v>
      </c>
      <c r="F49" s="6">
        <v>-2.5212547639966901E-2</v>
      </c>
      <c r="G49" s="6">
        <v>1.5338345863710899E-2</v>
      </c>
      <c r="H49" s="6">
        <v>2.4881516586901901E-2</v>
      </c>
      <c r="I49" s="6">
        <v>-2.89017341037834E-3</v>
      </c>
      <c r="J49" s="6">
        <v>-1.6811594203318202E-2</v>
      </c>
      <c r="K49" s="6">
        <v>1.5625E-2</v>
      </c>
      <c r="L49" s="6">
        <v>2.8447024673369001E-2</v>
      </c>
      <c r="M49" s="6">
        <v>-5.64493367164687E-4</v>
      </c>
      <c r="N49" s="6">
        <v>6.2129341986292301E-3</v>
      </c>
      <c r="O49" s="6">
        <v>1.23491439808276E-2</v>
      </c>
      <c r="P49" s="6"/>
      <c r="Q49" s="6"/>
      <c r="R49" s="6">
        <v>-1.68539325841266E-2</v>
      </c>
      <c r="S49" s="6">
        <v>8.4812030074390393E-2</v>
      </c>
      <c r="T49" s="6">
        <v>1.54842342344637E-2</v>
      </c>
      <c r="U49" s="6">
        <v>2.0945372205460399E-2</v>
      </c>
      <c r="V49" s="6">
        <v>3.94812680115137E-2</v>
      </c>
      <c r="W49" s="6">
        <v>6.0258671370320399E-2</v>
      </c>
      <c r="X49" s="6">
        <v>8.1883623275643899E-2</v>
      </c>
      <c r="Y49" s="6"/>
      <c r="Z49" s="6"/>
    </row>
    <row r="50" spans="2:29" ht="16.05" customHeight="1" x14ac:dyDescent="0.3">
      <c r="E50" s="1" t="s">
        <v>917</v>
      </c>
      <c r="AC50" s="14"/>
    </row>
    <row r="51" spans="2:29" ht="16.05" customHeight="1" x14ac:dyDescent="0.3">
      <c r="C51" s="16" t="str">
        <f>"ÍNDICES DE ACCIONES AL "&amp;TEXT(D5,"dd-mm-yyyy")</f>
        <v>ÍNDICES DE ACCIONES AL 02-10-2020</v>
      </c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C51" s="14"/>
    </row>
    <row r="52" spans="2:29" ht="16.05" customHeight="1" x14ac:dyDescent="0.3">
      <c r="B52" s="1" t="str" cm="1">
        <f t="array" ref="B52">+_xll.ECOSECURITIES("stockindex","active",,"per")</f>
        <v>Codigo</v>
      </c>
      <c r="C52" s="10" t="str">
        <f>_xll.ECONOMATICA($B$53:$B$67,"name")</f>
        <v>Nombre</v>
      </c>
      <c r="D52" s="10" t="str">
        <f>_xll.ECONOMATICA($B$53:$B$67,"ticker")</f>
        <v>Codigo</v>
      </c>
      <c r="E52" s="11">
        <f t="shared" ref="E52:L52" si="2">EOMONTH(F52,-1)</f>
        <v>43799</v>
      </c>
      <c r="F52" s="11">
        <f t="shared" si="2"/>
        <v>43830</v>
      </c>
      <c r="G52" s="11">
        <f t="shared" si="2"/>
        <v>43861</v>
      </c>
      <c r="H52" s="11">
        <f t="shared" si="2"/>
        <v>43890</v>
      </c>
      <c r="I52" s="11">
        <f t="shared" si="2"/>
        <v>43921</v>
      </c>
      <c r="J52" s="11">
        <f t="shared" si="2"/>
        <v>43951</v>
      </c>
      <c r="K52" s="11">
        <f t="shared" si="2"/>
        <v>43982</v>
      </c>
      <c r="L52" s="11">
        <f t="shared" si="2"/>
        <v>44012</v>
      </c>
      <c r="M52" s="11">
        <f>EOMONTH(N52,-1)</f>
        <v>44043</v>
      </c>
      <c r="N52" s="11">
        <f>EOMONTH(O52,-1)</f>
        <v>44074</v>
      </c>
      <c r="O52" s="11">
        <f>EOMONTH(P52,-1)</f>
        <v>44104</v>
      </c>
      <c r="P52" s="11">
        <f>D5</f>
        <v>44106</v>
      </c>
      <c r="Q52" s="12">
        <f>DATE(YEAR($D$5)-2,12,31)</f>
        <v>43465</v>
      </c>
      <c r="R52" s="12">
        <f>DATE(YEAR($D$5)-1,12,31)</f>
        <v>43830</v>
      </c>
      <c r="S52" s="12">
        <f>$D$5</f>
        <v>44106</v>
      </c>
      <c r="T52" s="10" t="s">
        <v>0</v>
      </c>
      <c r="U52" s="10" t="s">
        <v>1</v>
      </c>
      <c r="V52" s="10" t="s">
        <v>2</v>
      </c>
      <c r="W52" s="10" t="s">
        <v>3</v>
      </c>
      <c r="X52" s="10" t="s">
        <v>4</v>
      </c>
      <c r="Y52" s="10" t="s">
        <v>5</v>
      </c>
      <c r="Z52" s="10" t="s">
        <v>6</v>
      </c>
      <c r="AC52" s="14"/>
    </row>
    <row r="53" spans="2:29" ht="16.05" customHeight="1" x14ac:dyDescent="0.3">
      <c r="B53" s="1" t="s">
        <v>864</v>
      </c>
      <c r="C53" s="5" t="s">
        <v>885</v>
      </c>
      <c r="D53" s="5" t="s">
        <v>879</v>
      </c>
      <c r="E53" s="6">
        <f>_xll.ECONOMATICA($B$53:$B$67,"return","in the month",E52,,,,"decimal","false","false")</f>
        <v>0.39999999999941799</v>
      </c>
      <c r="F53" s="6">
        <f>_xll.ECONOMATICA($B$53:$B$67,"return","in the month",F52,,,,"decimal","false","false")</f>
        <v>0.42857142857043101</v>
      </c>
      <c r="G53" s="6">
        <f>_xll.ECONOMATICA($B$53:$B$67,"return","in the month",G52,,,,"decimal","false","false")</f>
        <v>-1.59</v>
      </c>
      <c r="H53" s="6">
        <f>_xll.ECONOMATICA($B$53:$B$67,"return","in the month",H52,,,,"decimal","false","false")</f>
        <v>-1.7966101694922001</v>
      </c>
      <c r="I53" s="6">
        <f>_xll.ECONOMATICA($B$53:$B$67,"return","in the month",I52,,,,"decimal","false","false")</f>
        <v>-0.234042553191248</v>
      </c>
      <c r="J53" s="6">
        <f>_xll.ECONOMATICA($B$53:$B$67,"return","in the month",J52,,,,"decimal","false","false")</f>
        <v>0.416666666666279</v>
      </c>
      <c r="K53" s="6">
        <f>_xll.ECONOMATICA($B$53:$B$67,"return","in the month",K52,,,,"decimal","false","false")</f>
        <v>-0.27450980392139201</v>
      </c>
      <c r="L53" s="6" t="str">
        <f>_xll.ECONOMATICA($B$53:$B$67,"return","in the month",L52,,,,"decimal","false","false")</f>
        <v/>
      </c>
      <c r="M53" s="6" t="str">
        <f>_xll.ECONOMATICA($B$53:$B$67,"return","in the month",M52,,,,"decimal","false","false")</f>
        <v/>
      </c>
      <c r="N53" s="6" t="str">
        <f>_xll.ECONOMATICA($B$53:$B$67,"return","in the month",N52,,,,"decimal","false","false")</f>
        <v/>
      </c>
      <c r="O53" s="6" t="str">
        <f>_xll.ECONOMATICA($B$53:$B$67,"return","in the month",O52,,,,"decimal","false","false")</f>
        <v/>
      </c>
      <c r="P53" s="6" t="str">
        <f>_xll.ECONOMATICA($B$53:$B$67,"return","in the month",,,,,"decimal","false","false")</f>
        <v/>
      </c>
      <c r="Q53" s="6">
        <f>_xll.ECONOMATICA($B$53:$B$67,"return","in the year",Q52,,,,"decimal","false","false")</f>
        <v>-1.6363636363646901</v>
      </c>
      <c r="R53" s="6">
        <f>_xll.ECONOMATICA($B$53:$B$67,"return","in the year",R52,,,,"decimal","false","false")</f>
        <v>0.42857142857043101</v>
      </c>
      <c r="S53" s="6" t="str">
        <f>_xll.ECONOMATICA($B$53:$B$67,"return","in the year",,,,,"decimal","false","false")</f>
        <v/>
      </c>
      <c r="T53" s="6" t="str">
        <f>_xll.ECONOMATICA($B$53:$B$67,"return",T52,,,,,"decimal","false","false")</f>
        <v/>
      </c>
      <c r="U53" s="6" t="str">
        <f>_xll.ECONOMATICA($B$53:$B$67,"return",U52,,,,,"decimal","false","false")</f>
        <v/>
      </c>
      <c r="V53" s="6" t="str">
        <f>_xll.ECONOMATICA($B$53:$B$67,"return",V52,,,,,"decimal","false","false")</f>
        <v/>
      </c>
      <c r="W53" s="6" t="str">
        <f>_xll.ECONOMATICA($B$53:$B$67,"return",W52,,,,,"decimal","false","false")</f>
        <v/>
      </c>
      <c r="X53" s="6" t="str">
        <f>_xll.ECONOMATICA($B$53:$B$67,"return",X52,,,,,"decimal","false","false")</f>
        <v/>
      </c>
      <c r="Y53" s="6" t="str">
        <f>_xll.ECONOMATICA($B$53:$B$67,"return",Y52,,,,,"decimal","false","false")</f>
        <v/>
      </c>
      <c r="Z53" s="6" t="str">
        <f>_xll.ECONOMATICA($B$53:$B$67,"return",Z52,,,,,"decimal","false","false")</f>
        <v/>
      </c>
      <c r="AC53" s="14"/>
    </row>
    <row r="54" spans="2:29" ht="16.05" customHeight="1" x14ac:dyDescent="0.3">
      <c r="B54" s="1" t="s">
        <v>865</v>
      </c>
      <c r="C54" s="5" t="s">
        <v>886</v>
      </c>
      <c r="D54" s="5" t="s">
        <v>880</v>
      </c>
      <c r="E54" s="6">
        <v>-5.8947936822733001E-3</v>
      </c>
      <c r="F54" s="6">
        <v>-1.1768966141971801E-3</v>
      </c>
      <c r="G54" s="6">
        <v>-2.2704613432324501E-2</v>
      </c>
      <c r="H54" s="6">
        <v>-7.3869696267138393E-2</v>
      </c>
      <c r="I54" s="6">
        <v>-0.22206088523846099</v>
      </c>
      <c r="J54" s="6">
        <v>-2.43290210464693E-2</v>
      </c>
      <c r="K54" s="6">
        <v>5.3433603798112003E-2</v>
      </c>
      <c r="L54" s="6">
        <v>9.5748011772229802E-2</v>
      </c>
      <c r="M54" s="6">
        <v>2.48028346104547E-2</v>
      </c>
      <c r="N54" s="6">
        <v>3.0671425385662601E-2</v>
      </c>
      <c r="O54" s="6">
        <v>-3.13818850827374E-3</v>
      </c>
      <c r="P54" s="6">
        <v>-1.14524533219083E-2</v>
      </c>
      <c r="Q54" s="6">
        <v>7.6324366395056104E-2</v>
      </c>
      <c r="R54" s="6">
        <v>-2.71174184217671E-3</v>
      </c>
      <c r="S54" s="6">
        <v>-0.174612526058918</v>
      </c>
      <c r="T54" s="6">
        <v>-1.19887165028558E-2</v>
      </c>
      <c r="U54" s="6">
        <v>5.1680332600881201E-2</v>
      </c>
      <c r="V54" s="6">
        <v>0.24303849303774799</v>
      </c>
      <c r="W54" s="6">
        <v>-0.142917647059221</v>
      </c>
      <c r="X54" s="6">
        <v>-0.13992255383534899</v>
      </c>
      <c r="Y54" s="6">
        <v>-4.6988645283854602E-2</v>
      </c>
      <c r="Z54" s="6">
        <v>4.6603838638475302E-2</v>
      </c>
      <c r="AC54" s="14"/>
    </row>
    <row r="55" spans="2:29" ht="16.05" customHeight="1" x14ac:dyDescent="0.3">
      <c r="B55" s="1" t="s">
        <v>866</v>
      </c>
      <c r="C55" s="5" t="s">
        <v>571</v>
      </c>
      <c r="D55" s="5" t="s">
        <v>881</v>
      </c>
      <c r="E55" s="6">
        <v>-4.8942548463892302E-2</v>
      </c>
      <c r="F55" s="6">
        <v>6.6845653513155398E-2</v>
      </c>
      <c r="G55" s="6">
        <v>-2.7140135979607301E-2</v>
      </c>
      <c r="H55" s="6">
        <v>-0.10330470242391999</v>
      </c>
      <c r="I55" s="6">
        <v>-0.28514089296018902</v>
      </c>
      <c r="J55" s="6">
        <v>7.0587448395599495E-2</v>
      </c>
      <c r="K55" s="6">
        <v>1.7736342842908901E-2</v>
      </c>
      <c r="L55" s="6">
        <v>2.2993052973106401E-2</v>
      </c>
      <c r="M55" s="6">
        <v>4.4789155923354002E-2</v>
      </c>
      <c r="N55" s="6">
        <v>-7.6484703067762902E-3</v>
      </c>
      <c r="O55" s="6">
        <v>-2.3659240061533599E-2</v>
      </c>
      <c r="P55" s="6"/>
      <c r="Q55" s="6">
        <v>-0.15593895289654</v>
      </c>
      <c r="R55" s="6">
        <v>3.0344126123964098E-2</v>
      </c>
      <c r="S55" s="6">
        <v>-0.30122723839041998</v>
      </c>
      <c r="T55" s="6">
        <v>-4.8369383413955802E-2</v>
      </c>
      <c r="U55" s="6">
        <v>-3.3958359363168697E-2</v>
      </c>
      <c r="V55" s="6">
        <v>0.15884233745964599</v>
      </c>
      <c r="W55" s="6">
        <v>-0.27417999937461002</v>
      </c>
      <c r="X55" s="6">
        <v>-0.38363441625086098</v>
      </c>
      <c r="Y55" s="6">
        <v>-0.40199976599426002</v>
      </c>
      <c r="Z55" s="6">
        <v>-0.27742886239779202</v>
      </c>
      <c r="AC55" s="14"/>
    </row>
    <row r="56" spans="2:29" ht="16.05" customHeight="1" x14ac:dyDescent="0.3">
      <c r="B56" s="1" t="s">
        <v>867</v>
      </c>
      <c r="C56" s="5" t="s">
        <v>887</v>
      </c>
      <c r="D56" s="5" t="s">
        <v>882</v>
      </c>
      <c r="E56" s="6">
        <v>-7.2169105909779305E-2</v>
      </c>
      <c r="F56" s="6">
        <v>0.22469122387701601</v>
      </c>
      <c r="G56" s="6">
        <v>-0.17460998151538701</v>
      </c>
      <c r="H56" s="6">
        <v>-0.10439471845529601</v>
      </c>
      <c r="I56" s="6">
        <v>-0.270094018804375</v>
      </c>
      <c r="J56" s="6">
        <v>0.105431922824209</v>
      </c>
      <c r="K56" s="6">
        <v>-2.3552745754386699E-2</v>
      </c>
      <c r="L56" s="6">
        <v>4.0599212898087003E-2</v>
      </c>
      <c r="M56" s="6">
        <v>7.7054460276485798E-2</v>
      </c>
      <c r="N56" s="6">
        <v>-5.9806986546391298E-3</v>
      </c>
      <c r="O56" s="6">
        <v>-7.5595970645736102E-2</v>
      </c>
      <c r="P56" s="6"/>
      <c r="Q56" s="6">
        <v>-0.164933318698022</v>
      </c>
      <c r="R56" s="6">
        <v>0.111101983142435</v>
      </c>
      <c r="S56" s="6">
        <v>-0.40020702402922298</v>
      </c>
      <c r="T56" s="6">
        <v>-9.8944796179275707E-2</v>
      </c>
      <c r="U56" s="6">
        <v>-5.92587438541523E-2</v>
      </c>
      <c r="V56" s="6">
        <v>0.119541816175188</v>
      </c>
      <c r="W56" s="6">
        <v>-0.31974306510615902</v>
      </c>
      <c r="X56" s="6">
        <v>-0.40388289585825998</v>
      </c>
      <c r="Y56" s="6">
        <v>-0.41254254471743501</v>
      </c>
      <c r="Z56" s="6">
        <v>-0.25825210760202</v>
      </c>
      <c r="AC56" s="14"/>
    </row>
    <row r="57" spans="2:29" ht="16.05" customHeight="1" x14ac:dyDescent="0.3">
      <c r="B57" s="1" t="s">
        <v>868</v>
      </c>
      <c r="C57" s="5" t="s">
        <v>888</v>
      </c>
      <c r="D57" s="5" t="s">
        <v>883</v>
      </c>
      <c r="E57" s="6">
        <v>-5.60653290604387E-2</v>
      </c>
      <c r="F57" s="6">
        <v>5.40930232546089E-2</v>
      </c>
      <c r="G57" s="6">
        <v>-4.4919031019162503E-2</v>
      </c>
      <c r="H57" s="6">
        <v>2.14368214383285E-2</v>
      </c>
      <c r="I57" s="6">
        <v>-0.250124383734947</v>
      </c>
      <c r="J57" s="6">
        <v>-0.10223777067309101</v>
      </c>
      <c r="K57" s="6">
        <v>0.17777479172218599</v>
      </c>
      <c r="L57" s="6">
        <v>0.145693097547337</v>
      </c>
      <c r="M57" s="6">
        <v>-1.07050388378411E-2</v>
      </c>
      <c r="N57" s="6">
        <v>-9.1096683281648404E-3</v>
      </c>
      <c r="O57" s="6">
        <v>-2.1434376270008201E-2</v>
      </c>
      <c r="P57" s="6">
        <v>4.0485829958924998E-3</v>
      </c>
      <c r="Q57" s="6">
        <v>-8.40719646957587E-2</v>
      </c>
      <c r="R57" s="6">
        <v>-6.6751770714327002E-2</v>
      </c>
      <c r="S57" s="6">
        <v>-0.14645016105540001</v>
      </c>
      <c r="T57" s="6">
        <v>-1.5372085920716899E-2</v>
      </c>
      <c r="U57" s="6">
        <v>-1.80710659897159E-2</v>
      </c>
      <c r="V57" s="6">
        <v>0.211726384364883</v>
      </c>
      <c r="W57" s="6">
        <v>-8.0826799715432607E-2</v>
      </c>
      <c r="X57" s="6">
        <v>-0.198873519423651</v>
      </c>
      <c r="Y57" s="6">
        <v>-0.33893787164299299</v>
      </c>
      <c r="Z57" s="6">
        <v>-0.41024390243925202</v>
      </c>
      <c r="AC57" s="14"/>
    </row>
    <row r="58" spans="2:29" ht="16.2" customHeight="1" x14ac:dyDescent="0.3">
      <c r="B58" s="1" t="s">
        <v>869</v>
      </c>
      <c r="C58" s="5" t="s">
        <v>889</v>
      </c>
      <c r="D58" s="5" t="s">
        <v>884</v>
      </c>
      <c r="E58" s="6">
        <v>1.1400948558730299E-2</v>
      </c>
      <c r="F58" s="6">
        <v>2.7658039498419398E-2</v>
      </c>
      <c r="G58" s="6">
        <v>4.4560667620316997E-2</v>
      </c>
      <c r="H58" s="6">
        <v>-8.30091989756329E-2</v>
      </c>
      <c r="I58" s="6">
        <v>-0.11618447331246</v>
      </c>
      <c r="J58" s="6">
        <v>-4.0851231445267297E-2</v>
      </c>
      <c r="K58" s="6">
        <v>6.5804973468402694E-2</v>
      </c>
      <c r="L58" s="6">
        <v>7.1354694788169595E-2</v>
      </c>
      <c r="M58" s="6">
        <v>-3.8104432267573402E-2</v>
      </c>
      <c r="N58" s="6">
        <v>-5.4314136432367403E-3</v>
      </c>
      <c r="O58" s="6">
        <v>3.4329583791986799E-2</v>
      </c>
      <c r="P58" s="6">
        <v>-9.4214196215034497E-3</v>
      </c>
      <c r="Q58" s="6">
        <v>0.116253535185097</v>
      </c>
      <c r="R58" s="6">
        <v>0.13224437886863599</v>
      </c>
      <c r="S58" s="6">
        <v>-9.1201067069050595E-2</v>
      </c>
      <c r="T58" s="6">
        <v>1.7468021142121901E-2</v>
      </c>
      <c r="U58" s="6">
        <v>-7.97915648945491E-3</v>
      </c>
      <c r="V58" s="6">
        <v>0.11445420110248999</v>
      </c>
      <c r="W58" s="6">
        <v>-5.55469426835771E-2</v>
      </c>
      <c r="X58" s="6">
        <v>2.7665317140417801E-2</v>
      </c>
      <c r="Y58" s="6">
        <v>0.27380293470196199</v>
      </c>
      <c r="Z58" s="6">
        <v>0.53375886734807898</v>
      </c>
      <c r="AC58" s="14"/>
    </row>
    <row r="59" spans="2:29" ht="16.2" customHeight="1" x14ac:dyDescent="0.3">
      <c r="B59" s="1" t="s">
        <v>870</v>
      </c>
      <c r="C59" s="5" t="s">
        <v>899</v>
      </c>
      <c r="D59" s="5" t="s">
        <v>908</v>
      </c>
      <c r="E59" s="6">
        <v>7.0041075487097303E-3</v>
      </c>
      <c r="F59" s="6">
        <v>3.3623141302086899E-2</v>
      </c>
      <c r="G59" s="6">
        <v>-2.26400855299289E-2</v>
      </c>
      <c r="H59" s="6">
        <v>8.5258348899515096E-3</v>
      </c>
      <c r="I59" s="6">
        <v>-0.120474048553733</v>
      </c>
      <c r="J59" s="6">
        <v>-9.3940987644600699E-3</v>
      </c>
      <c r="K59" s="6">
        <v>5.4500851289049003E-2</v>
      </c>
      <c r="L59" s="6">
        <v>1.85243055548199E-2</v>
      </c>
      <c r="M59" s="6">
        <v>1.4539690115270801E-2</v>
      </c>
      <c r="N59" s="6">
        <v>-4.0658602147232202E-3</v>
      </c>
      <c r="O59" s="6">
        <v>4.0116063293680802E-2</v>
      </c>
      <c r="P59" s="6">
        <v>-1.6819125468828099E-2</v>
      </c>
      <c r="Q59" s="6">
        <v>-4.5514901151400403E-2</v>
      </c>
      <c r="R59" s="6">
        <v>0.63856042455707196</v>
      </c>
      <c r="S59" s="6">
        <v>-4.6931010627304197E-2</v>
      </c>
      <c r="T59" s="6">
        <v>3.9188795364680097E-2</v>
      </c>
      <c r="U59" s="6">
        <v>3.2058703351140097E-2</v>
      </c>
      <c r="V59" s="6">
        <v>0.13387078672720201</v>
      </c>
      <c r="W59" s="6">
        <v>7.2845689610403497E-2</v>
      </c>
      <c r="X59" s="6">
        <v>0.44217638522270097</v>
      </c>
      <c r="Y59" s="6">
        <v>0.39675115207501199</v>
      </c>
      <c r="Z59" s="6">
        <v>0.26778207675495702</v>
      </c>
      <c r="AC59" s="14"/>
    </row>
    <row r="60" spans="2:29" ht="16.2" customHeight="1" x14ac:dyDescent="0.3">
      <c r="B60" s="1" t="s">
        <v>871</v>
      </c>
      <c r="C60" s="5" t="s">
        <v>900</v>
      </c>
      <c r="D60" s="5" t="s">
        <v>909</v>
      </c>
      <c r="E60" s="6">
        <v>-4.4240414581509001E-3</v>
      </c>
      <c r="F60" s="6">
        <v>-1.4092639858972701E-2</v>
      </c>
      <c r="G60" s="6">
        <v>-2.5464514692430401E-5</v>
      </c>
      <c r="H60" s="6">
        <v>-0.100850536466169</v>
      </c>
      <c r="I60" s="6">
        <v>-0.214138038460223</v>
      </c>
      <c r="J60" s="6">
        <v>7.4299649222666603E-2</v>
      </c>
      <c r="K60" s="6">
        <v>-5.71514833000401E-2</v>
      </c>
      <c r="L60" s="6">
        <v>1.3828601247951201E-2</v>
      </c>
      <c r="M60" s="6">
        <v>-5.1810865191364401E-2</v>
      </c>
      <c r="N60" s="6">
        <v>1.77533773367031E-2</v>
      </c>
      <c r="O60" s="6">
        <v>-2.7832327199575999E-2</v>
      </c>
      <c r="P60" s="6">
        <v>3.04246988707746E-3</v>
      </c>
      <c r="Q60" s="6">
        <v>0.124725249028415</v>
      </c>
      <c r="R60" s="6">
        <v>-2.02827442835769E-2</v>
      </c>
      <c r="S60" s="6">
        <v>-0.31719448947842499</v>
      </c>
      <c r="T60" s="6">
        <v>-3.1507723425420402E-2</v>
      </c>
      <c r="U60" s="6">
        <v>-4.4234539298486197E-2</v>
      </c>
      <c r="V60" s="6">
        <v>2.9618062666486401E-2</v>
      </c>
      <c r="W60" s="6">
        <v>-0.29125366743304798</v>
      </c>
      <c r="X60" s="6">
        <v>-0.328978978979867</v>
      </c>
      <c r="Y60" s="6">
        <v>-0.242242694851593</v>
      </c>
      <c r="Z60" s="6">
        <v>9.8927863000426407E-3</v>
      </c>
      <c r="AC60" s="14"/>
    </row>
    <row r="61" spans="2:29" ht="16.2" customHeight="1" x14ac:dyDescent="0.3">
      <c r="B61" s="1" t="s">
        <v>872</v>
      </c>
      <c r="C61" s="5" t="s">
        <v>901</v>
      </c>
      <c r="D61" s="5" t="s">
        <v>910</v>
      </c>
      <c r="E61" s="6">
        <v>-3.6178550946715397E-2</v>
      </c>
      <c r="F61" s="6">
        <v>4.68587296090845E-2</v>
      </c>
      <c r="G61" s="6">
        <v>-5.7502841986206497E-2</v>
      </c>
      <c r="H61" s="6">
        <v>9.9507488193921693E-3</v>
      </c>
      <c r="I61" s="6">
        <v>-0.28513136942725398</v>
      </c>
      <c r="J61" s="6">
        <v>-9.6268968396616403E-2</v>
      </c>
      <c r="K61" s="6">
        <v>0.19463914349587899</v>
      </c>
      <c r="L61" s="6">
        <v>0.13662153449331499</v>
      </c>
      <c r="M61" s="6">
        <v>1.66770661980991E-2</v>
      </c>
      <c r="N61" s="6">
        <v>2.2317692346405199E-3</v>
      </c>
      <c r="O61" s="6">
        <v>-1.0855647719836299E-2</v>
      </c>
      <c r="P61" s="6">
        <v>-1.9135524526063799E-3</v>
      </c>
      <c r="Q61" s="6">
        <v>-4.5897609764360803E-2</v>
      </c>
      <c r="R61" s="6">
        <v>-6.2230711143493003E-2</v>
      </c>
      <c r="S61" s="6">
        <v>-0.160003789314069</v>
      </c>
      <c r="T61" s="6">
        <v>-6.6655464061113898E-3</v>
      </c>
      <c r="U61" s="6">
        <v>2.0133456051553401E-2</v>
      </c>
      <c r="V61" s="6">
        <v>0.293131106900692</v>
      </c>
      <c r="W61" s="6">
        <v>-8.8647926409030298E-2</v>
      </c>
      <c r="X61" s="6">
        <v>-0.193359108482546</v>
      </c>
      <c r="Y61" s="6">
        <v>-0.25270742910099198</v>
      </c>
      <c r="Z61" s="6">
        <v>-0.25631133104063297</v>
      </c>
      <c r="AC61" s="14"/>
    </row>
    <row r="62" spans="2:29" ht="16.2" customHeight="1" x14ac:dyDescent="0.3">
      <c r="B62" s="1" t="s">
        <v>873</v>
      </c>
      <c r="C62" s="5" t="s">
        <v>902</v>
      </c>
      <c r="D62" s="5" t="s">
        <v>911</v>
      </c>
      <c r="E62" s="6">
        <v>-9.9601593625266105E-2</v>
      </c>
      <c r="F62" s="6">
        <v>-8.6599241467483795E-2</v>
      </c>
      <c r="G62" s="6">
        <v>5.5363321807817599E-3</v>
      </c>
      <c r="H62" s="6">
        <v>-4.2670337233212202E-2</v>
      </c>
      <c r="I62" s="6">
        <v>-0.15672178289067201</v>
      </c>
      <c r="J62" s="6">
        <v>-4.0920716111941098E-2</v>
      </c>
      <c r="K62" s="6">
        <v>0.195555555555911</v>
      </c>
      <c r="L62" s="6"/>
      <c r="M62" s="6"/>
      <c r="N62" s="6"/>
      <c r="O62" s="6"/>
      <c r="P62" s="6"/>
      <c r="Q62" s="6">
        <v>-0.32671686059795302</v>
      </c>
      <c r="R62" s="6">
        <v>-0.51033547949919</v>
      </c>
      <c r="S62" s="6"/>
      <c r="T62" s="6"/>
      <c r="U62" s="6"/>
      <c r="V62" s="6"/>
      <c r="W62" s="6"/>
      <c r="X62" s="6"/>
      <c r="Y62" s="6"/>
      <c r="Z62" s="6"/>
      <c r="AC62" s="14"/>
    </row>
    <row r="63" spans="2:29" ht="16.2" customHeight="1" x14ac:dyDescent="0.3">
      <c r="B63" s="1" t="s">
        <v>874</v>
      </c>
      <c r="C63" s="5" t="s">
        <v>903</v>
      </c>
      <c r="D63" s="5" t="s">
        <v>912</v>
      </c>
      <c r="E63" s="6">
        <v>-2.24076492340828E-2</v>
      </c>
      <c r="F63" s="6">
        <v>6.0337393122608801E-2</v>
      </c>
      <c r="G63" s="6">
        <v>-1.8936280815069002E-2</v>
      </c>
      <c r="H63" s="6">
        <v>-6.3689914653004998E-2</v>
      </c>
      <c r="I63" s="6">
        <v>-0.230830772533373</v>
      </c>
      <c r="J63" s="6">
        <v>-2.1978637860229399E-3</v>
      </c>
      <c r="K63" s="6">
        <v>7.5043957731395494E-2</v>
      </c>
      <c r="L63" s="6">
        <v>9.2819219094963004E-2</v>
      </c>
      <c r="M63" s="6">
        <v>2.83599782324018E-2</v>
      </c>
      <c r="N63" s="6">
        <v>4.87261917296564E-2</v>
      </c>
      <c r="O63" s="6">
        <v>-2.60322882786568E-2</v>
      </c>
      <c r="P63" s="6">
        <v>-3.5699320687854201E-3</v>
      </c>
      <c r="Q63" s="6">
        <v>-0.13977464677096599</v>
      </c>
      <c r="R63" s="6">
        <v>-2.6747130982585101E-2</v>
      </c>
      <c r="S63" s="6">
        <v>-0.13312503955065</v>
      </c>
      <c r="T63" s="6">
        <v>-3.0014760860467501E-2</v>
      </c>
      <c r="U63" s="6">
        <v>5.3499217992794001E-2</v>
      </c>
      <c r="V63" s="6">
        <v>0.27983316434430899</v>
      </c>
      <c r="W63" s="6">
        <v>-7.3673009671474596E-2</v>
      </c>
      <c r="X63" s="6">
        <v>-0.18454001943609899</v>
      </c>
      <c r="Y63" s="6">
        <v>-0.24333879355166599</v>
      </c>
      <c r="Z63" s="6">
        <v>-3.5257484843896202E-2</v>
      </c>
      <c r="AC63" s="14"/>
    </row>
    <row r="64" spans="2:29" ht="16.2" customHeight="1" x14ac:dyDescent="0.3">
      <c r="B64" s="1" t="s">
        <v>875</v>
      </c>
      <c r="C64" s="5" t="s">
        <v>904</v>
      </c>
      <c r="D64" s="5" t="s">
        <v>913</v>
      </c>
      <c r="E64" s="6">
        <v>3.5557599772800999E-2</v>
      </c>
      <c r="F64" s="6">
        <v>4.00423656428757E-2</v>
      </c>
      <c r="G64" s="6">
        <v>-9.2178312144824304E-2</v>
      </c>
      <c r="H64" s="6">
        <v>-0.104107110548357</v>
      </c>
      <c r="I64" s="6">
        <v>-0.241376524759398</v>
      </c>
      <c r="J64" s="6">
        <v>6.6393355340551394E-2</v>
      </c>
      <c r="K64" s="6">
        <v>0.10884217884086</v>
      </c>
      <c r="L64" s="6">
        <v>0.14831824935754401</v>
      </c>
      <c r="M64" s="6">
        <v>0.14998235501669099</v>
      </c>
      <c r="N64" s="6">
        <v>0.14198036006564499</v>
      </c>
      <c r="O64" s="6">
        <v>-8.1750865878420897E-2</v>
      </c>
      <c r="P64" s="6">
        <v>1.13481173175387E-2</v>
      </c>
      <c r="Q64" s="6">
        <v>-0.197085630696965</v>
      </c>
      <c r="R64" s="6">
        <v>6.6533529536172906E-2</v>
      </c>
      <c r="S64" s="6">
        <v>2.1746985970821701E-2</v>
      </c>
      <c r="T64" s="6">
        <v>-5.9309218486305298E-2</v>
      </c>
      <c r="U64" s="6">
        <v>0.224720428414003</v>
      </c>
      <c r="V64" s="6">
        <v>0.71206032916787099</v>
      </c>
      <c r="W64" s="6">
        <v>0.14996117868766301</v>
      </c>
      <c r="X64" s="6">
        <v>7.3846153845806804E-3</v>
      </c>
      <c r="Y64" s="6">
        <v>5.0408763363520804E-3</v>
      </c>
      <c r="Z64" s="6">
        <v>0.372958417938207</v>
      </c>
      <c r="AC64" s="14"/>
    </row>
    <row r="65" spans="2:29" ht="16.2" customHeight="1" x14ac:dyDescent="0.3">
      <c r="B65" s="1" t="s">
        <v>876</v>
      </c>
      <c r="C65" s="5" t="s">
        <v>905</v>
      </c>
      <c r="D65" s="5" t="s">
        <v>914</v>
      </c>
      <c r="E65" s="6">
        <v>8.6978714243741706E-3</v>
      </c>
      <c r="F65" s="6">
        <v>2.1518577548704301E-2</v>
      </c>
      <c r="G65" s="6">
        <v>-3.2934098162513699E-2</v>
      </c>
      <c r="H65" s="6">
        <v>-7.9168340930700701E-2</v>
      </c>
      <c r="I65" s="6">
        <v>-0.20806710358563599</v>
      </c>
      <c r="J65" s="6">
        <v>2.1790502001749701E-2</v>
      </c>
      <c r="K65" s="6">
        <v>5.4720527657991597E-2</v>
      </c>
      <c r="L65" s="6">
        <v>8.2765535818907707E-2</v>
      </c>
      <c r="M65" s="6">
        <v>3.7585258109174902E-2</v>
      </c>
      <c r="N65" s="6">
        <v>6.0787904432800098E-2</v>
      </c>
      <c r="O65" s="6">
        <v>-3.3821246396655603E-2</v>
      </c>
      <c r="P65" s="6">
        <v>-2.0552928954202798E-3</v>
      </c>
      <c r="Q65" s="6">
        <v>-3.0682804673233501E-2</v>
      </c>
      <c r="R65" s="6">
        <v>5.9320786447642597E-2</v>
      </c>
      <c r="S65" s="6">
        <v>-0.126677409369295</v>
      </c>
      <c r="T65" s="6">
        <v>-3.1102074067348402E-2</v>
      </c>
      <c r="U65" s="6">
        <v>7.0183740299398806E-2</v>
      </c>
      <c r="V65" s="6">
        <v>0.29961487281631</v>
      </c>
      <c r="W65" s="6">
        <v>-5.7675138979902799E-2</v>
      </c>
      <c r="X65" s="6">
        <v>-9.0491844233911295E-2</v>
      </c>
      <c r="Y65" s="6">
        <v>-4.7139539166018901E-2</v>
      </c>
      <c r="Z65" s="6">
        <v>0.17094289199478199</v>
      </c>
      <c r="AC65" s="14"/>
    </row>
    <row r="66" spans="2:29" ht="16.2" customHeight="1" x14ac:dyDescent="0.3">
      <c r="B66" s="1" t="s">
        <v>877</v>
      </c>
      <c r="C66" s="5" t="s">
        <v>906</v>
      </c>
      <c r="D66" s="5" t="s">
        <v>915</v>
      </c>
      <c r="E66" s="6">
        <v>1.62708712559834E-3</v>
      </c>
      <c r="F66" s="6">
        <v>2.7731579966712199E-2</v>
      </c>
      <c r="G66" s="6">
        <v>-2.71902754784605E-2</v>
      </c>
      <c r="H66" s="6">
        <v>-6.3811679143327596E-2</v>
      </c>
      <c r="I66" s="6">
        <v>-0.212644628098933</v>
      </c>
      <c r="J66" s="6">
        <v>8.86952870678215E-3</v>
      </c>
      <c r="K66" s="6">
        <v>7.1294803101409301E-2</v>
      </c>
      <c r="L66" s="6">
        <v>9.1849369946430698E-2</v>
      </c>
      <c r="M66" s="6">
        <v>4.3139871024322901E-2</v>
      </c>
      <c r="N66" s="6">
        <v>5.3037731826407301E-2</v>
      </c>
      <c r="O66" s="6">
        <v>-3.0729989068277098E-2</v>
      </c>
      <c r="P66" s="6">
        <v>-5.9314954050933002E-3</v>
      </c>
      <c r="Q66" s="6">
        <v>-6.3180404367813E-3</v>
      </c>
      <c r="R66" s="6">
        <v>3.96948058314592E-2</v>
      </c>
      <c r="S66" s="6">
        <v>-0.10439560439685</v>
      </c>
      <c r="T66" s="6">
        <v>-3.12232851611043E-2</v>
      </c>
      <c r="U66" s="6">
        <v>7.0318648946340503E-2</v>
      </c>
      <c r="V66" s="6">
        <v>0.32284602557076097</v>
      </c>
      <c r="W66" s="6">
        <v>-3.6225574567652102E-2</v>
      </c>
      <c r="X66" s="6">
        <v>-7.6899206765156103E-2</v>
      </c>
      <c r="Y66" s="6">
        <v>-1.5798180314959599E-2</v>
      </c>
      <c r="Z66" s="6">
        <v>0.17634265094791801</v>
      </c>
      <c r="AC66" s="14"/>
    </row>
    <row r="67" spans="2:29" ht="16.05" customHeight="1" x14ac:dyDescent="0.3">
      <c r="B67" s="1" t="s">
        <v>878</v>
      </c>
      <c r="C67" s="5" t="s">
        <v>907</v>
      </c>
      <c r="D67" s="5" t="s">
        <v>916</v>
      </c>
      <c r="E67" s="6">
        <v>6.9974757971067404E-3</v>
      </c>
      <c r="F67" s="6">
        <v>3.3617844903346801E-2</v>
      </c>
      <c r="G67" s="6">
        <v>-2.2624364936746098E-2</v>
      </c>
      <c r="H67" s="6">
        <v>8.5117075250309392E-3</v>
      </c>
      <c r="I67" s="6">
        <v>-0.120462791385798</v>
      </c>
      <c r="J67" s="6">
        <v>-9.4010587263255695E-3</v>
      </c>
      <c r="K67" s="6">
        <v>5.4493136974997497E-2</v>
      </c>
      <c r="L67" s="6">
        <v>1.8542058609455101E-2</v>
      </c>
      <c r="M67" s="6">
        <v>1.4526998917062901E-2</v>
      </c>
      <c r="N67" s="6">
        <v>-4.0677076494830501E-3</v>
      </c>
      <c r="O67" s="6">
        <v>4.0118577073371901E-2</v>
      </c>
      <c r="P67" s="6">
        <v>-1.6831338273732399E-2</v>
      </c>
      <c r="Q67" s="6">
        <v>-4.5537471794887097E-2</v>
      </c>
      <c r="R67" s="6">
        <v>0.638565428435104</v>
      </c>
      <c r="S67" s="6">
        <v>-4.6937115316759398E-2</v>
      </c>
      <c r="T67" s="6">
        <v>3.9161213662737303E-2</v>
      </c>
      <c r="U67" s="6">
        <v>3.2045209007264902E-2</v>
      </c>
      <c r="V67" s="6">
        <v>0.133870201963873</v>
      </c>
      <c r="W67" s="6">
        <v>7.2825598672352498E-2</v>
      </c>
      <c r="X67" s="6">
        <v>0.44217860875709403</v>
      </c>
      <c r="Y67" s="6">
        <v>0.39672935036825902</v>
      </c>
      <c r="Z67" s="6">
        <v>0.26777328596479499</v>
      </c>
      <c r="AC67" s="14"/>
    </row>
    <row r="68" spans="2:29" ht="16.05" customHeight="1" x14ac:dyDescent="0.3">
      <c r="AC68" s="14"/>
    </row>
    <row r="69" spans="2:29" ht="16.05" customHeight="1" x14ac:dyDescent="0.3">
      <c r="C69" s="17" t="str">
        <f>"ÍNDICES DE INFLACIÓN A "&amp;IF(_xll.ECONOMATICA($D$71,"date of last quote")=$D$5,TEXT(_xll.ECONOMATICA($D$71,"date of last quote"),"mmm-yyyy"),TEXT(EOMONTH(D5,-1),"mmm-yyyy"))</f>
        <v>ÍNDICES DE INFLACIÓN A sept-2020</v>
      </c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C69" s="14"/>
    </row>
    <row r="70" spans="2:29" ht="16.05" customHeight="1" x14ac:dyDescent="0.3">
      <c r="B70" s="1" t="str" cm="1">
        <f t="array" ref="B70">+_xll.ECOSECURITIES("inflation","active",,"per")</f>
        <v>Codigo</v>
      </c>
      <c r="C70" s="10" t="str">
        <f>_xll.ECONOMATICA($B$71:$B$73,"name")</f>
        <v>Nombre</v>
      </c>
      <c r="D70" s="10" t="str">
        <f>_xll.ECONOMATICA($B$71:$B$73,"ticker")</f>
        <v>Codigo</v>
      </c>
      <c r="E70" s="11">
        <f t="shared" ref="E70:L70" si="3">EOMONTH(F70,-1)</f>
        <v>43799</v>
      </c>
      <c r="F70" s="11">
        <f t="shared" si="3"/>
        <v>43830</v>
      </c>
      <c r="G70" s="11">
        <f t="shared" si="3"/>
        <v>43861</v>
      </c>
      <c r="H70" s="11">
        <f t="shared" si="3"/>
        <v>43890</v>
      </c>
      <c r="I70" s="11">
        <f t="shared" si="3"/>
        <v>43921</v>
      </c>
      <c r="J70" s="11">
        <f t="shared" si="3"/>
        <v>43951</v>
      </c>
      <c r="K70" s="11">
        <f t="shared" si="3"/>
        <v>43982</v>
      </c>
      <c r="L70" s="11">
        <f t="shared" si="3"/>
        <v>44012</v>
      </c>
      <c r="M70" s="11">
        <f>EOMONTH(N70,-1)</f>
        <v>44043</v>
      </c>
      <c r="N70" s="11">
        <f>EOMONTH(O70,-1)</f>
        <v>44074</v>
      </c>
      <c r="O70" s="11">
        <f>EOMONTH(P70,-1)</f>
        <v>44104</v>
      </c>
      <c r="P70" s="11">
        <f>D5</f>
        <v>44106</v>
      </c>
      <c r="Q70" s="12">
        <f>DATE(YEAR($D$5)-2,12,31)</f>
        <v>43465</v>
      </c>
      <c r="R70" s="12">
        <f>DATE(YEAR($D$5)-1,12,31)</f>
        <v>43830</v>
      </c>
      <c r="S70" s="12">
        <f>$D$5</f>
        <v>44106</v>
      </c>
      <c r="T70" s="10" t="s">
        <v>0</v>
      </c>
      <c r="U70" s="10" t="s">
        <v>1</v>
      </c>
      <c r="V70" s="10" t="s">
        <v>2</v>
      </c>
      <c r="W70" s="10" t="s">
        <v>3</v>
      </c>
      <c r="X70" s="10" t="s">
        <v>4</v>
      </c>
      <c r="Y70" s="10" t="s">
        <v>5</v>
      </c>
      <c r="Z70" s="10" t="s">
        <v>6</v>
      </c>
      <c r="AC70" s="14"/>
    </row>
    <row r="71" spans="2:29" ht="16.05" customHeight="1" x14ac:dyDescent="0.3">
      <c r="B71" s="1" t="s">
        <v>890</v>
      </c>
      <c r="C71" s="5" t="s">
        <v>893</v>
      </c>
      <c r="D71" s="5" t="s">
        <v>896</v>
      </c>
      <c r="E71" s="6">
        <f>_xll.ECONOMATICA($B$71:$B$73,"return","in the month",E70,,,,"decimal","false","false")</f>
        <v>0</v>
      </c>
      <c r="F71" s="6">
        <f>_xll.ECONOMATICA($B$71:$B$73,"return","in the month",F70,,,,"decimal","false","false")</f>
        <v>0</v>
      </c>
      <c r="G71" s="6">
        <f>_xll.ECONOMATICA($B$71:$B$73,"return","in the month",G70,,,,"decimal","false","false")</f>
        <v>0</v>
      </c>
      <c r="H71" s="6">
        <f>_xll.ECONOMATICA($B$71:$B$73,"return","in the month",H70,,,,"decimal","false","false")</f>
        <v>0</v>
      </c>
      <c r="I71" s="6">
        <f>_xll.ECONOMATICA($B$71:$B$73,"return","in the month",I70,,,,"decimal","false","false")</f>
        <v>0</v>
      </c>
      <c r="J71" s="6" t="str">
        <f>_xll.ECONOMATICA($B$71:$B$73,"return","in the month",J70,,,,"decimal","false","false")</f>
        <v/>
      </c>
      <c r="K71" s="6" t="str">
        <f>_xll.ECONOMATICA($B$71:$B$73,"return","in the month",K70,,,,"decimal","false","false")</f>
        <v/>
      </c>
      <c r="L71" s="6">
        <f>_xll.ECONOMATICA($B$71:$B$73,"return","in the month",L70,,,,"decimal","false","false")</f>
        <v>0</v>
      </c>
      <c r="M71" s="6">
        <f>_xll.ECONOMATICA($B$71:$B$73,"return","in the month",M70,,,,"decimal","false","false")</f>
        <v>0</v>
      </c>
      <c r="N71" s="6">
        <f>_xll.ECONOMATICA($B$71:$B$73,"return","in the month",N70,,,,"decimal","false","false")</f>
        <v>0</v>
      </c>
      <c r="O71" s="6">
        <f>_xll.ECONOMATICA($B$71:$B$73,"return","in the month",O70,,,,"decimal","false","false")</f>
        <v>-0.99997803624952197</v>
      </c>
      <c r="P71" s="6" t="str">
        <f>_xll.ECONOMATICA($B$71:$B$73,"return","in the month",P70,,,,"decimal","false","false")</f>
        <v/>
      </c>
      <c r="Q71" s="6">
        <f>_xll.ECONOMATICA($B$71:$B$73,"return","in the year",Q70,,,,"decimal","false","false")</f>
        <v>0</v>
      </c>
      <c r="R71" s="6">
        <f>_xll.ECONOMATICA($B$71:$B$73,"return","in the year",R70,,,,"decimal","false","false")</f>
        <v>0</v>
      </c>
      <c r="S71" s="6">
        <f>_xll.ECONOMATICA($B$71:$B$73,"return","in the year",S70,,,,"decimal","false","false")</f>
        <v>-0.99997803624952197</v>
      </c>
      <c r="T71" s="6">
        <f>_xll.ECONOMATICA($B$71:$B$73,"Return",T70,$D$5,,,"ORIGINAL CURRENCY","decimal","false","false",,{"tc.dft=false";"tc.tp=0";"tc.pers=30";"tc.per=0"})</f>
        <v>-0.99997803624952197</v>
      </c>
      <c r="U71" s="6">
        <f>_xll.ECONOMATICA($B$71:$B$73,"Return",U70,$D$5,,,"ORIGINAL CURRENCY","decimal","false","false",,{"tc.dft=false";"tc.tp=0";"tc.pers=30";"tc.per=0"})</f>
        <v>-0.99997803624952197</v>
      </c>
      <c r="V71" s="6">
        <f>_xll.ECONOMATICA($B$71:$B$73,"Return",V70,$D$5,,,"ORIGINAL CURRENCY","decimal","false","false",,{"tc.dft=false";"tc.tp=0";"tc.pers=30";"tc.per=0"})</f>
        <v>-0.99997803624952197</v>
      </c>
      <c r="W71" s="6">
        <f>_xll.ECONOMATICA($B$71:$B$73,"Return",W70,$D$5,,,"ORIGINAL CURRENCY","decimal","false","false",,{"tc.dft=false";"tc.tp=0";"tc.pers=30";"tc.per=0"})</f>
        <v>-0.99997803624952197</v>
      </c>
      <c r="X71" s="6">
        <f>_xll.ECONOMATICA($B$71:$B$73,"Return",X70,$D$5,,,"ORIGINAL CURRENCY","decimal","false","false",,{"tc.dft=false";"tc.tp=0";"tc.pers=30";"tc.per=0"})</f>
        <v>-0.99997803624952197</v>
      </c>
      <c r="Y71" s="6">
        <f>_xll.ECONOMATICA($B$71:$B$73,"Return",Y70,$D$5,,,"ORIGINAL CURRENCY","decimal","false","false",,{"tc.dft=false";"tc.tp=0";"tc.pers=30";"tc.per=0"})</f>
        <v>-0.99997803624952197</v>
      </c>
      <c r="Z71" s="6">
        <f>_xll.ECONOMATICA($B$71:$B$73,"Return",Z70,$D$5,,,"ORIGINAL CURRENCY","decimal","false","false",,{"tc.dft=false";"tc.tp=0";"tc.pers=30";"tc.per=0"})</f>
        <v>-0.99997803624952197</v>
      </c>
      <c r="AC71" s="14"/>
    </row>
    <row r="72" spans="2:29" ht="16.05" customHeight="1" x14ac:dyDescent="0.3">
      <c r="B72" s="1" t="s">
        <v>891</v>
      </c>
      <c r="C72" s="5" t="s">
        <v>894</v>
      </c>
      <c r="D72" s="5" t="s">
        <v>897</v>
      </c>
      <c r="E72" s="6">
        <v>-1.40000057854195E-3</v>
      </c>
      <c r="F72" s="6">
        <v>-3.9999935961532201E-4</v>
      </c>
      <c r="G72" s="6">
        <v>-3.5000004872927102E-3</v>
      </c>
      <c r="H72" s="6">
        <v>-1.40000048759248E-3</v>
      </c>
      <c r="I72" s="6">
        <v>2.80000004750036E-3</v>
      </c>
      <c r="J72" s="6">
        <v>-2.2999997845545299E-3</v>
      </c>
      <c r="K72" s="6">
        <v>-1.20000024799083E-3</v>
      </c>
      <c r="L72" s="6">
        <v>-1.49999898258102E-3</v>
      </c>
      <c r="M72" s="6">
        <v>5.2999998206359998E-3</v>
      </c>
      <c r="N72" s="6">
        <v>3.4000000778178201E-3</v>
      </c>
      <c r="O72" s="6"/>
      <c r="P72" s="6"/>
      <c r="Q72" s="6">
        <v>3.2331202746718198E-2</v>
      </c>
      <c r="R72" s="6">
        <v>1.9686537616507801E-3</v>
      </c>
      <c r="S72" s="6"/>
      <c r="T72" s="6"/>
      <c r="U72" s="6">
        <v>8.7180198988789908E-3</v>
      </c>
      <c r="V72" s="6">
        <v>3.6825064453296398E-3</v>
      </c>
      <c r="W72" s="6">
        <v>9.6339202718809204E-4</v>
      </c>
      <c r="X72" s="6">
        <v>1.09712602425134E-2</v>
      </c>
      <c r="Y72" s="6">
        <v>3.4221810459712301E-2</v>
      </c>
      <c r="Z72" s="6">
        <v>4.2462345483727397E-2</v>
      </c>
      <c r="AC72" s="14"/>
    </row>
    <row r="73" spans="2:29" ht="16.05" customHeight="1" x14ac:dyDescent="0.3">
      <c r="B73" s="1" t="s">
        <v>892</v>
      </c>
      <c r="C73" s="5" t="s">
        <v>895</v>
      </c>
      <c r="D73" s="5" t="s">
        <v>898</v>
      </c>
      <c r="E73" s="6">
        <v>9.9999986377952198E-4</v>
      </c>
      <c r="F73" s="6">
        <v>1.2000002534478E-3</v>
      </c>
      <c r="G73" s="6">
        <v>5.0000005103356703E-4</v>
      </c>
      <c r="H73" s="6">
        <v>1.1999998023384301E-3</v>
      </c>
      <c r="I73" s="6">
        <v>6.1000001205684402E-3</v>
      </c>
      <c r="J73" s="6">
        <v>4.0999996926984698E-3</v>
      </c>
      <c r="K73" s="6">
        <v>1.00000328529859E-4</v>
      </c>
      <c r="L73" s="6">
        <v>-1.8000001600739801E-3</v>
      </c>
      <c r="M73" s="6">
        <v>6.0999998040642796E-3</v>
      </c>
      <c r="N73" s="6">
        <v>1.0000002730521399E-3</v>
      </c>
      <c r="O73" s="6"/>
      <c r="P73" s="6"/>
      <c r="Q73" s="6">
        <v>2.3944261112774302E-2</v>
      </c>
      <c r="R73" s="6">
        <v>1.8944366051073299E-2</v>
      </c>
      <c r="S73" s="6"/>
      <c r="T73" s="6"/>
      <c r="U73" s="6">
        <v>7.1061000780900897E-3</v>
      </c>
      <c r="V73" s="6">
        <v>9.5159530264936603E-3</v>
      </c>
      <c r="W73" s="6">
        <v>2.1068256204671301E-2</v>
      </c>
      <c r="X73" s="6">
        <v>4.1451171380685999E-2</v>
      </c>
      <c r="Y73" s="6">
        <v>5.6082677971062402E-2</v>
      </c>
      <c r="Z73" s="6">
        <v>8.6996979856921799E-2</v>
      </c>
      <c r="AC73" s="14"/>
    </row>
    <row r="74" spans="2:29" ht="16.05" customHeight="1" x14ac:dyDescent="0.3">
      <c r="AC74" s="14"/>
    </row>
    <row r="75" spans="2:29" x14ac:dyDescent="0.3">
      <c r="AC75" s="14"/>
    </row>
    <row r="76" spans="2:29" x14ac:dyDescent="0.3">
      <c r="AC76" s="14"/>
    </row>
    <row r="77" spans="2:29" x14ac:dyDescent="0.3">
      <c r="AC77" s="14"/>
    </row>
    <row r="78" spans="2:29" x14ac:dyDescent="0.3">
      <c r="AC78" s="14"/>
    </row>
    <row r="79" spans="2:29" x14ac:dyDescent="0.3">
      <c r="AC79" s="14"/>
    </row>
    <row r="80" spans="2:29" x14ac:dyDescent="0.3">
      <c r="AC80" s="14"/>
    </row>
    <row r="81" spans="29:29" x14ac:dyDescent="0.3">
      <c r="AC81" s="14"/>
    </row>
    <row r="82" spans="29:29" x14ac:dyDescent="0.3">
      <c r="AC82" s="14"/>
    </row>
    <row r="83" spans="29:29" x14ac:dyDescent="0.3">
      <c r="AC83" s="14"/>
    </row>
    <row r="84" spans="29:29" x14ac:dyDescent="0.3">
      <c r="AC84" s="14"/>
    </row>
    <row r="85" spans="29:29" x14ac:dyDescent="0.3">
      <c r="AC85" s="14"/>
    </row>
    <row r="86" spans="29:29" x14ac:dyDescent="0.3">
      <c r="AC86" s="14"/>
    </row>
    <row r="87" spans="29:29" x14ac:dyDescent="0.3">
      <c r="AC87" s="14"/>
    </row>
    <row r="88" spans="29:29" x14ac:dyDescent="0.3">
      <c r="AC88" s="14"/>
    </row>
    <row r="89" spans="29:29" x14ac:dyDescent="0.3">
      <c r="AC89" s="14"/>
    </row>
    <row r="90" spans="29:29" x14ac:dyDescent="0.3">
      <c r="AC90" s="14"/>
    </row>
    <row r="91" spans="29:29" x14ac:dyDescent="0.3">
      <c r="AC91" s="14"/>
    </row>
    <row r="92" spans="29:29" x14ac:dyDescent="0.3">
      <c r="AC92" s="14"/>
    </row>
    <row r="93" spans="29:29" x14ac:dyDescent="0.3">
      <c r="AC93" s="14"/>
    </row>
    <row r="94" spans="29:29" x14ac:dyDescent="0.3">
      <c r="AC94" s="14"/>
    </row>
    <row r="95" spans="29:29" x14ac:dyDescent="0.3">
      <c r="AC95" s="14"/>
    </row>
    <row r="96" spans="29:29" x14ac:dyDescent="0.3">
      <c r="AC96" s="14"/>
    </row>
    <row r="97" spans="29:29" x14ac:dyDescent="0.3">
      <c r="AC97" s="14"/>
    </row>
    <row r="98" spans="29:29" x14ac:dyDescent="0.3">
      <c r="AC98" s="14"/>
    </row>
    <row r="99" spans="29:29" x14ac:dyDescent="0.3">
      <c r="AC99" s="14"/>
    </row>
    <row r="100" spans="29:29" x14ac:dyDescent="0.3">
      <c r="AC100" s="14"/>
    </row>
    <row r="101" spans="29:29" x14ac:dyDescent="0.3">
      <c r="AC101" s="14"/>
    </row>
    <row r="102" spans="29:29" x14ac:dyDescent="0.3">
      <c r="AC102" s="14"/>
    </row>
    <row r="103" spans="29:29" x14ac:dyDescent="0.3">
      <c r="AC103" s="14"/>
    </row>
    <row r="104" spans="29:29" x14ac:dyDescent="0.3">
      <c r="AC104" s="14"/>
    </row>
    <row r="105" spans="29:29" x14ac:dyDescent="0.3">
      <c r="AC105" s="14"/>
    </row>
    <row r="106" spans="29:29" x14ac:dyDescent="0.3">
      <c r="AC106" s="14"/>
    </row>
    <row r="107" spans="29:29" x14ac:dyDescent="0.3">
      <c r="AC107" s="14"/>
    </row>
    <row r="108" spans="29:29" x14ac:dyDescent="0.3">
      <c r="AC108" s="14"/>
    </row>
    <row r="109" spans="29:29" x14ac:dyDescent="0.3">
      <c r="AC109" s="14"/>
    </row>
    <row r="110" spans="29:29" x14ac:dyDescent="0.3">
      <c r="AC110" s="14"/>
    </row>
    <row r="111" spans="29:29" x14ac:dyDescent="0.3">
      <c r="AC111" s="14"/>
    </row>
    <row r="112" spans="29:29" x14ac:dyDescent="0.3">
      <c r="AC112" s="14"/>
    </row>
    <row r="113" spans="29:29" x14ac:dyDescent="0.3">
      <c r="AC113" s="14"/>
    </row>
    <row r="114" spans="29:29" x14ac:dyDescent="0.3">
      <c r="AC114" s="14"/>
    </row>
    <row r="115" spans="29:29" x14ac:dyDescent="0.3">
      <c r="AC115" s="14"/>
    </row>
    <row r="116" spans="29:29" x14ac:dyDescent="0.3">
      <c r="AC116" s="14"/>
    </row>
    <row r="117" spans="29:29" x14ac:dyDescent="0.3">
      <c r="AC117" s="14"/>
    </row>
    <row r="118" spans="29:29" x14ac:dyDescent="0.3">
      <c r="AC118" s="14"/>
    </row>
    <row r="119" spans="29:29" x14ac:dyDescent="0.3">
      <c r="AC119" s="14"/>
    </row>
    <row r="120" spans="29:29" x14ac:dyDescent="0.3">
      <c r="AC120" s="14"/>
    </row>
    <row r="121" spans="29:29" x14ac:dyDescent="0.3">
      <c r="AC121" s="14"/>
    </row>
    <row r="122" spans="29:29" x14ac:dyDescent="0.3">
      <c r="AC122" s="14"/>
    </row>
    <row r="123" spans="29:29" x14ac:dyDescent="0.3">
      <c r="AC123" s="14"/>
    </row>
    <row r="124" spans="29:29" x14ac:dyDescent="0.3">
      <c r="AC124" s="14"/>
    </row>
    <row r="125" spans="29:29" x14ac:dyDescent="0.3">
      <c r="AC125" s="14"/>
    </row>
    <row r="126" spans="29:29" x14ac:dyDescent="0.3">
      <c r="AC126" s="14"/>
    </row>
    <row r="127" spans="29:29" x14ac:dyDescent="0.3">
      <c r="AC127" s="14"/>
    </row>
    <row r="128" spans="29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  <row r="8406" spans="29:29" x14ac:dyDescent="0.3">
      <c r="AC8406" s="14"/>
    </row>
    <row r="8407" spans="29:29" x14ac:dyDescent="0.3">
      <c r="AC8407" s="14"/>
    </row>
    <row r="8408" spans="29:29" x14ac:dyDescent="0.3">
      <c r="AC8408" s="14"/>
    </row>
    <row r="8409" spans="29:29" x14ac:dyDescent="0.3">
      <c r="AC8409" s="14"/>
    </row>
    <row r="8410" spans="29:29" x14ac:dyDescent="0.3">
      <c r="AC8410" s="14"/>
    </row>
    <row r="8411" spans="29:29" x14ac:dyDescent="0.3">
      <c r="AC8411" s="14"/>
    </row>
    <row r="8412" spans="29:29" x14ac:dyDescent="0.3">
      <c r="AC8412" s="14"/>
    </row>
    <row r="8413" spans="29:29" x14ac:dyDescent="0.3">
      <c r="AC8413" s="14"/>
    </row>
    <row r="8414" spans="29:29" x14ac:dyDescent="0.3">
      <c r="AC8414" s="14"/>
    </row>
    <row r="8415" spans="29:29" x14ac:dyDescent="0.3">
      <c r="AC8415" s="14"/>
    </row>
    <row r="8416" spans="29:29" x14ac:dyDescent="0.3">
      <c r="AC8416" s="14"/>
    </row>
    <row r="8417" spans="29:29" x14ac:dyDescent="0.3">
      <c r="AC8417" s="14"/>
    </row>
    <row r="8418" spans="29:29" x14ac:dyDescent="0.3">
      <c r="AC8418" s="14"/>
    </row>
    <row r="8419" spans="29:29" x14ac:dyDescent="0.3">
      <c r="AC8419" s="14"/>
    </row>
    <row r="8420" spans="29:29" x14ac:dyDescent="0.3">
      <c r="AC8420" s="14"/>
    </row>
    <row r="8421" spans="29:29" x14ac:dyDescent="0.3">
      <c r="AC8421" s="14"/>
    </row>
    <row r="8422" spans="29:29" x14ac:dyDescent="0.3">
      <c r="AC8422" s="14"/>
    </row>
    <row r="8423" spans="29:29" x14ac:dyDescent="0.3">
      <c r="AC8423" s="14"/>
    </row>
    <row r="8424" spans="29:29" x14ac:dyDescent="0.3">
      <c r="AC8424" s="14"/>
    </row>
    <row r="8425" spans="29:29" x14ac:dyDescent="0.3">
      <c r="AC8425" s="14"/>
    </row>
    <row r="8426" spans="29:29" x14ac:dyDescent="0.3">
      <c r="AC8426" s="14"/>
    </row>
    <row r="8427" spans="29:29" x14ac:dyDescent="0.3">
      <c r="AC8427" s="14"/>
    </row>
    <row r="8428" spans="29:29" x14ac:dyDescent="0.3">
      <c r="AC8428" s="14"/>
    </row>
    <row r="8429" spans="29:29" x14ac:dyDescent="0.3">
      <c r="AC8429" s="14"/>
    </row>
    <row r="8430" spans="29:29" x14ac:dyDescent="0.3">
      <c r="AC8430" s="14"/>
    </row>
    <row r="8431" spans="29:29" x14ac:dyDescent="0.3">
      <c r="AC8431" s="14"/>
    </row>
    <row r="8432" spans="29:29" x14ac:dyDescent="0.3">
      <c r="AC8432" s="14"/>
    </row>
    <row r="8433" spans="29:29" x14ac:dyDescent="0.3">
      <c r="AC8433" s="14"/>
    </row>
    <row r="8434" spans="29:29" x14ac:dyDescent="0.3">
      <c r="AC8434" s="14"/>
    </row>
    <row r="8435" spans="29:29" x14ac:dyDescent="0.3">
      <c r="AC8435" s="14"/>
    </row>
    <row r="8436" spans="29:29" x14ac:dyDescent="0.3">
      <c r="AC8436" s="14"/>
    </row>
    <row r="8437" spans="29:29" x14ac:dyDescent="0.3">
      <c r="AC8437" s="14"/>
    </row>
    <row r="8438" spans="29:29" x14ac:dyDescent="0.3">
      <c r="AC8438" s="14"/>
    </row>
    <row r="8439" spans="29:29" x14ac:dyDescent="0.3">
      <c r="AC8439" s="14"/>
    </row>
    <row r="8440" spans="29:29" x14ac:dyDescent="0.3">
      <c r="AC8440" s="14"/>
    </row>
    <row r="8441" spans="29:29" x14ac:dyDescent="0.3">
      <c r="AC8441" s="14"/>
    </row>
    <row r="8442" spans="29:29" x14ac:dyDescent="0.3">
      <c r="AC8442" s="14"/>
    </row>
    <row r="8443" spans="29:29" x14ac:dyDescent="0.3">
      <c r="AC8443" s="14"/>
    </row>
    <row r="8444" spans="29:29" x14ac:dyDescent="0.3">
      <c r="AC8444" s="14"/>
    </row>
    <row r="8445" spans="29:29" x14ac:dyDescent="0.3">
      <c r="AC8445" s="14"/>
    </row>
    <row r="8446" spans="29:29" x14ac:dyDescent="0.3">
      <c r="AC8446" s="14"/>
    </row>
    <row r="8447" spans="29:29" x14ac:dyDescent="0.3">
      <c r="AC8447" s="14"/>
    </row>
    <row r="8448" spans="29:29" x14ac:dyDescent="0.3">
      <c r="AC8448" s="14"/>
    </row>
    <row r="8449" spans="29:29" x14ac:dyDescent="0.3">
      <c r="AC8449" s="14"/>
    </row>
    <row r="8450" spans="29:29" x14ac:dyDescent="0.3">
      <c r="AC8450" s="14"/>
    </row>
    <row r="8451" spans="29:29" x14ac:dyDescent="0.3">
      <c r="AC8451" s="14"/>
    </row>
    <row r="8452" spans="29:29" x14ac:dyDescent="0.3">
      <c r="AC8452" s="14"/>
    </row>
    <row r="8453" spans="29:29" x14ac:dyDescent="0.3">
      <c r="AC8453" s="14"/>
    </row>
    <row r="8454" spans="29:29" x14ac:dyDescent="0.3">
      <c r="AC8454" s="14"/>
    </row>
    <row r="8455" spans="29:29" x14ac:dyDescent="0.3">
      <c r="AC8455" s="14"/>
    </row>
    <row r="8456" spans="29:29" x14ac:dyDescent="0.3">
      <c r="AC8456" s="14"/>
    </row>
    <row r="8457" spans="29:29" x14ac:dyDescent="0.3">
      <c r="AC8457" s="14"/>
    </row>
    <row r="8458" spans="29:29" x14ac:dyDescent="0.3">
      <c r="AC8458" s="14"/>
    </row>
    <row r="8459" spans="29:29" x14ac:dyDescent="0.3">
      <c r="AC8459" s="14"/>
    </row>
    <row r="8460" spans="29:29" x14ac:dyDescent="0.3">
      <c r="AC8460" s="14"/>
    </row>
    <row r="8461" spans="29:29" x14ac:dyDescent="0.3">
      <c r="AC8461" s="14"/>
    </row>
  </sheetData>
  <conditionalFormatting sqref="C11:Z30 C10:AA10">
    <cfRule type="expression" dxfId="9" priority="7">
      <formula>MOD(ROW(),2)</formula>
    </cfRule>
  </conditionalFormatting>
  <conditionalFormatting sqref="C34:Z35">
    <cfRule type="expression" dxfId="8" priority="6">
      <formula>MOD(ROW(),2)</formula>
    </cfRule>
  </conditionalFormatting>
  <conditionalFormatting sqref="C53:Z67">
    <cfRule type="expression" dxfId="7" priority="5">
      <formula>MOD(ROW(),2)</formula>
    </cfRule>
  </conditionalFormatting>
  <conditionalFormatting sqref="C71:Z73">
    <cfRule type="expression" dxfId="6" priority="4">
      <formula>MOD(ROW(),2)</formula>
    </cfRule>
  </conditionalFormatting>
  <conditionalFormatting sqref="C36:Z49">
    <cfRule type="expression" dxfId="5" priority="2">
      <formula>MOD(ROW(),2)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35:Z35 C34:C35 E11:Z30 C10:C30 D70 E54:Z73 C53:C73" xr:uid="{5407B2C4-15C8-4636-8CC4-17B371F15030}">
      <formula1>FALSE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F8C3F-1100-4FFF-9D90-BB0023BA6ACB}">
  <dimension ref="B1:AF8439"/>
  <sheetViews>
    <sheetView showGridLines="0" zoomScale="90" zoomScaleNormal="90" workbookViewId="0">
      <selection activeCell="D6" sqref="D6"/>
    </sheetView>
  </sheetViews>
  <sheetFormatPr baseColWidth="10" defaultColWidth="9.109375" defaultRowHeight="14.4" x14ac:dyDescent="0.3"/>
  <cols>
    <col min="1" max="1" width="1.6640625" style="1" customWidth="1"/>
    <col min="2" max="2" width="17.21875" style="1" hidden="1" customWidth="1"/>
    <col min="3" max="3" width="34.21875" style="1" customWidth="1"/>
    <col min="4" max="4" width="13.6640625" style="1" customWidth="1"/>
    <col min="5" max="24" width="7.88671875" style="1" customWidth="1"/>
    <col min="25" max="25" width="9" style="1" customWidth="1"/>
    <col min="26" max="26" width="7.88671875" style="1" customWidth="1"/>
    <col min="27" max="27" width="0.88671875" customWidth="1"/>
    <col min="28" max="28" width="11.33203125" style="1" customWidth="1"/>
    <col min="29" max="32" width="16.6640625" style="1" customWidth="1"/>
    <col min="33" max="16384" width="9.109375" style="1"/>
  </cols>
  <sheetData>
    <row r="1" spans="2:32" ht="38.1" customHeight="1" x14ac:dyDescent="0.3"/>
    <row r="2" spans="2:32" ht="16.8" customHeight="1" x14ac:dyDescent="0.3"/>
    <row r="3" spans="2:32" ht="19.95" customHeight="1" x14ac:dyDescent="0.3"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24" t="s">
        <v>919</v>
      </c>
    </row>
    <row r="4" spans="2:32" ht="10.050000000000001" customHeight="1" x14ac:dyDescent="0.3">
      <c r="Z4" s="22"/>
      <c r="AC4"/>
    </row>
    <row r="5" spans="2:32" ht="18" customHeight="1" x14ac:dyDescent="0.3">
      <c r="C5" s="26" t="s">
        <v>55</v>
      </c>
      <c r="D5" s="25">
        <f>IF(D6="",_xll.ECONOMATICA("S&amp;P 500","DATE OF LAST QUOTE"),D6)</f>
        <v>44106</v>
      </c>
      <c r="Z5" s="21"/>
      <c r="AC5"/>
    </row>
    <row r="6" spans="2:32" ht="18" customHeight="1" x14ac:dyDescent="0.3">
      <c r="C6" s="26" t="s">
        <v>56</v>
      </c>
      <c r="D6" s="23"/>
      <c r="X6" s="2"/>
      <c r="Y6" s="19"/>
      <c r="Z6" s="15"/>
      <c r="AC6"/>
    </row>
    <row r="7" spans="2:32" ht="10.050000000000001" customHeight="1" x14ac:dyDescent="0.3">
      <c r="C7" s="20"/>
      <c r="X7" s="2"/>
      <c r="Y7" s="19"/>
      <c r="Z7" s="15"/>
      <c r="AC7"/>
    </row>
    <row r="8" spans="2:32" ht="16.05" customHeight="1" x14ac:dyDescent="0.3">
      <c r="C8" s="16" t="str">
        <f>"ÍNDICES DE RENTA FIJA - AL "&amp;TEXT(D5,"dd-mm-yyyy")</f>
        <v>ÍNDICES DE RENTA FIJA - AL 02-10-2020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C8" s="14"/>
    </row>
    <row r="9" spans="2:32" ht="16.05" customHeight="1" x14ac:dyDescent="0.3">
      <c r="B9" s="1" t="str" cm="1">
        <f t="array" ref="B9">+_xll.ECOSECURITIES("fixedincomeindex","active",,"USA")</f>
        <v>Codigo</v>
      </c>
      <c r="C9" s="10" t="str">
        <f>_xll.ECONOMATICA(B10:B17,"name")</f>
        <v>Nombre</v>
      </c>
      <c r="D9" s="10" t="str">
        <f>_xll.ECONOMATICA(B10:B17,"ticker")</f>
        <v>Codigo</v>
      </c>
      <c r="E9" s="11">
        <f t="shared" ref="E9:L9" si="0">EOMONTH(F9,-1)</f>
        <v>43799</v>
      </c>
      <c r="F9" s="11">
        <f t="shared" si="0"/>
        <v>43830</v>
      </c>
      <c r="G9" s="11">
        <f t="shared" si="0"/>
        <v>43861</v>
      </c>
      <c r="H9" s="11">
        <f t="shared" si="0"/>
        <v>43890</v>
      </c>
      <c r="I9" s="11">
        <f t="shared" si="0"/>
        <v>43921</v>
      </c>
      <c r="J9" s="11">
        <f t="shared" si="0"/>
        <v>43951</v>
      </c>
      <c r="K9" s="11">
        <f t="shared" si="0"/>
        <v>43982</v>
      </c>
      <c r="L9" s="11">
        <f t="shared" si="0"/>
        <v>44012</v>
      </c>
      <c r="M9" s="11">
        <f>EOMONTH(N9,-1)</f>
        <v>44043</v>
      </c>
      <c r="N9" s="11">
        <f>EOMONTH(O9,-1)</f>
        <v>44074</v>
      </c>
      <c r="O9" s="11">
        <f>EOMONTH(P9,-1)</f>
        <v>44104</v>
      </c>
      <c r="P9" s="11">
        <f>D5</f>
        <v>44106</v>
      </c>
      <c r="Q9" s="12">
        <f>DATE(YEAR($D$5)-2,12,31)</f>
        <v>43465</v>
      </c>
      <c r="R9" s="12">
        <f>DATE(YEAR($D$5)-1,12,31)</f>
        <v>43830</v>
      </c>
      <c r="S9" s="12">
        <f>D5</f>
        <v>44106</v>
      </c>
      <c r="T9" s="10" t="s">
        <v>0</v>
      </c>
      <c r="U9" s="10" t="s">
        <v>1</v>
      </c>
      <c r="V9" s="10" t="s">
        <v>2</v>
      </c>
      <c r="W9" s="10" t="s">
        <v>3</v>
      </c>
      <c r="X9" s="10" t="s">
        <v>4</v>
      </c>
      <c r="Y9" s="10" t="s">
        <v>5</v>
      </c>
      <c r="Z9" s="10" t="s">
        <v>6</v>
      </c>
    </row>
    <row r="10" spans="2:32" ht="16.05" customHeight="1" x14ac:dyDescent="0.3">
      <c r="B10" s="1" t="s">
        <v>920</v>
      </c>
      <c r="C10" s="4" t="s">
        <v>928</v>
      </c>
      <c r="D10" s="5" t="s">
        <v>931</v>
      </c>
      <c r="E10" s="6">
        <f>_xll.ECONOMATICA($B$10:$B$17,"return","in the month",E9,,,,"decimal","false","false")</f>
        <v>0</v>
      </c>
      <c r="F10" s="6">
        <f>_xll.ECONOMATICA($B$10:$B$17,"return","in the month",F9,,,,"decimal","false","false")</f>
        <v>0</v>
      </c>
      <c r="G10" s="6">
        <f>_xll.ECONOMATICA($B$10:$B$17,"return","in the month",G9,,,,"decimal","false","false")</f>
        <v>0</v>
      </c>
      <c r="H10" s="6">
        <f>_xll.ECONOMATICA($B$10:$B$17,"return","in the month",H9,,,,"decimal","false","false")</f>
        <v>0</v>
      </c>
      <c r="I10" s="6">
        <f>_xll.ECONOMATICA($B$10:$B$17,"return","in the month",I9,,,,"decimal","false","false")</f>
        <v>-1</v>
      </c>
      <c r="J10" s="6" t="str">
        <f>_xll.ECONOMATICA($B$10:$B$17,"return","in the month",J9,,,,"decimal","false","false")</f>
        <v/>
      </c>
      <c r="K10" s="6" t="str">
        <f>_xll.ECONOMATICA($B$10:$B$17,"return","in the month",K9,,,,"decimal","false","false")</f>
        <v/>
      </c>
      <c r="L10" s="6" t="str">
        <f>_xll.ECONOMATICA($B$10:$B$17,"return","in the month",L9,,,,"decimal","false","false")</f>
        <v/>
      </c>
      <c r="M10" s="6" t="str">
        <f>_xll.ECONOMATICA($B$10:$B$17,"return","in the month",M9,,,,"decimal","false","false")</f>
        <v/>
      </c>
      <c r="N10" s="6" t="str">
        <f>_xll.ECONOMATICA($B$10:$B$17,"return","in the month",N9,,,,"decimal","false","false")</f>
        <v/>
      </c>
      <c r="O10" s="6" t="str">
        <f>_xll.ECONOMATICA($B$10:$B$17,"return","in the month",O9,,,,"decimal","false","false")</f>
        <v/>
      </c>
      <c r="P10" s="6" t="str">
        <f>_xll.ECONOMATICA($B$10:$B$17,"return","in the month",P9,,,,"decimal","false","false")</f>
        <v/>
      </c>
      <c r="Q10" s="6">
        <f>_xll.ECONOMATICA($B$10:$B$17,"return","in the year",Q9,,,,"decimal","false","false")</f>
        <v>0.5</v>
      </c>
      <c r="R10" s="6">
        <f>_xll.ECONOMATICA($B$10:$B$17,"return","in the year",R9,,,,"decimal","false","false")</f>
        <v>-0.33333333333313903</v>
      </c>
      <c r="S10" s="6" t="str">
        <f>_xll.ECONOMATICA($B$10:$B$17,"return","in the year",S9,,,,"decimal","false","false")</f>
        <v/>
      </c>
      <c r="T10" s="6" t="str">
        <f>_xll.ECONOMATICA($B$10:$B$17,"Return",T9,$D$5,,,"ORIGINAL CURRENCY","decimal","false","false")</f>
        <v/>
      </c>
      <c r="U10" s="6" t="str">
        <f>_xll.ECONOMATICA($B$10:$B$17,"Return",U9,$D$5,,,"ORIGINAL CURRENCY","decimal","false","false")</f>
        <v/>
      </c>
      <c r="V10" s="6" t="str">
        <f>_xll.ECONOMATICA($B$10:$B$17,"Return",V9,$D$5,,,"ORIGINAL CURRENCY","decimal","false","false")</f>
        <v/>
      </c>
      <c r="W10" s="6" t="str">
        <f>_xll.ECONOMATICA($B$10:$B$17,"Return",W9,$D$5,,,"ORIGINAL CURRENCY","decimal","false","false")</f>
        <v/>
      </c>
      <c r="X10" s="6" t="str">
        <f>_xll.ECONOMATICA($B$10:$B$17,"Return",X9,$D$5,,,"ORIGINAL CURRENCY","decimal","false","false")</f>
        <v/>
      </c>
      <c r="Y10" s="6" t="str">
        <f>_xll.ECONOMATICA($B$10:$B$17,"Return",Y9,$D$5,,,"ORIGINAL CURRENCY","decimal","false","false")</f>
        <v/>
      </c>
      <c r="Z10" s="6" t="str">
        <f>_xll.ECONOMATICA($B$10:$B$17,"Return",Z9,$D$5,,,"ORIGINAL CURRENCY","decimal","false","false")</f>
        <v/>
      </c>
      <c r="AA10" s="6" t="str">
        <f>_xll.ECONOMATICA($D$10:$D$17,"Return",AA9,$D$5,,,"ORIGINAL CURRENCY","decimal","false","false")</f>
        <v/>
      </c>
    </row>
    <row r="11" spans="2:32" ht="16.05" customHeight="1" x14ac:dyDescent="0.3">
      <c r="B11" s="1" t="s">
        <v>921</v>
      </c>
      <c r="C11" s="4" t="s">
        <v>929</v>
      </c>
      <c r="D11" s="5" t="s">
        <v>932</v>
      </c>
      <c r="E11" s="6">
        <v>-6.6666666666642393E-2</v>
      </c>
      <c r="F11" s="6">
        <v>7.1428571429350995E-2</v>
      </c>
      <c r="G11" s="6">
        <v>-1.9333333333348901</v>
      </c>
      <c r="H11" s="6">
        <v>1</v>
      </c>
      <c r="I11" s="6">
        <v>-0.39285714285681</v>
      </c>
      <c r="J11" s="6">
        <v>1.52941176470369</v>
      </c>
      <c r="K11" s="6">
        <v>0.16279069767566401</v>
      </c>
      <c r="L11" s="6">
        <v>0.36000000000058202</v>
      </c>
      <c r="M11" s="6">
        <v>0.47058823529398103</v>
      </c>
      <c r="N11" s="6">
        <v>7.9999999999927199E-2</v>
      </c>
      <c r="O11" s="6">
        <v>-0.12962962962963501</v>
      </c>
      <c r="P11" s="6">
        <v>0</v>
      </c>
      <c r="Q11" s="6">
        <v>1.2272727272717701</v>
      </c>
      <c r="R11" s="6">
        <v>-0.84693877551006203</v>
      </c>
      <c r="S11" s="6">
        <v>-7.26666666666046</v>
      </c>
      <c r="T11" s="6">
        <v>-0.121495327102894</v>
      </c>
      <c r="U11" s="6">
        <v>0.28767123287631002</v>
      </c>
      <c r="V11" s="6">
        <v>1.34999999999767</v>
      </c>
      <c r="W11" s="6">
        <v>-10.4</v>
      </c>
      <c r="X11" s="6">
        <v>-2.0107526881736701</v>
      </c>
      <c r="Y11" s="6">
        <v>-2.8431372549012299</v>
      </c>
      <c r="Z11" s="6"/>
      <c r="AA11">
        <v>-1.0526315789320499E-2</v>
      </c>
    </row>
    <row r="12" spans="2:32" ht="16.05" customHeight="1" x14ac:dyDescent="0.3">
      <c r="B12" s="1" t="s">
        <v>922</v>
      </c>
      <c r="C12" s="4" t="s">
        <v>929</v>
      </c>
      <c r="D12" s="5" t="s">
        <v>933</v>
      </c>
      <c r="E12" s="6">
        <v>-0.13513513513404199</v>
      </c>
      <c r="F12" s="6">
        <v>0.21874999999825401</v>
      </c>
      <c r="G12" s="6">
        <v>-0.76923076923005296</v>
      </c>
      <c r="H12" s="6">
        <v>-1</v>
      </c>
      <c r="I12" s="6"/>
      <c r="J12" s="6"/>
      <c r="K12" s="6">
        <v>0</v>
      </c>
      <c r="L12" s="6">
        <v>0.40740740740904602</v>
      </c>
      <c r="M12" s="6">
        <v>0.81578947368310795</v>
      </c>
      <c r="N12" s="6">
        <v>-7.2463768115121605E-2</v>
      </c>
      <c r="O12" s="6">
        <v>-0.156250000000873</v>
      </c>
      <c r="P12" s="6">
        <v>1.8518518518249E-2</v>
      </c>
      <c r="Q12" s="6">
        <v>0.78688524590339504</v>
      </c>
      <c r="R12" s="6">
        <v>-0.64220183486351701</v>
      </c>
      <c r="S12" s="6">
        <v>-2.4102564102574302</v>
      </c>
      <c r="T12" s="6">
        <v>-0.17910447761183601</v>
      </c>
      <c r="U12" s="6">
        <v>0.30952380952483499</v>
      </c>
      <c r="V12" s="6">
        <v>1.6190476190485099</v>
      </c>
      <c r="W12" s="6">
        <v>-2.7741935483878502</v>
      </c>
      <c r="X12" s="6">
        <v>-1.55</v>
      </c>
      <c r="Y12" s="6">
        <v>-1.69620253164554</v>
      </c>
      <c r="Z12" s="6">
        <v>-2.4473684210539801</v>
      </c>
      <c r="AA12">
        <v>0</v>
      </c>
      <c r="AD12" s="7"/>
      <c r="AE12" s="7"/>
      <c r="AF12" s="7"/>
    </row>
    <row r="13" spans="2:32" ht="16.05" customHeight="1" x14ac:dyDescent="0.3">
      <c r="B13" s="1" t="s">
        <v>923</v>
      </c>
      <c r="C13" s="4" t="s">
        <v>929</v>
      </c>
      <c r="D13" s="5" t="s">
        <v>934</v>
      </c>
      <c r="E13" s="6">
        <v>-0.14545454545528599</v>
      </c>
      <c r="F13" s="6">
        <v>0.234042553191248</v>
      </c>
      <c r="G13" s="6">
        <v>-0.55172413793101405</v>
      </c>
      <c r="H13" s="6">
        <v>-7.6923076923776507E-2</v>
      </c>
      <c r="I13" s="6">
        <v>-0.33333333333313903</v>
      </c>
      <c r="J13" s="6">
        <v>-1.75</v>
      </c>
      <c r="K13" s="6">
        <v>-0.416666666666279</v>
      </c>
      <c r="L13" s="6">
        <v>1.1428571428591401</v>
      </c>
      <c r="M13" s="6">
        <v>1.9999999999953399</v>
      </c>
      <c r="N13" s="6">
        <v>-0.22222222222160801</v>
      </c>
      <c r="O13" s="6">
        <v>-8.5714285713911501E-2</v>
      </c>
      <c r="P13" s="6">
        <v>3.125E-2</v>
      </c>
      <c r="Q13" s="6">
        <v>0.65753424657508697</v>
      </c>
      <c r="R13" s="6">
        <v>-0.52066115702502402</v>
      </c>
      <c r="S13" s="6">
        <v>-1.5689655172405801</v>
      </c>
      <c r="T13" s="6">
        <v>-0.17500000000029101</v>
      </c>
      <c r="U13" s="6">
        <v>0.83333333333255699</v>
      </c>
      <c r="V13" s="6">
        <v>10</v>
      </c>
      <c r="W13" s="6">
        <v>-1.6470588235301</v>
      </c>
      <c r="X13" s="6">
        <v>-1.30841121495469</v>
      </c>
      <c r="Y13" s="6">
        <v>-1.34736842105398</v>
      </c>
      <c r="Z13" s="6">
        <v>-1.5593220338970399</v>
      </c>
      <c r="AA13">
        <v>-2.9411764706310399E-2</v>
      </c>
      <c r="AD13" s="7"/>
      <c r="AE13" s="7"/>
      <c r="AF13" s="7"/>
    </row>
    <row r="14" spans="2:32" ht="16.05" customHeight="1" x14ac:dyDescent="0.3">
      <c r="B14" s="1" t="s">
        <v>924</v>
      </c>
      <c r="C14" s="4" t="s">
        <v>929</v>
      </c>
      <c r="D14" s="5" t="s">
        <v>935</v>
      </c>
      <c r="E14" s="6">
        <v>0.285714285713912</v>
      </c>
      <c r="F14" s="6">
        <v>-0.88888888888876005</v>
      </c>
      <c r="G14" s="6">
        <v>-29</v>
      </c>
      <c r="H14" s="6">
        <v>0.571428571427823</v>
      </c>
      <c r="I14" s="6">
        <v>-0.72727272727293901</v>
      </c>
      <c r="J14" s="6">
        <v>2</v>
      </c>
      <c r="K14" s="6">
        <v>0.47222222222073501</v>
      </c>
      <c r="L14" s="6">
        <v>0.64150943396263804</v>
      </c>
      <c r="M14" s="6">
        <v>0.36781609195517401</v>
      </c>
      <c r="N14" s="6">
        <v>0.184873949580069</v>
      </c>
      <c r="O14" s="6">
        <v>-0.13475177305008401</v>
      </c>
      <c r="P14" s="6">
        <v>-1.6393442621847502E-2</v>
      </c>
      <c r="Q14" s="6">
        <v>1.9411764705879599</v>
      </c>
      <c r="R14" s="6">
        <v>-0.99</v>
      </c>
      <c r="S14" s="6">
        <v>-121</v>
      </c>
      <c r="T14" s="6">
        <v>-0.11111111111036701</v>
      </c>
      <c r="U14" s="6">
        <v>0.304347826087906</v>
      </c>
      <c r="V14" s="6">
        <v>2.5294117647060199</v>
      </c>
      <c r="W14" s="6">
        <v>-9.5714285714365506</v>
      </c>
      <c r="X14" s="6">
        <v>-2.3186813186830801</v>
      </c>
      <c r="Y14" s="6">
        <v>-6.7142857142910399</v>
      </c>
      <c r="Z14" s="6">
        <v>2.8709677419392401</v>
      </c>
      <c r="AA14">
        <v>-8.2644628082562104E-3</v>
      </c>
      <c r="AD14" s="8"/>
      <c r="AE14" s="8"/>
      <c r="AF14" s="8"/>
    </row>
    <row r="15" spans="2:32" ht="16.05" customHeight="1" x14ac:dyDescent="0.3">
      <c r="B15" s="1" t="s">
        <v>925</v>
      </c>
      <c r="C15" s="4" t="s">
        <v>929</v>
      </c>
      <c r="D15" s="5" t="s">
        <v>936</v>
      </c>
      <c r="E15" s="6">
        <v>0.22222222222277199</v>
      </c>
      <c r="F15" s="6">
        <v>-0.36363636363588703</v>
      </c>
      <c r="G15" s="6">
        <v>-4.1428571428544796</v>
      </c>
      <c r="H15" s="6">
        <v>0.68181818181765297</v>
      </c>
      <c r="I15" s="6">
        <v>-0.56756756756745697</v>
      </c>
      <c r="J15" s="6">
        <v>1.625</v>
      </c>
      <c r="K15" s="6">
        <v>0.261904761904734</v>
      </c>
      <c r="L15" s="6">
        <v>0.49056603773729901</v>
      </c>
      <c r="M15" s="6">
        <v>0.40506329114025003</v>
      </c>
      <c r="N15" s="6">
        <v>0.144144144143938</v>
      </c>
      <c r="O15" s="6">
        <v>-0.12598425196847499</v>
      </c>
      <c r="P15" s="6">
        <v>-9.0090090088779107E-3</v>
      </c>
      <c r="Q15" s="6">
        <v>1.47499999999767</v>
      </c>
      <c r="R15" s="6">
        <v>-0.92929292929358798</v>
      </c>
      <c r="S15" s="6">
        <v>-16.714285714291002</v>
      </c>
      <c r="T15" s="6">
        <v>-0.105691056909563</v>
      </c>
      <c r="U15" s="6">
        <v>0.30952380952483499</v>
      </c>
      <c r="V15" s="6">
        <v>1.82051282051485</v>
      </c>
      <c r="W15" s="6">
        <v>-11</v>
      </c>
      <c r="X15" s="6">
        <v>-2.1956521739158799</v>
      </c>
      <c r="Y15" s="6">
        <v>-3.8205128205148502</v>
      </c>
      <c r="Z15" s="6">
        <v>5.4705882352963098</v>
      </c>
      <c r="AA15">
        <v>-9.0090090088779107E-3</v>
      </c>
    </row>
    <row r="16" spans="2:32" ht="16.05" customHeight="1" x14ac:dyDescent="0.3">
      <c r="B16" s="1" t="s">
        <v>926</v>
      </c>
      <c r="C16" s="4" t="s">
        <v>930</v>
      </c>
      <c r="D16" s="5" t="s">
        <v>937</v>
      </c>
      <c r="E16" s="6">
        <v>5.0266114723854102E-2</v>
      </c>
      <c r="F16" s="6">
        <v>8.0518018017755794E-2</v>
      </c>
      <c r="G16" s="6">
        <v>-0.20792079207865799</v>
      </c>
      <c r="H16" s="6">
        <v>-0.25855263157893199</v>
      </c>
      <c r="I16" s="6">
        <v>-0.380656610470614</v>
      </c>
      <c r="J16" s="6">
        <v>-0.10888252149015901</v>
      </c>
      <c r="K16" s="6">
        <v>4.1800643086389797E-2</v>
      </c>
      <c r="L16" s="6">
        <v>7.7160493819974398E-3</v>
      </c>
      <c r="M16" s="6">
        <v>-0.17917304747330501</v>
      </c>
      <c r="N16" s="6">
        <v>0.29291044776066</v>
      </c>
      <c r="O16" s="6">
        <v>-2.3088023088348598E-2</v>
      </c>
      <c r="P16" s="6">
        <v>2.8064992615327401E-2</v>
      </c>
      <c r="Q16" s="6">
        <v>0.119166666667297</v>
      </c>
      <c r="R16" s="6">
        <v>-0.28555472822074102</v>
      </c>
      <c r="S16" s="6">
        <v>-0.63731109953078002</v>
      </c>
      <c r="T16" s="6">
        <v>6.9124423962421105E-2</v>
      </c>
      <c r="U16" s="6">
        <v>4.0358744394325199E-2</v>
      </c>
      <c r="V16" s="6">
        <v>0.11004784688892</v>
      </c>
      <c r="W16" s="6">
        <v>-0.56390977443603296</v>
      </c>
      <c r="X16" s="6">
        <v>-0.77254901960841404</v>
      </c>
      <c r="Y16" s="6">
        <v>-0.70256410256493795</v>
      </c>
      <c r="Z16" s="6">
        <v>-0.56716417910531203</v>
      </c>
      <c r="AA16">
        <v>2.8064992615327401E-2</v>
      </c>
    </row>
    <row r="17" spans="2:29" ht="16.05" customHeight="1" x14ac:dyDescent="0.3">
      <c r="B17" s="1" t="s">
        <v>927</v>
      </c>
      <c r="C17" s="4" t="s">
        <v>930</v>
      </c>
      <c r="D17" s="5" t="s">
        <v>938</v>
      </c>
      <c r="E17" s="6">
        <v>1.2408088236043099E-2</v>
      </c>
      <c r="F17" s="6">
        <v>8.4430322287516901E-2</v>
      </c>
      <c r="G17" s="6">
        <v>-0.16408539137686601</v>
      </c>
      <c r="H17" s="6">
        <v>-0.15673510265420201</v>
      </c>
      <c r="I17" s="6">
        <v>-0.19774346793303299</v>
      </c>
      <c r="J17" s="6">
        <v>-6.2916358253496604E-2</v>
      </c>
      <c r="K17" s="6">
        <v>0.111374407582916</v>
      </c>
      <c r="L17" s="6">
        <v>1.42146410871646E-3</v>
      </c>
      <c r="M17" s="6">
        <v>-0.14975159687674</v>
      </c>
      <c r="N17" s="6">
        <v>0.212020033388399</v>
      </c>
      <c r="O17" s="6">
        <v>-6.8870523409714202E-4</v>
      </c>
      <c r="P17" s="6">
        <v>2.0675396279329999E-2</v>
      </c>
      <c r="Q17" s="6">
        <v>0.10218978102057</v>
      </c>
      <c r="R17" s="6">
        <v>-0.20894039735139799</v>
      </c>
      <c r="S17" s="6">
        <v>-0.38007534533273402</v>
      </c>
      <c r="T17" s="6">
        <v>7.7090909091566601E-2</v>
      </c>
      <c r="U17" s="6">
        <v>3.6389083274116302E-2</v>
      </c>
      <c r="V17" s="6">
        <v>0.166141732282995</v>
      </c>
      <c r="W17" s="6">
        <v>-0.28866474543698101</v>
      </c>
      <c r="X17" s="6">
        <v>-0.53862928348942696</v>
      </c>
      <c r="Y17" s="6">
        <v>-0.48397212543583001</v>
      </c>
      <c r="Z17" s="6">
        <v>-0.36709401709435002</v>
      </c>
      <c r="AA17">
        <v>1.85694635492837E-2</v>
      </c>
    </row>
    <row r="18" spans="2:29" ht="16.05" customHeight="1" x14ac:dyDescent="0.3">
      <c r="AC18" s="14"/>
    </row>
    <row r="19" spans="2:29" ht="16.05" customHeight="1" x14ac:dyDescent="0.3">
      <c r="C19" s="16" t="str">
        <f>"MONEDAS AL "&amp;TEXT(D5,"dd-mm-yyyy")</f>
        <v>MONEDAS AL 02-10-2020</v>
      </c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C19" s="14"/>
    </row>
    <row r="20" spans="2:29" ht="16.05" customHeight="1" x14ac:dyDescent="0.3">
      <c r="B20" s="1" t="str" cm="1">
        <f t="array" ref="B20">+_xll.ECOSECURITIES("currency","active",,"USA")</f>
        <v>Codigo</v>
      </c>
      <c r="C20" s="10" t="str">
        <f>_xll.ECONOMATICA($B$21:$B$40,"name")</f>
        <v>Nombre</v>
      </c>
      <c r="D20" s="10" t="str">
        <f>_xll.ECONOMATICA($B$21:$B$40,"ticker")</f>
        <v>Codigo</v>
      </c>
      <c r="E20" s="11">
        <f t="shared" ref="E20:L20" si="1">EOMONTH(F20,-1)</f>
        <v>43799</v>
      </c>
      <c r="F20" s="11">
        <f t="shared" si="1"/>
        <v>43830</v>
      </c>
      <c r="G20" s="11">
        <f t="shared" si="1"/>
        <v>43861</v>
      </c>
      <c r="H20" s="11">
        <f t="shared" si="1"/>
        <v>43890</v>
      </c>
      <c r="I20" s="11">
        <f t="shared" si="1"/>
        <v>43921</v>
      </c>
      <c r="J20" s="11">
        <f t="shared" si="1"/>
        <v>43951</v>
      </c>
      <c r="K20" s="11">
        <f t="shared" si="1"/>
        <v>43982</v>
      </c>
      <c r="L20" s="11">
        <f t="shared" si="1"/>
        <v>44012</v>
      </c>
      <c r="M20" s="11">
        <f>EOMONTH(N20,-1)</f>
        <v>44043</v>
      </c>
      <c r="N20" s="11">
        <f>EOMONTH(O20,-1)</f>
        <v>44074</v>
      </c>
      <c r="O20" s="11">
        <f>EOMONTH(P20,-1)</f>
        <v>44104</v>
      </c>
      <c r="P20" s="11">
        <f>D5</f>
        <v>44106</v>
      </c>
      <c r="Q20" s="12">
        <f>DATE(YEAR($D$5)-2,12,31)</f>
        <v>43465</v>
      </c>
      <c r="R20" s="12">
        <f>DATE(YEAR($D$5)-1,12,31)</f>
        <v>43830</v>
      </c>
      <c r="S20" s="12">
        <f>$D$5</f>
        <v>44106</v>
      </c>
      <c r="T20" s="10" t="s">
        <v>0</v>
      </c>
      <c r="U20" s="10" t="s">
        <v>1</v>
      </c>
      <c r="V20" s="10" t="s">
        <v>2</v>
      </c>
      <c r="W20" s="10" t="s">
        <v>3</v>
      </c>
      <c r="X20" s="10" t="s">
        <v>4</v>
      </c>
      <c r="Y20" s="10" t="s">
        <v>5</v>
      </c>
      <c r="Z20" s="10" t="s">
        <v>6</v>
      </c>
      <c r="AC20" s="14"/>
    </row>
    <row r="21" spans="2:29" ht="16.05" customHeight="1" x14ac:dyDescent="0.3">
      <c r="B21" s="1" t="s">
        <v>939</v>
      </c>
      <c r="C21" s="4" t="s">
        <v>979</v>
      </c>
      <c r="D21" s="5" t="s">
        <v>959</v>
      </c>
      <c r="E21" s="6">
        <f>_xll.ECONOMATICA($B$21:$B$40,"return","in the month",E20,,,,"decimal","false","false")</f>
        <v>-1.0161687739127999E-2</v>
      </c>
      <c r="F21" s="6">
        <f>_xll.ECONOMATICA($B$21:$B$40,"return","in the month",F20,,,,"decimal","false","false")</f>
        <v>1.7388618358381801E-2</v>
      </c>
      <c r="G21" s="6">
        <f>_xll.ECONOMATICA($B$21:$B$40,"return","in the month",G20,,,,"decimal","false","false")</f>
        <v>-1.5778758060150701E-2</v>
      </c>
      <c r="H21" s="6">
        <f>_xll.ECONOMATICA($B$21:$B$40,"return","in the month",H20,,,,"decimal","false","false")</f>
        <v>-6.55966757040005E-3</v>
      </c>
      <c r="I21" s="6">
        <f>_xll.ECONOMATICA($B$21:$B$40,"return","in the month",I20,,,,"decimal","false","false")</f>
        <v>9.80857748254493E-3</v>
      </c>
      <c r="J21" s="6">
        <f>_xll.ECONOMATICA($B$21:$B$40,"return","in the month",J20,,,,"decimal","false","false")</f>
        <v>-1.7916252148097601E-2</v>
      </c>
      <c r="K21" s="6">
        <f>_xll.ECONOMATICA($B$21:$B$40,"return","in the month",K20,,,,"decimal","false","false")</f>
        <v>1.6493383307533801E-2</v>
      </c>
      <c r="L21" s="6">
        <f>_xll.ECONOMATICA($B$21:$B$40,"return","in the month",L20,,,,"decimal","false","false")</f>
        <v>1.90976626181509E-2</v>
      </c>
      <c r="M21" s="6">
        <f>_xll.ECONOMATICA($B$21:$B$40,"return","in the month",M20,,,,"decimal","false","false")</f>
        <v>4.8191807125476799E-2</v>
      </c>
      <c r="N21" s="6">
        <f>_xll.ECONOMATICA($B$21:$B$40,"return","in the month",N20,,,,"decimal","false","false")</f>
        <v>9.8041710134566494E-3</v>
      </c>
      <c r="O21" s="6">
        <f>_xll.ECONOMATICA($B$21:$B$40,"return","in the month",O20,,,,"decimal","false","false")</f>
        <v>-1.6906731618291801E-2</v>
      </c>
      <c r="P21" s="6">
        <f>_xll.ECONOMATICA($B$21:$B$40,"return","in the month",,,,,"decimal","false","false")</f>
        <v>3.11827222139982E-3</v>
      </c>
      <c r="Q21" s="6">
        <f>_xll.ECONOMATICA($B$21:$B$40,"return","in the year",Q20,,,,"decimal","false","false")</f>
        <v>-4.1481953254333299E-2</v>
      </c>
      <c r="R21" s="6">
        <f>_xll.ECONOMATICA($B$21:$B$40,"return","in the year",R20,,,,"decimal","false","false")</f>
        <v>-2.09216726843806E-2</v>
      </c>
      <c r="S21" s="6">
        <f>_xll.ECONOMATICA($B$21:$B$40,"return","in the year",,,,,"decimal","false","false")</f>
        <v>4.8497133569981102E-2</v>
      </c>
      <c r="T21" s="6">
        <f>_xll.ECONOMATICA($B$21:$B$40,"return",T20,,,,,"decimal","false","false")</f>
        <v>-1.7866552910163602E-2</v>
      </c>
      <c r="U21" s="6">
        <f>_xll.ECONOMATICA($B$21:$B$40,"return",U20,,,,,"decimal","false","false")</f>
        <v>4.4811845420554199E-2</v>
      </c>
      <c r="V21" s="6">
        <f>_xll.ECONOMATICA($B$21:$B$40,"return",V20,,,,,"decimal","false","false")</f>
        <v>7.1020058194335406E-2</v>
      </c>
      <c r="W21" s="6">
        <f>_xll.ECONOMATICA($B$21:$B$40,"return",W20,,,,,"decimal","false","false")</f>
        <v>7.64104068512097E-2</v>
      </c>
      <c r="X21" s="6">
        <f>_xll.ECONOMATICA($B$21:$B$40,"return",X20,,,,,"decimal","false","false")</f>
        <v>1.3106352136674101E-2</v>
      </c>
      <c r="Y21" s="6">
        <f>_xll.ECONOMATICA($B$21:$B$40,"return",Y20,,,,,"decimal","false","false")</f>
        <v>-5.9347432224967599E-3</v>
      </c>
      <c r="Z21" s="6">
        <f>_xll.ECONOMATICA($B$21:$B$40,"return",Z20,,,,,"decimal","false","false")</f>
        <v>4.6208266878238598E-2</v>
      </c>
      <c r="AC21" s="14"/>
    </row>
    <row r="22" spans="2:29" ht="16.05" customHeight="1" x14ac:dyDescent="0.3">
      <c r="B22" s="1" t="s">
        <v>940</v>
      </c>
      <c r="C22" s="4" t="s">
        <v>980</v>
      </c>
      <c r="D22" s="5" t="s">
        <v>960</v>
      </c>
      <c r="E22" s="6">
        <v>1.5498068754823201E-2</v>
      </c>
      <c r="F22" s="6">
        <v>-3.24993062922658E-2</v>
      </c>
      <c r="G22" s="6">
        <v>4.0110524290866999E-2</v>
      </c>
      <c r="H22" s="6">
        <v>2.3586142888234501E-2</v>
      </c>
      <c r="I22" s="6">
        <v>6.7984703933689203E-2</v>
      </c>
      <c r="J22" s="6">
        <v>-5.8341485022538102E-2</v>
      </c>
      <c r="K22" s="6">
        <v>-1.46151835888304E-2</v>
      </c>
      <c r="L22" s="6">
        <v>-3.4775863096911101E-2</v>
      </c>
      <c r="M22" s="6">
        <v>-4.1139457885074102E-2</v>
      </c>
      <c r="N22" s="6">
        <v>-2.7616789288003901E-2</v>
      </c>
      <c r="O22" s="6">
        <v>3.6011610945934101E-2</v>
      </c>
      <c r="P22" s="6">
        <v>-1.02259959330695E-2</v>
      </c>
      <c r="Q22" s="6">
        <v>0.105785188357986</v>
      </c>
      <c r="R22" s="6">
        <v>7.2786460168572402E-3</v>
      </c>
      <c r="S22" s="6">
        <v>-2.6378930432656499E-2</v>
      </c>
      <c r="T22" s="6">
        <v>2.7870910567799001E-2</v>
      </c>
      <c r="U22" s="6">
        <v>-3.8266469507107097E-2</v>
      </c>
      <c r="V22" s="6">
        <v>-0.152397249846254</v>
      </c>
      <c r="W22" s="6">
        <v>-6.6010830688392197E-2</v>
      </c>
      <c r="X22" s="6">
        <v>5.0257061993761497E-3</v>
      </c>
      <c r="Y22" s="6">
        <v>9.0501672764803504E-2</v>
      </c>
      <c r="Z22" s="6">
        <v>6.6707541385767399E-2</v>
      </c>
      <c r="AC22" s="14"/>
    </row>
    <row r="23" spans="2:29" ht="16.05" customHeight="1" x14ac:dyDescent="0.3">
      <c r="B23" s="1" t="s">
        <v>941</v>
      </c>
      <c r="C23" s="4" t="s">
        <v>981</v>
      </c>
      <c r="D23" s="5" t="s">
        <v>961</v>
      </c>
      <c r="E23" s="6">
        <v>1.26827334952395E-2</v>
      </c>
      <c r="F23" s="6">
        <v>-1.6610720575045E-2</v>
      </c>
      <c r="G23" s="6">
        <v>1.10975899096957E-2</v>
      </c>
      <c r="H23" s="6">
        <v>1.05518927557569E-2</v>
      </c>
      <c r="I23" s="6">
        <v>5.70848595161806E-2</v>
      </c>
      <c r="J23" s="6">
        <v>-1.31515546599985E-2</v>
      </c>
      <c r="K23" s="6">
        <v>-1.16968722186357E-2</v>
      </c>
      <c r="L23" s="6">
        <v>-7.0256250037346001E-3</v>
      </c>
      <c r="M23" s="6">
        <v>-1.9426071177804299E-2</v>
      </c>
      <c r="N23" s="6">
        <v>-2.2952312019697298E-2</v>
      </c>
      <c r="O23" s="6">
        <v>2.1864809341423101E-2</v>
      </c>
      <c r="P23" s="6">
        <v>-6.6290992790527499E-3</v>
      </c>
      <c r="Q23" s="6">
        <v>8.1697583267669002E-2</v>
      </c>
      <c r="R23" s="6">
        <v>-4.1632742875663098E-2</v>
      </c>
      <c r="S23" s="6">
        <v>1.7281626218391501E-2</v>
      </c>
      <c r="T23" s="6">
        <v>1.9787015300607901E-2</v>
      </c>
      <c r="U23" s="6">
        <v>-2.08692449350565E-2</v>
      </c>
      <c r="V23" s="6">
        <v>-6.2505730748889599E-2</v>
      </c>
      <c r="W23" s="6">
        <v>3.50312941191078E-3</v>
      </c>
      <c r="X23" s="6">
        <v>3.7133850402824499E-2</v>
      </c>
      <c r="Y23" s="6">
        <v>6.6193398308314499E-2</v>
      </c>
      <c r="Z23" s="6">
        <v>1.23924137405993E-2</v>
      </c>
      <c r="AC23" s="14"/>
    </row>
    <row r="24" spans="2:29" ht="16.05" customHeight="1" x14ac:dyDescent="0.3">
      <c r="B24" s="1" t="s">
        <v>942</v>
      </c>
      <c r="C24" s="4" t="s">
        <v>982</v>
      </c>
      <c r="D24" s="5" t="s">
        <v>962</v>
      </c>
      <c r="E24" s="6">
        <v>6.8247343697294101E-3</v>
      </c>
      <c r="F24" s="6">
        <v>-2.7884856069249501E-2</v>
      </c>
      <c r="G24" s="6">
        <v>-2.8839221340604099E-4</v>
      </c>
      <c r="H24" s="6">
        <v>8.6542622193519503E-4</v>
      </c>
      <c r="I24" s="6">
        <v>-1.50495131038042E-2</v>
      </c>
      <c r="J24" s="6">
        <v>1.7432381589969698E-2</v>
      </c>
      <c r="K24" s="6">
        <v>-6.7281617211847299E-3</v>
      </c>
      <c r="L24" s="6">
        <v>-1.91526107328173E-2</v>
      </c>
      <c r="M24" s="6">
        <v>-3.8410037429457602E-2</v>
      </c>
      <c r="N24" s="6">
        <v>-8.8375254927086592E-3</v>
      </c>
      <c r="O24" s="6">
        <v>1.9779636268140201E-2</v>
      </c>
      <c r="P24" s="6">
        <v>-3.22181723458925E-3</v>
      </c>
      <c r="Q24" s="6">
        <v>2.5590049444872399E-3</v>
      </c>
      <c r="R24" s="6">
        <v>-1.2670842824263701E-2</v>
      </c>
      <c r="S24" s="6">
        <v>-5.3589453084932799E-2</v>
      </c>
      <c r="T24" s="6">
        <v>1.49334511515917E-2</v>
      </c>
      <c r="U24" s="6">
        <v>-2.9263551559779399E-2</v>
      </c>
      <c r="V24" s="6">
        <v>-4.7655075918591999E-2</v>
      </c>
      <c r="W24" s="6">
        <v>-7.8485252674945494E-2</v>
      </c>
      <c r="X24" s="6">
        <v>-6.5096403316638296E-2</v>
      </c>
      <c r="Y24" s="6">
        <v>-5.6446644211973797E-2</v>
      </c>
      <c r="Z24" s="6">
        <v>-5.42713050635939E-2</v>
      </c>
      <c r="AC24" s="14"/>
    </row>
    <row r="25" spans="2:29" ht="16.05" customHeight="1" x14ac:dyDescent="0.3">
      <c r="B25" s="1" t="s">
        <v>943</v>
      </c>
      <c r="C25" s="4" t="s">
        <v>983</v>
      </c>
      <c r="D25" s="5" t="s">
        <v>963</v>
      </c>
      <c r="E25" s="6">
        <v>-3.6842015761067199E-3</v>
      </c>
      <c r="F25" s="6">
        <v>-6.4299489695258697E-3</v>
      </c>
      <c r="G25" s="6">
        <v>-7.1930088251974701E-3</v>
      </c>
      <c r="H25" s="6">
        <v>1.1360064592736301E-2</v>
      </c>
      <c r="I25" s="6">
        <v>1.15432483326003E-2</v>
      </c>
      <c r="J25" s="6">
        <v>-2.75387360306922E-3</v>
      </c>
      <c r="K25" s="6">
        <v>1.09144817906781E-2</v>
      </c>
      <c r="L25" s="6">
        <v>-1.0621893850839099E-2</v>
      </c>
      <c r="M25" s="6">
        <v>-1.04674608637652E-2</v>
      </c>
      <c r="N25" s="6">
        <v>-2.0382431182952101E-2</v>
      </c>
      <c r="O25" s="6">
        <v>-6.3422420143979296E-3</v>
      </c>
      <c r="P25" s="6">
        <v>-4.2233644908265004E-3</v>
      </c>
      <c r="Q25" s="6">
        <v>5.1902833636631798E-2</v>
      </c>
      <c r="R25" s="6">
        <v>1.5974148174791501E-2</v>
      </c>
      <c r="S25" s="6">
        <v>-2.8328287491604001E-2</v>
      </c>
      <c r="T25" s="6">
        <v>-5.4459782977573897E-3</v>
      </c>
      <c r="U25" s="6">
        <v>-3.9372964803078503E-2</v>
      </c>
      <c r="V25" s="6">
        <v>-4.3160366719384897E-2</v>
      </c>
      <c r="W25" s="6">
        <v>-4.99540235996392E-2</v>
      </c>
      <c r="X25" s="6">
        <v>-1.16251133895275E-2</v>
      </c>
      <c r="Y25" s="6">
        <v>2.00798565765581E-2</v>
      </c>
      <c r="Z25" s="6">
        <v>1.7454583608923699E-2</v>
      </c>
      <c r="AC25" s="14"/>
    </row>
    <row r="26" spans="2:29" ht="16.05" customHeight="1" x14ac:dyDescent="0.3">
      <c r="B26" s="1" t="s">
        <v>944</v>
      </c>
      <c r="C26" s="4" t="s">
        <v>984</v>
      </c>
      <c r="D26" s="5" t="s">
        <v>964</v>
      </c>
      <c r="E26" s="6">
        <v>1.03092936988105E-2</v>
      </c>
      <c r="F26" s="6">
        <v>-1.7337386483632099E-2</v>
      </c>
      <c r="G26" s="6">
        <v>1.6494647486979399E-2</v>
      </c>
      <c r="H26" s="6">
        <v>6.52619994798442E-3</v>
      </c>
      <c r="I26" s="6">
        <v>-1.0630112251419599E-2</v>
      </c>
      <c r="J26" s="6">
        <v>1.7240102273717601E-2</v>
      </c>
      <c r="K26" s="6">
        <v>-1.6662492063005602E-2</v>
      </c>
      <c r="L26" s="6">
        <v>-1.8890781192567398E-2</v>
      </c>
      <c r="M26" s="6">
        <v>-4.72351447715482E-2</v>
      </c>
      <c r="N26" s="6">
        <v>-1.0014242689976499E-2</v>
      </c>
      <c r="O26" s="6">
        <v>1.77154013563268E-2</v>
      </c>
      <c r="P26" s="6">
        <v>-3.4420945039528301E-3</v>
      </c>
      <c r="Q26" s="6">
        <v>4.53794202367135E-2</v>
      </c>
      <c r="R26" s="6">
        <v>2.2646312383585599E-2</v>
      </c>
      <c r="S26" s="6">
        <v>-4.9666883096506402E-2</v>
      </c>
      <c r="T26" s="6">
        <v>1.8094866320097901E-2</v>
      </c>
      <c r="U26" s="6">
        <v>-4.4227915449519102E-2</v>
      </c>
      <c r="V26" s="6">
        <v>-6.8984310730229495E-2</v>
      </c>
      <c r="W26" s="6">
        <v>-7.3798187232605394E-2</v>
      </c>
      <c r="X26" s="6">
        <v>-1.4745525040780199E-2</v>
      </c>
      <c r="Y26" s="6">
        <v>6.6921029065270003E-3</v>
      </c>
      <c r="Z26" s="6">
        <v>-4.3134087237413E-2</v>
      </c>
      <c r="AC26" s="14"/>
    </row>
    <row r="27" spans="2:29" ht="16.05" customHeight="1" x14ac:dyDescent="0.3">
      <c r="B27" s="1" t="s">
        <v>945</v>
      </c>
      <c r="C27" s="4" t="s">
        <v>985</v>
      </c>
      <c r="D27" s="5" t="s">
        <v>965</v>
      </c>
      <c r="E27" s="6">
        <v>1.02428933678311E-2</v>
      </c>
      <c r="F27" s="6">
        <v>-1.7074540110115801E-2</v>
      </c>
      <c r="G27" s="6">
        <v>1.6038348678193901E-2</v>
      </c>
      <c r="H27" s="6">
        <v>6.5918560812861004E-3</v>
      </c>
      <c r="I27" s="6">
        <v>-9.7792281749207195E-3</v>
      </c>
      <c r="J27" s="6">
        <v>1.8446634152496699E-2</v>
      </c>
      <c r="K27" s="6">
        <v>-1.6375107231397099E-2</v>
      </c>
      <c r="L27" s="6">
        <v>-1.8601724385007401E-2</v>
      </c>
      <c r="M27" s="6">
        <v>-4.5974037660926101E-2</v>
      </c>
      <c r="N27" s="6">
        <v>-9.7039299143943901E-3</v>
      </c>
      <c r="O27" s="6">
        <v>1.7061961232684601E-2</v>
      </c>
      <c r="P27" s="6">
        <v>-3.1256950878741901E-3</v>
      </c>
      <c r="Q27" s="6">
        <v>4.2533893451036399E-2</v>
      </c>
      <c r="R27" s="6">
        <v>2.2093502449934001E-2</v>
      </c>
      <c r="S27" s="6">
        <v>-4.6278251909825499E-2</v>
      </c>
      <c r="T27" s="6">
        <v>1.8162252645197399E-2</v>
      </c>
      <c r="U27" s="6">
        <v>-4.3030691255844397E-2</v>
      </c>
      <c r="V27" s="6">
        <v>-6.6293859649740605E-2</v>
      </c>
      <c r="W27" s="6">
        <v>-7.0979707615188098E-2</v>
      </c>
      <c r="X27" s="6">
        <v>-1.2959013353793101E-2</v>
      </c>
      <c r="Y27" s="6">
        <v>6.1322148048930103E-3</v>
      </c>
      <c r="Z27" s="6">
        <v>-4.2783273382155998E-2</v>
      </c>
      <c r="AC27" s="14"/>
    </row>
    <row r="28" spans="2:29" ht="16.05" customHeight="1" x14ac:dyDescent="0.3">
      <c r="B28" s="1" t="s">
        <v>946</v>
      </c>
      <c r="C28" s="4" t="s">
        <v>986</v>
      </c>
      <c r="D28" s="5" t="s">
        <v>966</v>
      </c>
      <c r="E28" s="6">
        <v>-3.2973543884509101E-3</v>
      </c>
      <c r="F28" s="6">
        <v>-1.48742601641061E-2</v>
      </c>
      <c r="G28" s="6">
        <v>4.9979667073785103E-3</v>
      </c>
      <c r="H28" s="6">
        <v>1.17736124884686E-2</v>
      </c>
      <c r="I28" s="6">
        <v>4.0728126532485497E-2</v>
      </c>
      <c r="J28" s="6">
        <v>-4.4129860798420902E-3</v>
      </c>
      <c r="K28" s="6">
        <v>1.30984249517496E-2</v>
      </c>
      <c r="L28" s="6">
        <v>-2.7898287999050799E-3</v>
      </c>
      <c r="M28" s="6">
        <v>-5.3956125215336201E-2</v>
      </c>
      <c r="N28" s="6">
        <v>-2.4413121074758199E-2</v>
      </c>
      <c r="O28" s="6">
        <v>3.8417369938542799E-2</v>
      </c>
      <c r="P28" s="6">
        <v>-3.4205619494969098E-3</v>
      </c>
      <c r="Q28" s="6">
        <v>5.7716082563274498E-2</v>
      </c>
      <c r="R28" s="6">
        <v>-3.1507667289588398E-2</v>
      </c>
      <c r="S28" s="6">
        <v>1.6633652976452099E-2</v>
      </c>
      <c r="T28" s="6">
        <v>3.9376098064167302E-2</v>
      </c>
      <c r="U28" s="6">
        <v>-3.7076152728332097E-2</v>
      </c>
      <c r="V28" s="6">
        <v>-3.9998513527279997E-2</v>
      </c>
      <c r="W28" s="6">
        <v>-4.8181081280781697E-2</v>
      </c>
      <c r="X28" s="6">
        <v>1.0759840362879899E-2</v>
      </c>
      <c r="Y28" s="6">
        <v>3.8651745628158103E-2</v>
      </c>
      <c r="Z28" s="6">
        <v>5.69685959089838E-3</v>
      </c>
      <c r="AC28" s="14"/>
    </row>
    <row r="29" spans="2:29" ht="16.05" customHeight="1" x14ac:dyDescent="0.3">
      <c r="B29" s="1" t="s">
        <v>947</v>
      </c>
      <c r="C29" s="4" t="s">
        <v>987</v>
      </c>
      <c r="D29" s="5" t="s">
        <v>967</v>
      </c>
      <c r="E29" s="6">
        <v>2.9060036031296498E-3</v>
      </c>
      <c r="F29" s="6">
        <v>-1.17465751000054E-2</v>
      </c>
      <c r="G29" s="6">
        <v>-1.7613705776966498E-2</v>
      </c>
      <c r="H29" s="6">
        <v>3.1689368115621598E-2</v>
      </c>
      <c r="I29" s="6">
        <v>0.15772792376272299</v>
      </c>
      <c r="J29" s="6">
        <v>-6.3094457952538499E-2</v>
      </c>
      <c r="K29" s="6">
        <v>-3.5319034887834298E-2</v>
      </c>
      <c r="L29" s="6">
        <v>-2.8826216000197701E-2</v>
      </c>
      <c r="M29" s="6">
        <v>2.23625453527347E-2</v>
      </c>
      <c r="N29" s="6">
        <v>-7.5891486094406E-3</v>
      </c>
      <c r="O29" s="6">
        <v>2.3766788390275899E-2</v>
      </c>
      <c r="P29" s="6">
        <v>-3.2041593622125198E-3</v>
      </c>
      <c r="Q29" s="6">
        <v>7.4585655753253405E-2</v>
      </c>
      <c r="R29" s="6">
        <v>-4.40030778109212E-2</v>
      </c>
      <c r="S29" s="6">
        <v>6.6394544135619099E-2</v>
      </c>
      <c r="T29" s="6">
        <v>1.3509637055904E-2</v>
      </c>
      <c r="U29" s="6">
        <v>3.2320899365004201E-2</v>
      </c>
      <c r="V29" s="6">
        <v>-0.108044263584889</v>
      </c>
      <c r="W29" s="6">
        <v>4.4146413543785498E-2</v>
      </c>
      <c r="X29" s="6">
        <v>-5.0154217515228101E-3</v>
      </c>
      <c r="Y29" s="6">
        <v>0.115142406251834</v>
      </c>
      <c r="Z29" s="6">
        <v>0.13701632058844601</v>
      </c>
      <c r="AC29"/>
    </row>
    <row r="30" spans="2:29" ht="16.05" customHeight="1" x14ac:dyDescent="0.3">
      <c r="B30" s="1" t="s">
        <v>948</v>
      </c>
      <c r="C30" s="4" t="s">
        <v>988</v>
      </c>
      <c r="D30" s="5" t="s">
        <v>968</v>
      </c>
      <c r="E30" s="6">
        <v>-1.5723056128990699E-2</v>
      </c>
      <c r="F30" s="6">
        <v>-3.0984850882305199E-3</v>
      </c>
      <c r="G30" s="6">
        <v>-2.6392936424599598E-3</v>
      </c>
      <c r="H30" s="6">
        <v>-2.9277351395648999E-3</v>
      </c>
      <c r="I30" s="6">
        <v>3.85971957875881E-2</v>
      </c>
      <c r="J30" s="6">
        <v>-2.0706718335532101E-2</v>
      </c>
      <c r="K30" s="6">
        <v>2.86123851583397E-3</v>
      </c>
      <c r="L30" s="6">
        <v>-2.0379516061439101E-2</v>
      </c>
      <c r="M30" s="6">
        <v>-9.7974114332828304E-3</v>
      </c>
      <c r="N30" s="6">
        <v>-1.3144426927283299E-2</v>
      </c>
      <c r="O30" s="6">
        <v>2.7914628803046099E-2</v>
      </c>
      <c r="P30" s="6">
        <v>-8.7129482244563405E-3</v>
      </c>
      <c r="Q30" s="6">
        <v>8.29610629152739E-2</v>
      </c>
      <c r="R30" s="6">
        <v>-8.0392809143668295E-2</v>
      </c>
      <c r="S30" s="6">
        <v>-1.0600584002531801E-2</v>
      </c>
      <c r="T30" s="6">
        <v>2.0759499717314601E-2</v>
      </c>
      <c r="U30" s="6">
        <v>-8.9026104860749893E-3</v>
      </c>
      <c r="V30" s="6">
        <v>-4.2261254448021597E-2</v>
      </c>
      <c r="W30" s="6">
        <v>-1.6158319880560199E-2</v>
      </c>
      <c r="X30" s="6">
        <v>-5.9155704771910698E-2</v>
      </c>
      <c r="Y30" s="6">
        <v>-3.0660791951959299E-2</v>
      </c>
      <c r="Z30" s="6">
        <v>-8.7652443092374605E-2</v>
      </c>
    </row>
    <row r="31" spans="2:29" ht="16.05" customHeight="1" x14ac:dyDescent="0.3">
      <c r="B31" s="1" t="s">
        <v>949</v>
      </c>
      <c r="C31" s="4" t="s">
        <v>989</v>
      </c>
      <c r="D31" s="5" t="s">
        <v>969</v>
      </c>
      <c r="E31" s="6">
        <v>8.81607100382098E-3</v>
      </c>
      <c r="F31" s="6">
        <v>-1.4027330871613201E-4</v>
      </c>
      <c r="G31" s="6">
        <v>2.5098415535467198E-3</v>
      </c>
      <c r="H31" s="6">
        <v>1.662508062509E-3</v>
      </c>
      <c r="I31" s="6">
        <v>4.9247594552070999E-2</v>
      </c>
      <c r="J31" s="6">
        <v>-4.4872247253806598E-3</v>
      </c>
      <c r="K31" s="6">
        <v>6.8655027553177197E-3</v>
      </c>
      <c r="L31" s="6">
        <v>-6.2567748500441699E-4</v>
      </c>
      <c r="M31" s="6">
        <v>-8.2186536719746107E-3</v>
      </c>
      <c r="N31" s="6">
        <v>-2.2181121252288001E-2</v>
      </c>
      <c r="O31" s="6">
        <v>1.0024945859186099E-2</v>
      </c>
      <c r="P31" s="6">
        <v>-6.6617451084312104E-3</v>
      </c>
      <c r="Q31" s="6">
        <v>8.7056312886561502E-2</v>
      </c>
      <c r="R31" s="6">
        <v>2.5892194056723401E-2</v>
      </c>
      <c r="S31" s="6">
        <v>2.6923627303403901E-2</v>
      </c>
      <c r="T31" s="6">
        <v>3.5508880664565398E-3</v>
      </c>
      <c r="U31" s="6">
        <v>-2.6650638872524699E-2</v>
      </c>
      <c r="V31" s="6">
        <v>-3.2181932368985103E-2</v>
      </c>
      <c r="W31" s="6">
        <v>3.4555132177047199E-2</v>
      </c>
      <c r="X31" s="6">
        <v>4.1194432778866004E-3</v>
      </c>
      <c r="Y31" s="6">
        <v>0.121085882759944</v>
      </c>
      <c r="Z31" s="6">
        <v>9.98031732688833E-2</v>
      </c>
      <c r="AC31" s="14"/>
    </row>
    <row r="32" spans="2:29" ht="16.05" customHeight="1" x14ac:dyDescent="0.3">
      <c r="B32" s="1" t="s">
        <v>950</v>
      </c>
      <c r="C32" s="4" t="s">
        <v>990</v>
      </c>
      <c r="D32" s="5" t="s">
        <v>970</v>
      </c>
      <c r="E32" s="6">
        <v>5.69591180465068E-3</v>
      </c>
      <c r="F32" s="6">
        <v>-3.8366675798897601E-3</v>
      </c>
      <c r="G32" s="6">
        <v>-1.7423200370103599E-3</v>
      </c>
      <c r="H32" s="6">
        <v>1.06558882980607E-2</v>
      </c>
      <c r="I32" s="6">
        <v>-2.0087256862097998E-2</v>
      </c>
      <c r="J32" s="6">
        <v>-1.15017159823765E-2</v>
      </c>
      <c r="K32" s="6">
        <v>1.0884864408581101E-2</v>
      </c>
      <c r="L32" s="6">
        <v>-3.1560382431052901E-3</v>
      </c>
      <c r="M32" s="6">
        <v>-2.2255331036831201E-2</v>
      </c>
      <c r="N32" s="6">
        <v>3.5238095242675601E-3</v>
      </c>
      <c r="O32" s="6">
        <v>2.1827844739164002E-3</v>
      </c>
      <c r="P32" s="6">
        <v>-6.6287878780713105E-4</v>
      </c>
      <c r="Q32" s="6">
        <v>-2.3647152599551201E-2</v>
      </c>
      <c r="R32" s="6">
        <v>-1.07946298976458E-2</v>
      </c>
      <c r="S32" s="6">
        <v>-3.2278771205710703E-2</v>
      </c>
      <c r="T32" s="6">
        <v>-3.0231459604692602E-3</v>
      </c>
      <c r="U32" s="6">
        <v>-1.88731870584888E-2</v>
      </c>
      <c r="V32" s="6">
        <v>-1.73200484214249E-2</v>
      </c>
      <c r="W32" s="6">
        <v>-2.3322535863371699E-2</v>
      </c>
      <c r="X32" s="6">
        <v>-7.3810777601465802E-2</v>
      </c>
      <c r="Y32" s="6">
        <v>-6.1621910012036103E-2</v>
      </c>
      <c r="Z32" s="6">
        <v>4.1345964082211098E-2</v>
      </c>
      <c r="AC32" s="14"/>
    </row>
    <row r="33" spans="2:29" ht="16.05" customHeight="1" x14ac:dyDescent="0.3">
      <c r="B33" s="1" t="s">
        <v>951</v>
      </c>
      <c r="C33" s="4" t="s">
        <v>991</v>
      </c>
      <c r="D33" s="5" t="s">
        <v>971</v>
      </c>
      <c r="E33" s="6">
        <v>9.9777985415130405E-3</v>
      </c>
      <c r="F33" s="6">
        <v>-1.8561740916993599E-2</v>
      </c>
      <c r="G33" s="6">
        <v>2.7110934312076999E-2</v>
      </c>
      <c r="H33" s="6">
        <v>2.0383763712743499E-2</v>
      </c>
      <c r="I33" s="6">
        <v>9.5303320358652906E-3</v>
      </c>
      <c r="J33" s="6">
        <v>-7.0537078972847701E-3</v>
      </c>
      <c r="K33" s="6">
        <v>1.8422179053231999E-2</v>
      </c>
      <c r="L33" s="6">
        <v>-3.0544284768439001E-2</v>
      </c>
      <c r="M33" s="6">
        <v>-5.8027563081850496E-3</v>
      </c>
      <c r="N33" s="6">
        <v>-1.0415356360681499E-2</v>
      </c>
      <c r="O33" s="6">
        <v>-1.02622770227754E-2</v>
      </c>
      <c r="P33" s="6">
        <v>-4.7776426872587797E-3</v>
      </c>
      <c r="Q33" s="6">
        <v>4.3232274112597197E-2</v>
      </c>
      <c r="R33" s="6">
        <v>3.6564267593348597E-2</v>
      </c>
      <c r="S33" s="6">
        <v>5.1886955625377604E-3</v>
      </c>
      <c r="T33" s="6">
        <v>-1.83930954117386E-2</v>
      </c>
      <c r="U33" s="6">
        <v>-3.2237652780167998E-2</v>
      </c>
      <c r="V33" s="6">
        <v>-5.4615253231531803E-2</v>
      </c>
      <c r="W33" s="6">
        <v>-3.1681370222031498E-2</v>
      </c>
      <c r="X33" s="6">
        <v>4.6426417235125E-2</v>
      </c>
      <c r="Y33" s="6">
        <v>1.35593515915389E-2</v>
      </c>
      <c r="Z33" s="6">
        <v>5.4859289777596097E-2</v>
      </c>
      <c r="AC33" s="14"/>
    </row>
    <row r="34" spans="2:29" ht="16.05" customHeight="1" x14ac:dyDescent="0.3">
      <c r="B34" s="1" t="s">
        <v>952</v>
      </c>
      <c r="C34" s="4" t="s">
        <v>992</v>
      </c>
      <c r="D34" s="5" t="s">
        <v>972</v>
      </c>
      <c r="E34" s="6">
        <v>-5.0281517906114502E-3</v>
      </c>
      <c r="F34" s="6">
        <v>-4.00751600082003E-2</v>
      </c>
      <c r="G34" s="6">
        <v>4.4758807081961997E-2</v>
      </c>
      <c r="H34" s="6">
        <v>2.11998995237082E-2</v>
      </c>
      <c r="I34" s="6">
        <v>0.124091306464834</v>
      </c>
      <c r="J34" s="6">
        <v>-1.9059166776969502E-2</v>
      </c>
      <c r="K34" s="6">
        <v>-5.1350985958415599E-2</v>
      </c>
      <c r="L34" s="6">
        <v>-1.4573009598279899E-2</v>
      </c>
      <c r="M34" s="6">
        <v>-6.15413698487828E-2</v>
      </c>
      <c r="N34" s="6">
        <v>-3.2871642855752697E-2</v>
      </c>
      <c r="O34" s="6">
        <v>7.5578470539767295E-2</v>
      </c>
      <c r="P34" s="6">
        <v>-1.6085475983345501E-2</v>
      </c>
      <c r="Q34" s="6">
        <v>5.3170472752754001E-2</v>
      </c>
      <c r="R34" s="6">
        <v>1.29777018755703E-2</v>
      </c>
      <c r="S34" s="6">
        <v>5.6330795734538697E-2</v>
      </c>
      <c r="T34" s="6">
        <v>6.6391031339662704E-2</v>
      </c>
      <c r="U34" s="6">
        <v>-2.7326125730723998E-2</v>
      </c>
      <c r="V34" s="6">
        <v>-0.106034996635572</v>
      </c>
      <c r="W34" s="6">
        <v>1.9506087017361999E-2</v>
      </c>
      <c r="X34" s="6">
        <v>0.141164688453573</v>
      </c>
      <c r="Y34" s="6">
        <v>0.169677619816794</v>
      </c>
      <c r="Z34" s="6">
        <v>0.164332940969034</v>
      </c>
    </row>
    <row r="35" spans="2:29" s="13" customFormat="1" ht="16.05" customHeight="1" x14ac:dyDescent="0.3">
      <c r="B35" s="13" t="s">
        <v>953</v>
      </c>
      <c r="C35" s="4" t="s">
        <v>993</v>
      </c>
      <c r="D35" s="5" t="s">
        <v>973</v>
      </c>
      <c r="E35" s="6">
        <v>-3.35799792719627E-3</v>
      </c>
      <c r="F35" s="6">
        <v>1.1231040298298499E-4</v>
      </c>
      <c r="G35" s="6">
        <v>3.7255284387356399E-3</v>
      </c>
      <c r="H35" s="6">
        <v>-1.43678724907659E-3</v>
      </c>
      <c r="I35" s="6">
        <v>1.45064846765308E-3</v>
      </c>
      <c r="J35" s="6">
        <v>-1.0181048764024999E-2</v>
      </c>
      <c r="K35" s="6">
        <v>3.3472869727120299E-3</v>
      </c>
      <c r="L35" s="6">
        <v>-1.5982939936293399E-2</v>
      </c>
      <c r="M35" s="6">
        <v>-1.41236015988397E-2</v>
      </c>
      <c r="N35" s="6">
        <v>-1.5919064168883799E-2</v>
      </c>
      <c r="O35" s="6">
        <v>1.9563435198506301E-3</v>
      </c>
      <c r="P35" s="6">
        <v>7.1489228139398598E-4</v>
      </c>
      <c r="Q35" s="6">
        <v>5.3774759548105101E-2</v>
      </c>
      <c r="R35" s="6">
        <v>-3.4225893177790602E-2</v>
      </c>
      <c r="S35" s="6">
        <v>-4.57938567206293E-2</v>
      </c>
      <c r="T35" s="6">
        <v>-1.3217148889452799E-3</v>
      </c>
      <c r="U35" s="6">
        <v>-2.7215119957872999E-2</v>
      </c>
      <c r="V35" s="6">
        <v>-4.8771721711091197E-2</v>
      </c>
      <c r="W35" s="6">
        <v>-6.6842251285415794E-2</v>
      </c>
      <c r="X35" s="6">
        <v>-0.10463198837620399</v>
      </c>
      <c r="Y35" s="6">
        <v>-4.9421411692528602E-2</v>
      </c>
      <c r="Z35" s="6">
        <v>6.9214876020851101E-4</v>
      </c>
      <c r="AA35"/>
    </row>
    <row r="36" spans="2:29" ht="16.05" customHeight="1" x14ac:dyDescent="0.3">
      <c r="B36" s="1" t="s">
        <v>954</v>
      </c>
      <c r="C36" s="4" t="s">
        <v>994</v>
      </c>
      <c r="D36" s="5" t="s">
        <v>974</v>
      </c>
      <c r="E36" s="6">
        <v>2.4747515853960102E-3</v>
      </c>
      <c r="F36" s="6">
        <v>-3.27840695281338E-2</v>
      </c>
      <c r="G36" s="6">
        <v>1.72979657345422E-2</v>
      </c>
      <c r="H36" s="6">
        <v>4.4081427971832503E-2</v>
      </c>
      <c r="I36" s="6">
        <v>0.20878968887351201</v>
      </c>
      <c r="J36" s="6">
        <v>-7.5922388938124599E-2</v>
      </c>
      <c r="K36" s="6">
        <v>-3.78559240616596E-2</v>
      </c>
      <c r="L36" s="6">
        <v>-1.0312587948646999E-2</v>
      </c>
      <c r="M36" s="6">
        <v>4.5742742622678599E-2</v>
      </c>
      <c r="N36" s="6">
        <v>1.18595384628861E-2</v>
      </c>
      <c r="O36" s="6">
        <v>6.8061229314480401E-2</v>
      </c>
      <c r="P36" s="6">
        <v>-2.17045520639658E-2</v>
      </c>
      <c r="Q36" s="6">
        <v>0.204737088955881</v>
      </c>
      <c r="R36" s="6">
        <v>-0.106835887652851</v>
      </c>
      <c r="S36" s="6">
        <v>0.249082634714723</v>
      </c>
      <c r="T36" s="6">
        <v>5.0688415687545799E-2</v>
      </c>
      <c r="U36" s="6">
        <v>9.0967029651510503E-2</v>
      </c>
      <c r="V36" s="6">
        <v>-1.75743331701597E-2</v>
      </c>
      <c r="W36" s="6">
        <v>0.18901906787505099</v>
      </c>
      <c r="X36" s="6">
        <v>0.183126417307067</v>
      </c>
      <c r="Y36" s="6">
        <v>0.34501508893503302</v>
      </c>
      <c r="Z36" s="6">
        <v>0.231378403197741</v>
      </c>
    </row>
    <row r="37" spans="2:29" ht="16.05" customHeight="1" x14ac:dyDescent="0.3">
      <c r="B37" s="1" t="s">
        <v>955</v>
      </c>
      <c r="C37" s="4" t="s">
        <v>995</v>
      </c>
      <c r="D37" s="5" t="s">
        <v>975</v>
      </c>
      <c r="E37" s="6">
        <v>-1.2992424008189099E-2</v>
      </c>
      <c r="F37" s="6">
        <v>-2.56007038333337E-2</v>
      </c>
      <c r="G37" s="6">
        <v>3.3385055701728603E-2</v>
      </c>
      <c r="H37" s="6">
        <v>4.04907873780758E-3</v>
      </c>
      <c r="I37" s="6">
        <v>3.2399455134509501E-2</v>
      </c>
      <c r="J37" s="6">
        <v>-1.2937882348524001E-2</v>
      </c>
      <c r="K37" s="6">
        <v>-3.07879387783032E-2</v>
      </c>
      <c r="L37" s="6">
        <v>-2.5667454267022501E-2</v>
      </c>
      <c r="M37" s="6">
        <v>-6.1876219638215803E-2</v>
      </c>
      <c r="N37" s="6">
        <v>-1.37389339242873E-2</v>
      </c>
      <c r="O37" s="6">
        <v>4.50689609533583E-2</v>
      </c>
      <c r="P37" s="6">
        <v>-8.3447273163983499E-3</v>
      </c>
      <c r="Q37" s="6">
        <v>8.5265246891212898E-2</v>
      </c>
      <c r="R37" s="6">
        <v>4.17077186702954E-2</v>
      </c>
      <c r="S37" s="6">
        <v>-4.2600716535162099E-2</v>
      </c>
      <c r="T37" s="6">
        <v>3.2668187264789601E-2</v>
      </c>
      <c r="U37" s="6">
        <v>-4.16542331541132E-2</v>
      </c>
      <c r="V37" s="6">
        <v>-0.10593678181161501</v>
      </c>
      <c r="W37" s="6">
        <v>-9.6159861836058597E-2</v>
      </c>
      <c r="X37" s="6">
        <v>1.24929629055259E-3</v>
      </c>
      <c r="Y37" s="6">
        <v>9.75941384004545E-2</v>
      </c>
      <c r="Z37" s="6">
        <v>4.1403443288800197E-2</v>
      </c>
      <c r="AC37" s="14"/>
    </row>
    <row r="38" spans="2:29" ht="16.05" customHeight="1" x14ac:dyDescent="0.3">
      <c r="B38" s="1" t="s">
        <v>956</v>
      </c>
      <c r="C38" s="4" t="s">
        <v>996</v>
      </c>
      <c r="D38" s="5" t="s">
        <v>976</v>
      </c>
      <c r="E38" s="6">
        <v>6.1051915072312104E-3</v>
      </c>
      <c r="F38" s="6">
        <v>3.1201156034512699E-2</v>
      </c>
      <c r="G38" s="6">
        <v>4.7372396493301503E-3</v>
      </c>
      <c r="H38" s="6">
        <v>3.3473139614216101E-2</v>
      </c>
      <c r="I38" s="6">
        <v>5.7456739361441599E-2</v>
      </c>
      <c r="J38" s="6">
        <v>6.7682224318559706E-2</v>
      </c>
      <c r="K38" s="6">
        <v>-2.4391258865762201E-2</v>
      </c>
      <c r="L38" s="6">
        <v>7.6718179825547798E-3</v>
      </c>
      <c r="M38" s="6">
        <v>1.7714021314532102E-2</v>
      </c>
      <c r="N38" s="6">
        <v>4.6909040320315398E-2</v>
      </c>
      <c r="O38" s="6">
        <v>7.0654154395015198E-2</v>
      </c>
      <c r="P38" s="6">
        <v>-1.27097824261E-2</v>
      </c>
      <c r="Q38" s="6">
        <v>0.38645567385712598</v>
      </c>
      <c r="R38" s="6">
        <v>0.12965257480755099</v>
      </c>
      <c r="S38" s="6">
        <v>0.29801543976820499</v>
      </c>
      <c r="T38" s="6">
        <v>4.94966682581435E-2</v>
      </c>
      <c r="U38" s="6">
        <v>0.12688894114035101</v>
      </c>
      <c r="V38" s="6">
        <v>0.15868422633328</v>
      </c>
      <c r="W38" s="6">
        <v>0.35653380122152201</v>
      </c>
      <c r="X38" s="6">
        <v>0.29149321857577898</v>
      </c>
      <c r="Y38" s="6">
        <v>1.1585621726850499</v>
      </c>
      <c r="Z38" s="6">
        <v>1.57265604161192</v>
      </c>
      <c r="AB38" s="14"/>
      <c r="AC38" s="14"/>
    </row>
    <row r="39" spans="2:29" ht="16.05" customHeight="1" x14ac:dyDescent="0.3">
      <c r="B39" s="1" t="s">
        <v>957</v>
      </c>
      <c r="C39" s="4" t="s">
        <v>997</v>
      </c>
      <c r="D39" s="5" t="s">
        <v>977</v>
      </c>
      <c r="E39" s="6">
        <v>2.1402716265583898E-3</v>
      </c>
      <c r="F39" s="6">
        <v>-1.4231443024982599E-2</v>
      </c>
      <c r="G39" s="6">
        <v>7.1685303500998998E-3</v>
      </c>
      <c r="H39" s="6">
        <v>-3.8990992470644398E-4</v>
      </c>
      <c r="I39" s="6">
        <v>-3.3056102438422399E-5</v>
      </c>
      <c r="J39" s="6">
        <v>-1.2717103131763E-2</v>
      </c>
      <c r="K39" s="6">
        <v>4.2289031971449696E-3</v>
      </c>
      <c r="L39" s="6">
        <v>-1.7244483566173599E-2</v>
      </c>
      <c r="M39" s="6">
        <v>-6.0491942322187199E-3</v>
      </c>
      <c r="N39" s="6">
        <v>1.5735560664325E-3</v>
      </c>
      <c r="O39" s="6">
        <v>-1.1123682812467501E-2</v>
      </c>
      <c r="P39" s="6">
        <v>-4.7835017430770703E-3</v>
      </c>
      <c r="Q39" s="6">
        <v>2.54287622174161E-2</v>
      </c>
      <c r="R39" s="6">
        <v>-1.67120983542191E-2</v>
      </c>
      <c r="S39" s="6">
        <v>-3.89510117147438E-2</v>
      </c>
      <c r="T39" s="6">
        <v>-1.5971349028404799E-2</v>
      </c>
      <c r="U39" s="6">
        <v>-1.9289809003566898E-2</v>
      </c>
      <c r="V39" s="6">
        <v>-4.6115935613706797E-2</v>
      </c>
      <c r="W39" s="6">
        <v>-6.9916646268247895E-2</v>
      </c>
      <c r="X39" s="6">
        <v>-5.36991706067056E-2</v>
      </c>
      <c r="Y39" s="6">
        <v>-4.7512871849030497E-2</v>
      </c>
      <c r="Z39" s="6">
        <v>-7.8129289704520502E-2</v>
      </c>
      <c r="AB39" s="14"/>
      <c r="AC39" s="14"/>
    </row>
    <row r="40" spans="2:29" ht="16.05" customHeight="1" x14ac:dyDescent="0.3">
      <c r="B40" s="1" t="s">
        <v>958</v>
      </c>
      <c r="C40" s="4" t="s">
        <v>998</v>
      </c>
      <c r="D40" s="5" t="s">
        <v>978</v>
      </c>
      <c r="E40" s="6">
        <v>-3.9058012644090901E-3</v>
      </c>
      <c r="F40" s="6">
        <v>-4.6931285488462898E-2</v>
      </c>
      <c r="G40" s="6">
        <v>4.7007239001686699E-2</v>
      </c>
      <c r="H40" s="6">
        <v>4.4461667108407703E-2</v>
      </c>
      <c r="I40" s="6">
        <v>0.165446225746709</v>
      </c>
      <c r="J40" s="6">
        <v>2.6310939341783499E-2</v>
      </c>
      <c r="K40" s="6">
        <v>-5.2938039420041598E-2</v>
      </c>
      <c r="L40" s="6">
        <v>-7.6192008464204299E-3</v>
      </c>
      <c r="M40" s="6">
        <v>-3.1237695994604998E-2</v>
      </c>
      <c r="N40" s="6">
        <v>-8.7799513503341604E-3</v>
      </c>
      <c r="O40" s="6">
        <v>2.4697908878806601E-2</v>
      </c>
      <c r="P40" s="6">
        <v>-2.1201600565291301E-2</v>
      </c>
      <c r="Q40" s="6">
        <v>0.16991378890466899</v>
      </c>
      <c r="R40" s="6">
        <v>-2.5173990577059199E-2</v>
      </c>
      <c r="S40" s="6">
        <v>0.183985934841912</v>
      </c>
      <c r="T40" s="6">
        <v>-4.9412848529755103E-3</v>
      </c>
      <c r="U40" s="6">
        <v>-3.2333692079191699E-2</v>
      </c>
      <c r="V40" s="6">
        <v>-7.6900451734254596E-2</v>
      </c>
      <c r="W40" s="6">
        <v>9.0434109950438102E-2</v>
      </c>
      <c r="X40" s="6">
        <v>0.17493695742828999</v>
      </c>
      <c r="Y40" s="6">
        <v>0.22797808882576601</v>
      </c>
      <c r="Z40" s="6">
        <v>0.211927140255284</v>
      </c>
      <c r="AB40" s="14"/>
      <c r="AC40" s="14"/>
    </row>
    <row r="41" spans="2:29" ht="16.05" customHeight="1" x14ac:dyDescent="0.3">
      <c r="AC41" s="14"/>
    </row>
    <row r="42" spans="2:29" ht="16.05" customHeight="1" x14ac:dyDescent="0.3">
      <c r="C42" s="16" t="str">
        <f>"ÍNDICES DE ACCIONES AL "&amp;TEXT(D5,"dd-mm-yyyy")</f>
        <v>ÍNDICES DE ACCIONES AL 02-10-2020</v>
      </c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C42" s="14"/>
    </row>
    <row r="43" spans="2:29" ht="16.05" customHeight="1" x14ac:dyDescent="0.3">
      <c r="B43" s="1" t="str" cm="1">
        <f t="array" ref="B43">+_xll.ECOSECURITIES("stockindex","active",,"USA")</f>
        <v>Codigo</v>
      </c>
      <c r="C43" s="10" t="str">
        <f>_xll.ECONOMATICA($B$44:$B$46,"name")</f>
        <v>Nombre</v>
      </c>
      <c r="D43" s="10" t="str">
        <f>_xll.ECONOMATICA($B$44:$B$46,"ticker")</f>
        <v>Codigo</v>
      </c>
      <c r="E43" s="11">
        <f t="shared" ref="E43:L43" si="2">EOMONTH(F43,-1)</f>
        <v>43799</v>
      </c>
      <c r="F43" s="11">
        <f t="shared" si="2"/>
        <v>43830</v>
      </c>
      <c r="G43" s="11">
        <f t="shared" si="2"/>
        <v>43861</v>
      </c>
      <c r="H43" s="11">
        <f t="shared" si="2"/>
        <v>43890</v>
      </c>
      <c r="I43" s="11">
        <f t="shared" si="2"/>
        <v>43921</v>
      </c>
      <c r="J43" s="11">
        <f t="shared" si="2"/>
        <v>43951</v>
      </c>
      <c r="K43" s="11">
        <f t="shared" si="2"/>
        <v>43982</v>
      </c>
      <c r="L43" s="11">
        <f t="shared" si="2"/>
        <v>44012</v>
      </c>
      <c r="M43" s="11">
        <f>EOMONTH(N43,-1)</f>
        <v>44043</v>
      </c>
      <c r="N43" s="11">
        <f>EOMONTH(O43,-1)</f>
        <v>44074</v>
      </c>
      <c r="O43" s="11">
        <f>EOMONTH(P43,-1)</f>
        <v>44104</v>
      </c>
      <c r="P43" s="11">
        <f>D5</f>
        <v>44106</v>
      </c>
      <c r="Q43" s="12">
        <f>DATE(YEAR($D$5)-2,12,31)</f>
        <v>43465</v>
      </c>
      <c r="R43" s="12">
        <f>DATE(YEAR($D$5)-1,12,31)</f>
        <v>43830</v>
      </c>
      <c r="S43" s="12">
        <f>$D$5</f>
        <v>44106</v>
      </c>
      <c r="T43" s="10" t="s">
        <v>0</v>
      </c>
      <c r="U43" s="10" t="s">
        <v>1</v>
      </c>
      <c r="V43" s="10" t="s">
        <v>2</v>
      </c>
      <c r="W43" s="10" t="s">
        <v>3</v>
      </c>
      <c r="X43" s="10" t="s">
        <v>4</v>
      </c>
      <c r="Y43" s="10" t="s">
        <v>5</v>
      </c>
      <c r="Z43" s="10" t="s">
        <v>6</v>
      </c>
      <c r="AC43" s="14"/>
    </row>
    <row r="44" spans="2:29" ht="16.05" customHeight="1" x14ac:dyDescent="0.3">
      <c r="B44" s="1" t="s">
        <v>999</v>
      </c>
      <c r="C44" s="5" t="s">
        <v>1002</v>
      </c>
      <c r="D44" s="5" t="s">
        <v>1005</v>
      </c>
      <c r="E44" s="6">
        <f>_xll.ECONOMATICA($B$44:$B$46,"return","in the month",E43,,,,"decimal","false","false")</f>
        <v>3.7165253716011599E-2</v>
      </c>
      <c r="F44" s="6">
        <f>_xll.ECONOMATICA($B$44:$B$46,"return","in the month",F43,,,,"decimal","false","false")</f>
        <v>1.7362050606607199E-2</v>
      </c>
      <c r="G44" s="6">
        <f>_xll.ECONOMATICA($B$44:$B$46,"return","in the month",G43,,,,"decimal","false","false")</f>
        <v>-9.8957756626987196E-3</v>
      </c>
      <c r="H44" s="6">
        <f>_xll.ECONOMATICA($B$44:$B$46,"return","in the month",H43,,,,"decimal","false","false")</f>
        <v>-0.10074557536878299</v>
      </c>
      <c r="I44" s="6">
        <f>_xll.ECONOMATICA($B$44:$B$46,"return","in the month",I43,,,,"decimal","false","false")</f>
        <v>-0.13743754270122699</v>
      </c>
      <c r="J44" s="6">
        <f>_xll.ECONOMATICA($B$44:$B$46,"return","in the month",J43,,,,"decimal","false","false")</f>
        <v>0.110806327096798</v>
      </c>
      <c r="K44" s="6">
        <f>_xll.ECONOMATICA($B$44:$B$46,"return","in the month",K43,,,,"decimal","false","false")</f>
        <v>4.2610775119101198E-2</v>
      </c>
      <c r="L44" s="6">
        <f>_xll.ECONOMATICA($B$44:$B$46,"return","in the month",L43,,,,"decimal","false","false")</f>
        <v>1.69313374117337E-2</v>
      </c>
      <c r="M44" s="6">
        <f>_xll.ECONOMATICA($B$44:$B$46,"return","in the month",M43,,,,"decimal","false","false")</f>
        <v>2.3842360868002298E-2</v>
      </c>
      <c r="N44" s="6">
        <f>_xll.ECONOMATICA($B$44:$B$46,"return","in the month",N43,,,,"decimal","false","false")</f>
        <v>7.5741855707747205E-2</v>
      </c>
      <c r="O44" s="6">
        <f>_xll.ECONOMATICA($B$44:$B$46,"return","in the month",O43,,,,"decimal","false","false")</f>
        <v>-2.2805095313742599E-2</v>
      </c>
      <c r="P44" s="6">
        <f>_xll.ECONOMATICA($B$44:$B$46,"return","in the month",,,,,"decimal","false","false")</f>
        <v>-3.5595373929027101E-3</v>
      </c>
      <c r="Q44" s="6">
        <f>_xll.ECONOMATICA($B$44:$B$46,"return","in the year",Q43,,,,"decimal","false","false")</f>
        <v>-5.6302747416339102E-2</v>
      </c>
      <c r="R44" s="6">
        <f>_xll.ECONOMATICA($B$44:$B$46,"return","in the year",R43,,,,"decimal","false","false")</f>
        <v>0.22338394321559499</v>
      </c>
      <c r="S44" s="6">
        <f>_xll.ECONOMATICA($B$44:$B$46,"return","in the year",,,,,"decimal","false","false")</f>
        <v>-2.9981666832100001E-2</v>
      </c>
      <c r="T44" s="6">
        <f>_xll.ECONOMATICA($B$44:$B$46,"return",T43,,,,,"decimal","false","false")</f>
        <v>-4.8717032353160897E-2</v>
      </c>
      <c r="U44" s="6">
        <f>_xll.ECONOMATICA($B$44:$B$46,"return",U43,,,,,"decimal","false","false")</f>
        <v>7.1840482340121498E-2</v>
      </c>
      <c r="V44" s="6">
        <f>_xll.ECONOMATICA($B$44:$B$46,"return",V43,,,,,"decimal","false","false")</f>
        <v>0.292777339838794</v>
      </c>
      <c r="W44" s="6">
        <f>_xll.ECONOMATICA($B$44:$B$46,"return",W43,,,,,"decimal","false","false")</f>
        <v>6.1513607697634101E-2</v>
      </c>
      <c r="X44" s="6">
        <f>_xll.ECONOMATICA($B$44:$B$46,"return",X43,,,,,"decimal","false","false")</f>
        <v>3.3946068453587899E-2</v>
      </c>
      <c r="Y44" s="6">
        <f>_xll.ECONOMATICA($B$44:$B$46,"return",Y43,,,,,"decimal","false","false")</f>
        <v>0.22720546512020501</v>
      </c>
      <c r="Z44" s="6">
        <f>_xll.ECONOMATICA($B$44:$B$46,"return",Z43,,,,,"decimal","false","false")</f>
        <v>0.51204845929169096</v>
      </c>
      <c r="AC44" s="14"/>
    </row>
    <row r="45" spans="2:29" ht="16.05" customHeight="1" x14ac:dyDescent="0.3">
      <c r="B45" s="1" t="s">
        <v>1000</v>
      </c>
      <c r="C45" s="5" t="s">
        <v>1003</v>
      </c>
      <c r="D45" s="5" t="s">
        <v>1006</v>
      </c>
      <c r="E45" s="6">
        <v>4.4994428606514703E-2</v>
      </c>
      <c r="F45" s="6">
        <v>3.5442970778603901E-2</v>
      </c>
      <c r="G45" s="6">
        <v>1.98760671373748E-2</v>
      </c>
      <c r="H45" s="6">
        <v>-6.3771590677788495E-2</v>
      </c>
      <c r="I45" s="6">
        <v>-0.101229432136315</v>
      </c>
      <c r="J45" s="6">
        <v>0.15447201984352399</v>
      </c>
      <c r="K45" s="6">
        <v>6.7530977385104093E-2</v>
      </c>
      <c r="L45" s="6">
        <v>5.9948134166916099E-2</v>
      </c>
      <c r="M45" s="6">
        <v>6.8249895364715499E-2</v>
      </c>
      <c r="N45" s="6">
        <v>9.5872792519076003E-2</v>
      </c>
      <c r="O45" s="6">
        <v>-5.1628556335344897E-2</v>
      </c>
      <c r="P45" s="6">
        <v>-8.2820610869021004E-3</v>
      </c>
      <c r="Q45" s="6">
        <v>-3.8837440735733302E-2</v>
      </c>
      <c r="R45" s="6">
        <v>0.35225642323901402</v>
      </c>
      <c r="S45" s="6">
        <v>0.23431558299664201</v>
      </c>
      <c r="T45" s="6">
        <v>-8.1402138608682395E-2</v>
      </c>
      <c r="U45" s="6">
        <v>8.4974670908268296E-2</v>
      </c>
      <c r="V45" s="6">
        <v>0.47917209251318099</v>
      </c>
      <c r="W45" s="6">
        <v>0.42256446485233001</v>
      </c>
      <c r="X45" s="6">
        <v>0.38445537561550702</v>
      </c>
      <c r="Y45" s="6">
        <v>0.69947765133343598</v>
      </c>
      <c r="Z45" s="6">
        <v>1.0849058734928301</v>
      </c>
      <c r="AC45" s="14"/>
    </row>
    <row r="46" spans="2:29" ht="16.05" customHeight="1" x14ac:dyDescent="0.3">
      <c r="B46" s="1" t="s">
        <v>1001</v>
      </c>
      <c r="C46" s="5" t="s">
        <v>1004</v>
      </c>
      <c r="D46" s="5" t="s">
        <v>1004</v>
      </c>
      <c r="E46" s="6">
        <v>3.4047064091282699E-2</v>
      </c>
      <c r="F46" s="6">
        <v>2.8589803183422201E-2</v>
      </c>
      <c r="G46" s="6">
        <v>-1.6280898116747299E-3</v>
      </c>
      <c r="H46" s="6">
        <v>-8.4113569284527304E-2</v>
      </c>
      <c r="I46" s="6">
        <v>-0.12511635936520199</v>
      </c>
      <c r="J46" s="6">
        <v>0.12684410293339199</v>
      </c>
      <c r="K46" s="6">
        <v>4.52817750119721E-2</v>
      </c>
      <c r="L46" s="6">
        <v>1.8388403283097401E-2</v>
      </c>
      <c r="M46" s="6">
        <v>5.5101296975408297E-2</v>
      </c>
      <c r="N46" s="6">
        <v>7.0064687322883401E-2</v>
      </c>
      <c r="O46" s="6">
        <v>-3.92279540947129E-2</v>
      </c>
      <c r="P46" s="6">
        <v>-4.3294677370795398E-3</v>
      </c>
      <c r="Q46" s="6">
        <v>-6.2372597349167301E-2</v>
      </c>
      <c r="R46" s="6">
        <v>0.28878074076957999</v>
      </c>
      <c r="S46" s="6">
        <v>3.6418450034034301E-2</v>
      </c>
      <c r="T46" s="6">
        <v>-6.4900972955947503E-2</v>
      </c>
      <c r="U46" s="6">
        <v>6.9785719533683704E-2</v>
      </c>
      <c r="V46" s="6">
        <v>0.32511773319158199</v>
      </c>
      <c r="W46" s="6">
        <v>0.15958872562449</v>
      </c>
      <c r="X46" s="6">
        <v>0.14538059744882001</v>
      </c>
      <c r="Y46" s="6">
        <v>0.323954577086843</v>
      </c>
      <c r="Z46" s="6">
        <v>0.54429107076255601</v>
      </c>
      <c r="AC46" s="14"/>
    </row>
    <row r="47" spans="2:29" ht="16.05" customHeight="1" x14ac:dyDescent="0.3">
      <c r="AC47" s="14"/>
    </row>
    <row r="48" spans="2:29" ht="16.05" customHeight="1" x14ac:dyDescent="0.3">
      <c r="C48" s="17" t="str">
        <f>"ÍNDICES DE INFLACIÓN A "&amp;IF(_xll.ECONOMATICA($D$50,"date of last quote")=$D$5,TEXT(_xll.ECONOMATICA($D$50,"date of last quote"),"mmm-yyyy"),TEXT(EOMONTH(D5,-1),"mmm-yyyy"))</f>
        <v>ÍNDICES DE INFLACIÓN A sept-2020</v>
      </c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C48" s="14"/>
    </row>
    <row r="49" spans="2:29" ht="16.05" customHeight="1" x14ac:dyDescent="0.3">
      <c r="B49" s="1" t="str" cm="1">
        <f t="array" ref="B49">+_xll.ECOSECURITIES("inflation","active",,"USA")</f>
        <v>Codigo</v>
      </c>
      <c r="C49" s="10" t="str">
        <f>_xll.ECONOMATICA($B$50:$B$51,"name")</f>
        <v>Nombre</v>
      </c>
      <c r="D49" s="10" t="str">
        <f>_xll.ECONOMATICA($B$50:$B$51,"ticker")</f>
        <v>Codigo</v>
      </c>
      <c r="E49" s="11">
        <f t="shared" ref="E49:L49" si="3">EOMONTH(F49,-1)</f>
        <v>43799</v>
      </c>
      <c r="F49" s="11">
        <f t="shared" si="3"/>
        <v>43830</v>
      </c>
      <c r="G49" s="11">
        <f t="shared" si="3"/>
        <v>43861</v>
      </c>
      <c r="H49" s="11">
        <f t="shared" si="3"/>
        <v>43890</v>
      </c>
      <c r="I49" s="11">
        <f t="shared" si="3"/>
        <v>43921</v>
      </c>
      <c r="J49" s="11">
        <f t="shared" si="3"/>
        <v>43951</v>
      </c>
      <c r="K49" s="11">
        <f t="shared" si="3"/>
        <v>43982</v>
      </c>
      <c r="L49" s="11">
        <f t="shared" si="3"/>
        <v>44012</v>
      </c>
      <c r="M49" s="11">
        <f>EOMONTH(N49,-1)</f>
        <v>44043</v>
      </c>
      <c r="N49" s="11">
        <f>EOMONTH(O49,-1)</f>
        <v>44074</v>
      </c>
      <c r="O49" s="11">
        <f>EOMONTH(P49,-1)</f>
        <v>44104</v>
      </c>
      <c r="P49" s="11">
        <f>D5</f>
        <v>44106</v>
      </c>
      <c r="Q49" s="12">
        <f>DATE(YEAR($D$5)-2,12,31)</f>
        <v>43465</v>
      </c>
      <c r="R49" s="12">
        <f>DATE(YEAR($D$5)-1,12,31)</f>
        <v>43830</v>
      </c>
      <c r="S49" s="12">
        <f>$D$5</f>
        <v>44106</v>
      </c>
      <c r="T49" s="10" t="s">
        <v>0</v>
      </c>
      <c r="U49" s="10" t="s">
        <v>1</v>
      </c>
      <c r="V49" s="10" t="s">
        <v>2</v>
      </c>
      <c r="W49" s="10" t="s">
        <v>3</v>
      </c>
      <c r="X49" s="10" t="s">
        <v>4</v>
      </c>
      <c r="Y49" s="10" t="s">
        <v>5</v>
      </c>
      <c r="Z49" s="10" t="s">
        <v>6</v>
      </c>
      <c r="AC49" s="14"/>
    </row>
    <row r="50" spans="2:29" ht="16.05" customHeight="1" x14ac:dyDescent="0.3">
      <c r="B50" s="1" t="s">
        <v>1007</v>
      </c>
      <c r="C50" s="5" t="s">
        <v>1011</v>
      </c>
      <c r="D50" s="5" t="s">
        <v>1009</v>
      </c>
      <c r="E50" s="6">
        <f>_xll.ECONOMATICA($B$50:$B$51,"return","in the month",E49,,,,"decimal","false","false")</f>
        <v>-5.3624303382093796E-4</v>
      </c>
      <c r="F50" s="6">
        <f>_xll.ECONOMATICA($B$50:$B$51,"return","in the month",F49,,,,"decimal","false","false")</f>
        <v>-9.0976952560595204E-4</v>
      </c>
      <c r="G50" s="6">
        <f>_xll.ECONOMATICA($B$50:$B$51,"return","in the month",G49,,,,"decimal","false","false")</f>
        <v>3.8797699380666E-3</v>
      </c>
      <c r="H50" s="6">
        <f>_xll.ECONOMATICA($B$50:$B$51,"return","in the month",H49,,,,"decimal","false","false")</f>
        <v>2.7406181307014798E-3</v>
      </c>
      <c r="I50" s="6">
        <f>_xll.ECONOMATICA($B$50:$B$51,"return","in the month",I49,,,,"decimal","false","false")</f>
        <v>-2.1764510302091401E-3</v>
      </c>
      <c r="J50" s="6">
        <f>_xll.ECONOMATICA($B$50:$B$51,"return","in the month",J49,,,,"decimal","false","false")</f>
        <v>-6.6869418678834301E-3</v>
      </c>
      <c r="K50" s="6">
        <f>_xll.ECONOMATICA($B$50:$B$51,"return","in the month",K49,,,,"decimal","false","false")</f>
        <v>1.9501616407069401E-5</v>
      </c>
      <c r="L50" s="6">
        <f>_xll.ECONOMATICA($B$50:$B$51,"return","in the month",L49,,,,"decimal","false","false")</f>
        <v>5.4720469270250803E-3</v>
      </c>
      <c r="M50" s="6">
        <f>_xll.ECONOMATICA($B$50:$B$51,"return","in the month",M49,,,,"decimal","false","false")</f>
        <v>5.0582435014803204E-3</v>
      </c>
      <c r="N50" s="6">
        <f>_xll.ECONOMATICA($B$50:$B$51,"return","in the month",N49,,,,"decimal","false","false")</f>
        <v>3.1532105258520499E-3</v>
      </c>
      <c r="O50" s="6" t="str">
        <f>_xll.ECONOMATICA($B$50:$B$51,"return","in the month",O49,,,,"decimal","false","false")</f>
        <v/>
      </c>
      <c r="P50" s="6" t="str">
        <f>_xll.ECONOMATICA($B$50:$B$51,"return","in the month",P49,,,,"decimal","false","false")</f>
        <v/>
      </c>
      <c r="Q50" s="6">
        <f>_xll.ECONOMATICA($B$50:$B$51,"return","in the year",Q49,,,,"decimal","false","false")</f>
        <v>1.9101588486591901E-2</v>
      </c>
      <c r="R50" s="6">
        <f>_xll.ECONOMATICA($B$50:$B$51,"return","in the year",R49,,,,"decimal","false","false")</f>
        <v>2.2851297400848101E-2</v>
      </c>
      <c r="S50" s="6" t="str">
        <f>_xll.ECONOMATICA($B$50:$B$51,"return","in the year",S49,,,,"decimal","false","false")</f>
        <v/>
      </c>
      <c r="T50" s="6" t="str">
        <f>_xll.ECONOMATICA($B$50:$B$51,"Return",T49,$D$5,,,"ORIGINAL CURRENCY","decimal","false","false",,{"tc.dft=false";"tc.tp=0";"tc.pers=30";"tc.per=0"})</f>
        <v/>
      </c>
      <c r="U50" s="6">
        <f>_xll.ECONOMATICA($B$50:$B$51,"Return",U49,$D$5,,,"ORIGINAL CURRENCY","decimal","false","false",,{"tc.dft=false";"tc.tp=0";"tc.pers=30";"tc.per=0"})</f>
        <v>8.2274037340539508E-3</v>
      </c>
      <c r="V50" s="6">
        <f>_xll.ECONOMATICA($B$50:$B$51,"Return",V49,$D$5,,,"ORIGINAL CURRENCY","decimal","false","false",,{"tc.dft=false";"tc.tp=0";"tc.pers=30";"tc.per=0"})</f>
        <v>6.9852585074841001E-3</v>
      </c>
      <c r="W50" s="6">
        <f>_xll.ECONOMATICA($B$50:$B$51,"Return",W49,$D$5,,,"ORIGINAL CURRENCY","decimal","false","false",,{"tc.dft=false";"tc.tp=0";"tc.pers=30";"tc.per=0"})</f>
        <v>1.23033661911904E-2</v>
      </c>
      <c r="X50" s="6">
        <f>_xll.ECONOMATICA($B$50:$B$51,"Return",X49,$D$5,,,"ORIGINAL CURRENCY","decimal","false","false",,{"tc.dft=false";"tc.tp=0";"tc.pers=30";"tc.per=0"})</f>
        <v>2.9626959383676901E-2</v>
      </c>
      <c r="Y50" s="6">
        <f>_xll.ECONOMATICA($B$50:$B$51,"Return",Y49,$D$5,,,"ORIGINAL CURRENCY","decimal","false","false",,{"tc.dft=false";"tc.tp=0";"tc.pers=30";"tc.per=0"})</f>
        <v>5.3071278953211697E-2</v>
      </c>
      <c r="Z50" s="6">
        <f>_xll.ECONOMATICA($B$50:$B$51,"Return",Z49,$D$5,,,"ORIGINAL CURRENCY","decimal","false","false",,{"tc.dft=false";"tc.tp=0";"tc.pers=30";"tc.per=0"})</f>
        <v>7.6585980084928507E-2</v>
      </c>
      <c r="AC50" s="14"/>
    </row>
    <row r="51" spans="2:29" ht="16.05" customHeight="1" x14ac:dyDescent="0.3">
      <c r="B51" s="1" t="s">
        <v>1008</v>
      </c>
      <c r="C51" s="5" t="s">
        <v>1010</v>
      </c>
      <c r="D51" s="5" t="s">
        <v>1010</v>
      </c>
      <c r="E51" s="6">
        <v>1.4541929231199899E-3</v>
      </c>
      <c r="F51" s="6">
        <v>-9.6805421162571303E-4</v>
      </c>
      <c r="G51" s="6">
        <v>1.9379844961804301E-3</v>
      </c>
      <c r="H51" s="6">
        <v>-9.1876208907706296E-3</v>
      </c>
      <c r="I51" s="6">
        <v>-9.2728160070692008E-3</v>
      </c>
      <c r="J51" s="6">
        <v>-3.2019704433878401E-2</v>
      </c>
      <c r="K51" s="6">
        <v>2.69720101787243E-2</v>
      </c>
      <c r="L51" s="6">
        <v>2.9732408311247101E-3</v>
      </c>
      <c r="M51" s="6">
        <v>6.4229249019263097E-3</v>
      </c>
      <c r="N51" s="6">
        <v>-1.9636720662674599E-3</v>
      </c>
      <c r="O51" s="6"/>
      <c r="P51" s="6"/>
      <c r="Q51" s="6">
        <v>1.29935032473441E-2</v>
      </c>
      <c r="R51" s="6">
        <v>1.82535767144145E-2</v>
      </c>
      <c r="S51" s="6"/>
      <c r="T51" s="6"/>
      <c r="U51" s="6">
        <v>4.4466403160186001E-3</v>
      </c>
      <c r="V51" s="6">
        <v>1.47783251304645E-3</v>
      </c>
      <c r="W51" s="6">
        <v>-1.02239532616295E-2</v>
      </c>
      <c r="X51" s="6">
        <v>-1.07055961070728E-2</v>
      </c>
      <c r="Y51" s="6">
        <v>1.90476190473419E-2</v>
      </c>
      <c r="Z51" s="6">
        <v>5.2277432712799103E-2</v>
      </c>
      <c r="AC51" s="14"/>
    </row>
    <row r="52" spans="2:29" ht="16.05" customHeight="1" x14ac:dyDescent="0.3">
      <c r="AC52" s="14"/>
    </row>
    <row r="53" spans="2:29" x14ac:dyDescent="0.3">
      <c r="AC53" s="14"/>
    </row>
    <row r="54" spans="2:29" x14ac:dyDescent="0.3">
      <c r="AC54" s="14"/>
    </row>
    <row r="55" spans="2:29" x14ac:dyDescent="0.3">
      <c r="AC55" s="14"/>
    </row>
    <row r="56" spans="2:29" x14ac:dyDescent="0.3">
      <c r="AC56" s="14"/>
    </row>
    <row r="57" spans="2:29" x14ac:dyDescent="0.3">
      <c r="AC57" s="14"/>
    </row>
    <row r="58" spans="2:29" x14ac:dyDescent="0.3">
      <c r="AC58" s="14"/>
    </row>
    <row r="59" spans="2:29" x14ac:dyDescent="0.3">
      <c r="AC59" s="14"/>
    </row>
    <row r="60" spans="2:29" x14ac:dyDescent="0.3">
      <c r="AC60" s="14"/>
    </row>
    <row r="61" spans="2:29" x14ac:dyDescent="0.3">
      <c r="AC61" s="14"/>
    </row>
    <row r="62" spans="2:29" x14ac:dyDescent="0.3">
      <c r="AC62" s="14"/>
    </row>
    <row r="63" spans="2:29" x14ac:dyDescent="0.3">
      <c r="AC63" s="14"/>
    </row>
    <row r="64" spans="2:29" x14ac:dyDescent="0.3">
      <c r="AC64" s="14"/>
    </row>
    <row r="65" spans="29:29" x14ac:dyDescent="0.3">
      <c r="AC65" s="14"/>
    </row>
    <row r="66" spans="29:29" x14ac:dyDescent="0.3">
      <c r="AC66" s="14"/>
    </row>
    <row r="67" spans="29:29" x14ac:dyDescent="0.3">
      <c r="AC67" s="14"/>
    </row>
    <row r="68" spans="29:29" x14ac:dyDescent="0.3">
      <c r="AC68" s="14"/>
    </row>
    <row r="69" spans="29:29" x14ac:dyDescent="0.3">
      <c r="AC69" s="14"/>
    </row>
    <row r="70" spans="29:29" x14ac:dyDescent="0.3">
      <c r="AC70" s="14"/>
    </row>
    <row r="71" spans="29:29" x14ac:dyDescent="0.3">
      <c r="AC71" s="14"/>
    </row>
    <row r="72" spans="29:29" x14ac:dyDescent="0.3">
      <c r="AC72" s="14"/>
    </row>
    <row r="73" spans="29:29" x14ac:dyDescent="0.3">
      <c r="AC73" s="14"/>
    </row>
    <row r="74" spans="29:29" x14ac:dyDescent="0.3">
      <c r="AC74" s="14"/>
    </row>
    <row r="75" spans="29:29" x14ac:dyDescent="0.3">
      <c r="AC75" s="14"/>
    </row>
    <row r="76" spans="29:29" x14ac:dyDescent="0.3">
      <c r="AC76" s="14"/>
    </row>
    <row r="77" spans="29:29" x14ac:dyDescent="0.3">
      <c r="AC77" s="14"/>
    </row>
    <row r="78" spans="29:29" x14ac:dyDescent="0.3">
      <c r="AC78" s="14"/>
    </row>
    <row r="79" spans="29:29" x14ac:dyDescent="0.3">
      <c r="AC79" s="14"/>
    </row>
    <row r="80" spans="29:29" x14ac:dyDescent="0.3">
      <c r="AC80" s="14"/>
    </row>
    <row r="81" spans="29:29" x14ac:dyDescent="0.3">
      <c r="AC81" s="14"/>
    </row>
    <row r="82" spans="29:29" x14ac:dyDescent="0.3">
      <c r="AC82" s="14"/>
    </row>
    <row r="83" spans="29:29" x14ac:dyDescent="0.3">
      <c r="AC83" s="14"/>
    </row>
    <row r="84" spans="29:29" x14ac:dyDescent="0.3">
      <c r="AC84" s="14"/>
    </row>
    <row r="85" spans="29:29" x14ac:dyDescent="0.3">
      <c r="AC85" s="14"/>
    </row>
    <row r="86" spans="29:29" x14ac:dyDescent="0.3">
      <c r="AC86" s="14"/>
    </row>
    <row r="87" spans="29:29" x14ac:dyDescent="0.3">
      <c r="AC87" s="14"/>
    </row>
    <row r="88" spans="29:29" x14ac:dyDescent="0.3">
      <c r="AC88" s="14"/>
    </row>
    <row r="89" spans="29:29" x14ac:dyDescent="0.3">
      <c r="AC89" s="14"/>
    </row>
    <row r="90" spans="29:29" x14ac:dyDescent="0.3">
      <c r="AC90" s="14"/>
    </row>
    <row r="91" spans="29:29" x14ac:dyDescent="0.3">
      <c r="AC91" s="14"/>
    </row>
    <row r="92" spans="29:29" x14ac:dyDescent="0.3">
      <c r="AC92" s="14"/>
    </row>
    <row r="93" spans="29:29" x14ac:dyDescent="0.3">
      <c r="AC93" s="14"/>
    </row>
    <row r="94" spans="29:29" x14ac:dyDescent="0.3">
      <c r="AC94" s="14"/>
    </row>
    <row r="95" spans="29:29" x14ac:dyDescent="0.3">
      <c r="AC95" s="14"/>
    </row>
    <row r="96" spans="29:29" x14ac:dyDescent="0.3">
      <c r="AC96" s="14"/>
    </row>
    <row r="97" spans="29:29" x14ac:dyDescent="0.3">
      <c r="AC97" s="14"/>
    </row>
    <row r="98" spans="29:29" x14ac:dyDescent="0.3">
      <c r="AC98" s="14"/>
    </row>
    <row r="99" spans="29:29" x14ac:dyDescent="0.3">
      <c r="AC99" s="14"/>
    </row>
    <row r="100" spans="29:29" x14ac:dyDescent="0.3">
      <c r="AC100" s="14"/>
    </row>
    <row r="101" spans="29:29" x14ac:dyDescent="0.3">
      <c r="AC101" s="14"/>
    </row>
    <row r="102" spans="29:29" x14ac:dyDescent="0.3">
      <c r="AC102" s="14"/>
    </row>
    <row r="103" spans="29:29" x14ac:dyDescent="0.3">
      <c r="AC103" s="14"/>
    </row>
    <row r="104" spans="29:29" x14ac:dyDescent="0.3">
      <c r="AC104" s="14"/>
    </row>
    <row r="105" spans="29:29" x14ac:dyDescent="0.3">
      <c r="AC105" s="14"/>
    </row>
    <row r="106" spans="29:29" x14ac:dyDescent="0.3">
      <c r="AC106" s="14"/>
    </row>
    <row r="107" spans="29:29" x14ac:dyDescent="0.3">
      <c r="AC107" s="14"/>
    </row>
    <row r="108" spans="29:29" x14ac:dyDescent="0.3">
      <c r="AC108" s="14"/>
    </row>
    <row r="109" spans="29:29" x14ac:dyDescent="0.3">
      <c r="AC109" s="14"/>
    </row>
    <row r="110" spans="29:29" x14ac:dyDescent="0.3">
      <c r="AC110" s="14"/>
    </row>
    <row r="111" spans="29:29" x14ac:dyDescent="0.3">
      <c r="AC111" s="14"/>
    </row>
    <row r="112" spans="29:29" x14ac:dyDescent="0.3">
      <c r="AC112" s="14"/>
    </row>
    <row r="113" spans="29:29" x14ac:dyDescent="0.3">
      <c r="AC113" s="14"/>
    </row>
    <row r="114" spans="29:29" x14ac:dyDescent="0.3">
      <c r="AC114" s="14"/>
    </row>
    <row r="115" spans="29:29" x14ac:dyDescent="0.3">
      <c r="AC115" s="14"/>
    </row>
    <row r="116" spans="29:29" x14ac:dyDescent="0.3">
      <c r="AC116" s="14"/>
    </row>
    <row r="117" spans="29:29" x14ac:dyDescent="0.3">
      <c r="AC117" s="14"/>
    </row>
    <row r="118" spans="29:29" x14ac:dyDescent="0.3">
      <c r="AC118" s="14"/>
    </row>
    <row r="119" spans="29:29" x14ac:dyDescent="0.3">
      <c r="AC119" s="14"/>
    </row>
    <row r="120" spans="29:29" x14ac:dyDescent="0.3">
      <c r="AC120" s="14"/>
    </row>
    <row r="121" spans="29:29" x14ac:dyDescent="0.3">
      <c r="AC121" s="14"/>
    </row>
    <row r="122" spans="29:29" x14ac:dyDescent="0.3">
      <c r="AC122" s="14"/>
    </row>
    <row r="123" spans="29:29" x14ac:dyDescent="0.3">
      <c r="AC123" s="14"/>
    </row>
    <row r="124" spans="29:29" x14ac:dyDescent="0.3">
      <c r="AC124" s="14"/>
    </row>
    <row r="125" spans="29:29" x14ac:dyDescent="0.3">
      <c r="AC125" s="14"/>
    </row>
    <row r="126" spans="29:29" x14ac:dyDescent="0.3">
      <c r="AC126" s="14"/>
    </row>
    <row r="127" spans="29:29" x14ac:dyDescent="0.3">
      <c r="AC127" s="14"/>
    </row>
    <row r="128" spans="29:29" x14ac:dyDescent="0.3">
      <c r="AC128" s="14"/>
    </row>
    <row r="129" spans="29:29" x14ac:dyDescent="0.3">
      <c r="AC129" s="14"/>
    </row>
    <row r="130" spans="29:29" x14ac:dyDescent="0.3">
      <c r="AC130" s="14"/>
    </row>
    <row r="131" spans="29:29" x14ac:dyDescent="0.3">
      <c r="AC131" s="14"/>
    </row>
    <row r="132" spans="29:29" x14ac:dyDescent="0.3">
      <c r="AC132" s="14"/>
    </row>
    <row r="133" spans="29:29" x14ac:dyDescent="0.3">
      <c r="AC133" s="14"/>
    </row>
    <row r="134" spans="29:29" x14ac:dyDescent="0.3">
      <c r="AC134" s="14"/>
    </row>
    <row r="135" spans="29:29" x14ac:dyDescent="0.3">
      <c r="AC135" s="14"/>
    </row>
    <row r="136" spans="29:29" x14ac:dyDescent="0.3">
      <c r="AC136" s="14"/>
    </row>
    <row r="137" spans="29:29" x14ac:dyDescent="0.3">
      <c r="AC137" s="14"/>
    </row>
    <row r="138" spans="29:29" x14ac:dyDescent="0.3">
      <c r="AC138" s="14"/>
    </row>
    <row r="139" spans="29:29" x14ac:dyDescent="0.3">
      <c r="AC139" s="14"/>
    </row>
    <row r="140" spans="29:29" x14ac:dyDescent="0.3">
      <c r="AC140" s="14"/>
    </row>
    <row r="141" spans="29:29" x14ac:dyDescent="0.3">
      <c r="AC141" s="14"/>
    </row>
    <row r="142" spans="29:29" x14ac:dyDescent="0.3">
      <c r="AC142" s="14"/>
    </row>
    <row r="143" spans="29:29" x14ac:dyDescent="0.3">
      <c r="AC143" s="14"/>
    </row>
    <row r="144" spans="29:29" x14ac:dyDescent="0.3">
      <c r="AC144" s="14"/>
    </row>
    <row r="145" spans="29:29" x14ac:dyDescent="0.3">
      <c r="AC145" s="14"/>
    </row>
    <row r="146" spans="29:29" x14ac:dyDescent="0.3">
      <c r="AC146" s="14"/>
    </row>
    <row r="147" spans="29:29" x14ac:dyDescent="0.3">
      <c r="AC147" s="14"/>
    </row>
    <row r="148" spans="29:29" x14ac:dyDescent="0.3">
      <c r="AC148" s="14"/>
    </row>
    <row r="149" spans="29:29" x14ac:dyDescent="0.3">
      <c r="AC149" s="14"/>
    </row>
    <row r="150" spans="29:29" x14ac:dyDescent="0.3">
      <c r="AC150" s="14"/>
    </row>
    <row r="151" spans="29:29" x14ac:dyDescent="0.3">
      <c r="AC151" s="14"/>
    </row>
    <row r="152" spans="29:29" x14ac:dyDescent="0.3">
      <c r="AC152" s="14"/>
    </row>
    <row r="153" spans="29:29" x14ac:dyDescent="0.3">
      <c r="AC153" s="14"/>
    </row>
    <row r="154" spans="29:29" x14ac:dyDescent="0.3">
      <c r="AC154" s="14"/>
    </row>
    <row r="155" spans="29:29" x14ac:dyDescent="0.3">
      <c r="AC155" s="14"/>
    </row>
    <row r="156" spans="29:29" x14ac:dyDescent="0.3">
      <c r="AC156" s="14"/>
    </row>
    <row r="157" spans="29:29" x14ac:dyDescent="0.3">
      <c r="AC157" s="14"/>
    </row>
    <row r="158" spans="29:29" x14ac:dyDescent="0.3">
      <c r="AC158" s="14"/>
    </row>
    <row r="159" spans="29:29" x14ac:dyDescent="0.3">
      <c r="AC159" s="14"/>
    </row>
    <row r="160" spans="29:29" x14ac:dyDescent="0.3">
      <c r="AC160" s="14"/>
    </row>
    <row r="161" spans="29:29" x14ac:dyDescent="0.3">
      <c r="AC161" s="14"/>
    </row>
    <row r="162" spans="29:29" x14ac:dyDescent="0.3">
      <c r="AC162" s="14"/>
    </row>
    <row r="163" spans="29:29" x14ac:dyDescent="0.3">
      <c r="AC163" s="14"/>
    </row>
    <row r="164" spans="29:29" x14ac:dyDescent="0.3">
      <c r="AC164" s="14"/>
    </row>
    <row r="165" spans="29:29" x14ac:dyDescent="0.3">
      <c r="AC165" s="14"/>
    </row>
    <row r="166" spans="29:29" x14ac:dyDescent="0.3">
      <c r="AC166" s="14"/>
    </row>
    <row r="167" spans="29:29" x14ac:dyDescent="0.3">
      <c r="AC167" s="14"/>
    </row>
    <row r="168" spans="29:29" x14ac:dyDescent="0.3">
      <c r="AC168" s="14"/>
    </row>
    <row r="169" spans="29:29" x14ac:dyDescent="0.3">
      <c r="AC169" s="14"/>
    </row>
    <row r="170" spans="29:29" x14ac:dyDescent="0.3">
      <c r="AC170" s="14"/>
    </row>
    <row r="171" spans="29:29" x14ac:dyDescent="0.3">
      <c r="AC171" s="14"/>
    </row>
    <row r="172" spans="29:29" x14ac:dyDescent="0.3">
      <c r="AC172" s="14"/>
    </row>
    <row r="173" spans="29:29" x14ac:dyDescent="0.3">
      <c r="AC173" s="14"/>
    </row>
    <row r="174" spans="29:29" x14ac:dyDescent="0.3">
      <c r="AC174" s="14"/>
    </row>
    <row r="175" spans="29:29" x14ac:dyDescent="0.3">
      <c r="AC175" s="14"/>
    </row>
    <row r="176" spans="29:29" x14ac:dyDescent="0.3">
      <c r="AC176" s="14"/>
    </row>
    <row r="177" spans="29:29" x14ac:dyDescent="0.3">
      <c r="AC177" s="14"/>
    </row>
    <row r="178" spans="29:29" x14ac:dyDescent="0.3">
      <c r="AC178" s="14"/>
    </row>
    <row r="179" spans="29:29" x14ac:dyDescent="0.3">
      <c r="AC179" s="14"/>
    </row>
    <row r="180" spans="29:29" x14ac:dyDescent="0.3">
      <c r="AC180" s="14"/>
    </row>
    <row r="181" spans="29:29" x14ac:dyDescent="0.3">
      <c r="AC181" s="14"/>
    </row>
    <row r="182" spans="29:29" x14ac:dyDescent="0.3">
      <c r="AC182" s="14"/>
    </row>
    <row r="183" spans="29:29" x14ac:dyDescent="0.3">
      <c r="AC183" s="14"/>
    </row>
    <row r="184" spans="29:29" x14ac:dyDescent="0.3">
      <c r="AC184" s="14"/>
    </row>
    <row r="185" spans="29:29" x14ac:dyDescent="0.3">
      <c r="AC185" s="14"/>
    </row>
    <row r="186" spans="29:29" x14ac:dyDescent="0.3">
      <c r="AC186" s="14"/>
    </row>
    <row r="187" spans="29:29" x14ac:dyDescent="0.3">
      <c r="AC187" s="14"/>
    </row>
    <row r="188" spans="29:29" x14ac:dyDescent="0.3">
      <c r="AC188" s="14"/>
    </row>
    <row r="189" spans="29:29" x14ac:dyDescent="0.3">
      <c r="AC189" s="14"/>
    </row>
    <row r="190" spans="29:29" x14ac:dyDescent="0.3">
      <c r="AC190" s="14"/>
    </row>
    <row r="191" spans="29:29" x14ac:dyDescent="0.3">
      <c r="AC191" s="14"/>
    </row>
    <row r="192" spans="29:29" x14ac:dyDescent="0.3">
      <c r="AC192" s="14"/>
    </row>
    <row r="193" spans="29:29" x14ac:dyDescent="0.3">
      <c r="AC193" s="14"/>
    </row>
    <row r="194" spans="29:29" x14ac:dyDescent="0.3">
      <c r="AC194" s="14"/>
    </row>
    <row r="195" spans="29:29" x14ac:dyDescent="0.3">
      <c r="AC195" s="14"/>
    </row>
    <row r="196" spans="29:29" x14ac:dyDescent="0.3">
      <c r="AC196" s="14"/>
    </row>
    <row r="197" spans="29:29" x14ac:dyDescent="0.3">
      <c r="AC197" s="14"/>
    </row>
    <row r="198" spans="29:29" x14ac:dyDescent="0.3">
      <c r="AC198" s="14"/>
    </row>
    <row r="199" spans="29:29" x14ac:dyDescent="0.3">
      <c r="AC199" s="14"/>
    </row>
    <row r="200" spans="29:29" x14ac:dyDescent="0.3">
      <c r="AC200" s="14"/>
    </row>
    <row r="201" spans="29:29" x14ac:dyDescent="0.3">
      <c r="AC201" s="14"/>
    </row>
    <row r="202" spans="29:29" x14ac:dyDescent="0.3">
      <c r="AC202" s="14"/>
    </row>
    <row r="203" spans="29:29" x14ac:dyDescent="0.3">
      <c r="AC203" s="14"/>
    </row>
    <row r="204" spans="29:29" x14ac:dyDescent="0.3">
      <c r="AC204" s="14"/>
    </row>
    <row r="205" spans="29:29" x14ac:dyDescent="0.3">
      <c r="AC205" s="14"/>
    </row>
    <row r="206" spans="29:29" x14ac:dyDescent="0.3">
      <c r="AC206" s="14"/>
    </row>
    <row r="207" spans="29:29" x14ac:dyDescent="0.3">
      <c r="AC207" s="14"/>
    </row>
    <row r="208" spans="29:29" x14ac:dyDescent="0.3">
      <c r="AC208" s="14"/>
    </row>
    <row r="209" spans="29:29" x14ac:dyDescent="0.3">
      <c r="AC209" s="14"/>
    </row>
    <row r="210" spans="29:29" x14ac:dyDescent="0.3">
      <c r="AC210" s="14"/>
    </row>
    <row r="211" spans="29:29" x14ac:dyDescent="0.3">
      <c r="AC211" s="14"/>
    </row>
    <row r="212" spans="29:29" x14ac:dyDescent="0.3">
      <c r="AC212" s="14"/>
    </row>
    <row r="213" spans="29:29" x14ac:dyDescent="0.3">
      <c r="AC213" s="14"/>
    </row>
    <row r="214" spans="29:29" x14ac:dyDescent="0.3">
      <c r="AC214" s="14"/>
    </row>
    <row r="215" spans="29:29" x14ac:dyDescent="0.3">
      <c r="AC215" s="14"/>
    </row>
    <row r="216" spans="29:29" x14ac:dyDescent="0.3">
      <c r="AC216" s="14"/>
    </row>
    <row r="217" spans="29:29" x14ac:dyDescent="0.3">
      <c r="AC217" s="14"/>
    </row>
    <row r="218" spans="29:29" x14ac:dyDescent="0.3">
      <c r="AC218" s="14"/>
    </row>
    <row r="219" spans="29:29" x14ac:dyDescent="0.3">
      <c r="AC219" s="14"/>
    </row>
    <row r="220" spans="29:29" x14ac:dyDescent="0.3">
      <c r="AC220" s="14"/>
    </row>
    <row r="221" spans="29:29" x14ac:dyDescent="0.3">
      <c r="AC221" s="14"/>
    </row>
    <row r="222" spans="29:29" x14ac:dyDescent="0.3">
      <c r="AC222" s="14"/>
    </row>
    <row r="223" spans="29:29" x14ac:dyDescent="0.3">
      <c r="AC223" s="14"/>
    </row>
    <row r="224" spans="29:29" x14ac:dyDescent="0.3">
      <c r="AC224" s="14"/>
    </row>
    <row r="225" spans="29:29" x14ac:dyDescent="0.3">
      <c r="AC225" s="14"/>
    </row>
    <row r="226" spans="29:29" x14ac:dyDescent="0.3">
      <c r="AC226" s="14"/>
    </row>
    <row r="227" spans="29:29" x14ac:dyDescent="0.3">
      <c r="AC227" s="14"/>
    </row>
    <row r="228" spans="29:29" x14ac:dyDescent="0.3">
      <c r="AC228" s="14"/>
    </row>
    <row r="229" spans="29:29" x14ac:dyDescent="0.3">
      <c r="AC229" s="14"/>
    </row>
    <row r="230" spans="29:29" x14ac:dyDescent="0.3">
      <c r="AC230" s="14"/>
    </row>
    <row r="231" spans="29:29" x14ac:dyDescent="0.3">
      <c r="AC231" s="14"/>
    </row>
    <row r="232" spans="29:29" x14ac:dyDescent="0.3">
      <c r="AC232" s="14"/>
    </row>
    <row r="233" spans="29:29" x14ac:dyDescent="0.3">
      <c r="AC233" s="14"/>
    </row>
    <row r="234" spans="29:29" x14ac:dyDescent="0.3">
      <c r="AC234" s="14"/>
    </row>
    <row r="235" spans="29:29" x14ac:dyDescent="0.3">
      <c r="AC235" s="14"/>
    </row>
    <row r="236" spans="29:29" x14ac:dyDescent="0.3">
      <c r="AC236" s="14"/>
    </row>
    <row r="237" spans="29:29" x14ac:dyDescent="0.3">
      <c r="AC237" s="14"/>
    </row>
    <row r="238" spans="29:29" x14ac:dyDescent="0.3">
      <c r="AC238" s="14"/>
    </row>
    <row r="239" spans="29:29" x14ac:dyDescent="0.3">
      <c r="AC239" s="14"/>
    </row>
    <row r="240" spans="29:29" x14ac:dyDescent="0.3">
      <c r="AC240" s="14"/>
    </row>
    <row r="241" spans="29:29" x14ac:dyDescent="0.3">
      <c r="AC241" s="14"/>
    </row>
    <row r="242" spans="29:29" x14ac:dyDescent="0.3">
      <c r="AC242" s="14"/>
    </row>
    <row r="243" spans="29:29" x14ac:dyDescent="0.3">
      <c r="AC243" s="14"/>
    </row>
    <row r="244" spans="29:29" x14ac:dyDescent="0.3">
      <c r="AC244" s="14"/>
    </row>
    <row r="245" spans="29:29" x14ac:dyDescent="0.3">
      <c r="AC245" s="14"/>
    </row>
    <row r="246" spans="29:29" x14ac:dyDescent="0.3">
      <c r="AC246" s="14"/>
    </row>
    <row r="247" spans="29:29" x14ac:dyDescent="0.3">
      <c r="AC247" s="14"/>
    </row>
    <row r="248" spans="29:29" x14ac:dyDescent="0.3">
      <c r="AC248" s="14"/>
    </row>
    <row r="249" spans="29:29" x14ac:dyDescent="0.3">
      <c r="AC249" s="14"/>
    </row>
    <row r="250" spans="29:29" x14ac:dyDescent="0.3">
      <c r="AC250" s="14"/>
    </row>
    <row r="251" spans="29:29" x14ac:dyDescent="0.3">
      <c r="AC251" s="14"/>
    </row>
    <row r="252" spans="29:29" x14ac:dyDescent="0.3">
      <c r="AC252" s="14"/>
    </row>
    <row r="253" spans="29:29" x14ac:dyDescent="0.3">
      <c r="AC253" s="14"/>
    </row>
    <row r="254" spans="29:29" x14ac:dyDescent="0.3">
      <c r="AC254" s="14"/>
    </row>
    <row r="255" spans="29:29" x14ac:dyDescent="0.3">
      <c r="AC255" s="14"/>
    </row>
    <row r="256" spans="29:29" x14ac:dyDescent="0.3">
      <c r="AC256" s="14"/>
    </row>
    <row r="257" spans="29:29" x14ac:dyDescent="0.3">
      <c r="AC257" s="14"/>
    </row>
    <row r="258" spans="29:29" x14ac:dyDescent="0.3">
      <c r="AC258" s="14"/>
    </row>
    <row r="259" spans="29:29" x14ac:dyDescent="0.3">
      <c r="AC259" s="14"/>
    </row>
    <row r="260" spans="29:29" x14ac:dyDescent="0.3">
      <c r="AC260" s="14"/>
    </row>
    <row r="261" spans="29:29" x14ac:dyDescent="0.3">
      <c r="AC261" s="14"/>
    </row>
    <row r="262" spans="29:29" x14ac:dyDescent="0.3">
      <c r="AC262" s="14"/>
    </row>
    <row r="263" spans="29:29" x14ac:dyDescent="0.3">
      <c r="AC263" s="14"/>
    </row>
    <row r="264" spans="29:29" x14ac:dyDescent="0.3">
      <c r="AC264" s="14"/>
    </row>
    <row r="265" spans="29:29" x14ac:dyDescent="0.3">
      <c r="AC265" s="14"/>
    </row>
    <row r="266" spans="29:29" x14ac:dyDescent="0.3">
      <c r="AC266" s="14"/>
    </row>
    <row r="267" spans="29:29" x14ac:dyDescent="0.3">
      <c r="AC267" s="14"/>
    </row>
    <row r="268" spans="29:29" x14ac:dyDescent="0.3">
      <c r="AC268" s="14"/>
    </row>
    <row r="269" spans="29:29" x14ac:dyDescent="0.3">
      <c r="AC269" s="14"/>
    </row>
    <row r="270" spans="29:29" x14ac:dyDescent="0.3">
      <c r="AC270" s="14"/>
    </row>
    <row r="271" spans="29:29" x14ac:dyDescent="0.3">
      <c r="AC271" s="14"/>
    </row>
    <row r="272" spans="29:29" x14ac:dyDescent="0.3">
      <c r="AC272" s="14"/>
    </row>
    <row r="273" spans="29:29" x14ac:dyDescent="0.3">
      <c r="AC273" s="14"/>
    </row>
    <row r="274" spans="29:29" x14ac:dyDescent="0.3">
      <c r="AC274" s="14"/>
    </row>
    <row r="275" spans="29:29" x14ac:dyDescent="0.3">
      <c r="AC275" s="14"/>
    </row>
    <row r="276" spans="29:29" x14ac:dyDescent="0.3">
      <c r="AC276" s="14"/>
    </row>
    <row r="277" spans="29:29" x14ac:dyDescent="0.3">
      <c r="AC277" s="14"/>
    </row>
    <row r="278" spans="29:29" x14ac:dyDescent="0.3">
      <c r="AC278" s="14"/>
    </row>
    <row r="279" spans="29:29" x14ac:dyDescent="0.3">
      <c r="AC279" s="14"/>
    </row>
    <row r="280" spans="29:29" x14ac:dyDescent="0.3">
      <c r="AC280" s="14"/>
    </row>
    <row r="281" spans="29:29" x14ac:dyDescent="0.3">
      <c r="AC281" s="14"/>
    </row>
    <row r="282" spans="29:29" x14ac:dyDescent="0.3">
      <c r="AC282" s="14"/>
    </row>
    <row r="283" spans="29:29" x14ac:dyDescent="0.3">
      <c r="AC283" s="14"/>
    </row>
    <row r="284" spans="29:29" x14ac:dyDescent="0.3">
      <c r="AC284" s="14"/>
    </row>
    <row r="285" spans="29:29" x14ac:dyDescent="0.3">
      <c r="AC285" s="14"/>
    </row>
    <row r="286" spans="29:29" x14ac:dyDescent="0.3">
      <c r="AC286" s="14"/>
    </row>
    <row r="287" spans="29:29" x14ac:dyDescent="0.3">
      <c r="AC287" s="14"/>
    </row>
    <row r="288" spans="29:29" x14ac:dyDescent="0.3">
      <c r="AC288" s="14"/>
    </row>
    <row r="289" spans="29:29" x14ac:dyDescent="0.3">
      <c r="AC289" s="14"/>
    </row>
    <row r="290" spans="29:29" x14ac:dyDescent="0.3">
      <c r="AC290" s="14"/>
    </row>
    <row r="291" spans="29:29" x14ac:dyDescent="0.3">
      <c r="AC291" s="14"/>
    </row>
    <row r="292" spans="29:29" x14ac:dyDescent="0.3">
      <c r="AC292" s="14"/>
    </row>
    <row r="293" spans="29:29" x14ac:dyDescent="0.3">
      <c r="AC293" s="14"/>
    </row>
    <row r="294" spans="29:29" x14ac:dyDescent="0.3">
      <c r="AC294" s="14"/>
    </row>
    <row r="295" spans="29:29" x14ac:dyDescent="0.3">
      <c r="AC295" s="14"/>
    </row>
    <row r="296" spans="29:29" x14ac:dyDescent="0.3">
      <c r="AC296" s="14"/>
    </row>
    <row r="297" spans="29:29" x14ac:dyDescent="0.3">
      <c r="AC297" s="14"/>
    </row>
    <row r="298" spans="29:29" x14ac:dyDescent="0.3">
      <c r="AC298" s="14"/>
    </row>
    <row r="299" spans="29:29" x14ac:dyDescent="0.3">
      <c r="AC299" s="14"/>
    </row>
    <row r="300" spans="29:29" x14ac:dyDescent="0.3">
      <c r="AC300" s="14"/>
    </row>
    <row r="301" spans="29:29" x14ac:dyDescent="0.3">
      <c r="AC301" s="14"/>
    </row>
    <row r="302" spans="29:29" x14ac:dyDescent="0.3">
      <c r="AC302" s="14"/>
    </row>
    <row r="303" spans="29:29" x14ac:dyDescent="0.3">
      <c r="AC303" s="14"/>
    </row>
    <row r="304" spans="29:29" x14ac:dyDescent="0.3">
      <c r="AC304" s="14"/>
    </row>
    <row r="305" spans="29:29" x14ac:dyDescent="0.3">
      <c r="AC305" s="14"/>
    </row>
    <row r="306" spans="29:29" x14ac:dyDescent="0.3">
      <c r="AC306" s="14"/>
    </row>
    <row r="307" spans="29:29" x14ac:dyDescent="0.3">
      <c r="AC307" s="14"/>
    </row>
    <row r="308" spans="29:29" x14ac:dyDescent="0.3">
      <c r="AC308" s="14"/>
    </row>
    <row r="309" spans="29:29" x14ac:dyDescent="0.3">
      <c r="AC309" s="14"/>
    </row>
    <row r="310" spans="29:29" x14ac:dyDescent="0.3">
      <c r="AC310" s="14"/>
    </row>
    <row r="311" spans="29:29" x14ac:dyDescent="0.3">
      <c r="AC311" s="14"/>
    </row>
    <row r="312" spans="29:29" x14ac:dyDescent="0.3">
      <c r="AC312" s="14"/>
    </row>
    <row r="313" spans="29:29" x14ac:dyDescent="0.3">
      <c r="AC313" s="14"/>
    </row>
    <row r="314" spans="29:29" x14ac:dyDescent="0.3">
      <c r="AC314" s="14"/>
    </row>
    <row r="315" spans="29:29" x14ac:dyDescent="0.3">
      <c r="AC315" s="14"/>
    </row>
    <row r="316" spans="29:29" x14ac:dyDescent="0.3">
      <c r="AC316" s="14"/>
    </row>
    <row r="317" spans="29:29" x14ac:dyDescent="0.3">
      <c r="AC317" s="14"/>
    </row>
    <row r="318" spans="29:29" x14ac:dyDescent="0.3">
      <c r="AC318" s="14"/>
    </row>
    <row r="319" spans="29:29" x14ac:dyDescent="0.3">
      <c r="AC319" s="14"/>
    </row>
    <row r="320" spans="29:29" x14ac:dyDescent="0.3">
      <c r="AC320" s="14"/>
    </row>
    <row r="321" spans="29:29" x14ac:dyDescent="0.3">
      <c r="AC321" s="14"/>
    </row>
    <row r="322" spans="29:29" x14ac:dyDescent="0.3">
      <c r="AC322" s="14"/>
    </row>
    <row r="323" spans="29:29" x14ac:dyDescent="0.3">
      <c r="AC323" s="14"/>
    </row>
    <row r="324" spans="29:29" x14ac:dyDescent="0.3">
      <c r="AC324" s="14"/>
    </row>
    <row r="325" spans="29:29" x14ac:dyDescent="0.3">
      <c r="AC325" s="14"/>
    </row>
    <row r="326" spans="29:29" x14ac:dyDescent="0.3">
      <c r="AC326" s="14"/>
    </row>
    <row r="327" spans="29:29" x14ac:dyDescent="0.3">
      <c r="AC327" s="14"/>
    </row>
    <row r="328" spans="29:29" x14ac:dyDescent="0.3">
      <c r="AC328" s="14"/>
    </row>
    <row r="329" spans="29:29" x14ac:dyDescent="0.3">
      <c r="AC329" s="14"/>
    </row>
    <row r="330" spans="29:29" x14ac:dyDescent="0.3">
      <c r="AC330" s="14"/>
    </row>
    <row r="331" spans="29:29" x14ac:dyDescent="0.3">
      <c r="AC331" s="14"/>
    </row>
    <row r="332" spans="29:29" x14ac:dyDescent="0.3">
      <c r="AC332" s="14"/>
    </row>
    <row r="333" spans="29:29" x14ac:dyDescent="0.3">
      <c r="AC333" s="14"/>
    </row>
    <row r="334" spans="29:29" x14ac:dyDescent="0.3">
      <c r="AC334" s="14"/>
    </row>
    <row r="335" spans="29:29" x14ac:dyDescent="0.3">
      <c r="AC335" s="14"/>
    </row>
    <row r="336" spans="29:29" x14ac:dyDescent="0.3">
      <c r="AC336" s="14"/>
    </row>
    <row r="337" spans="29:29" x14ac:dyDescent="0.3">
      <c r="AC337" s="14"/>
    </row>
    <row r="338" spans="29:29" x14ac:dyDescent="0.3">
      <c r="AC338" s="14"/>
    </row>
    <row r="339" spans="29:29" x14ac:dyDescent="0.3">
      <c r="AC339" s="14"/>
    </row>
    <row r="340" spans="29:29" x14ac:dyDescent="0.3">
      <c r="AC340" s="14"/>
    </row>
    <row r="341" spans="29:29" x14ac:dyDescent="0.3">
      <c r="AC341" s="14"/>
    </row>
    <row r="342" spans="29:29" x14ac:dyDescent="0.3">
      <c r="AC342" s="14"/>
    </row>
    <row r="343" spans="29:29" x14ac:dyDescent="0.3">
      <c r="AC343" s="14"/>
    </row>
    <row r="344" spans="29:29" x14ac:dyDescent="0.3">
      <c r="AC344" s="14"/>
    </row>
    <row r="345" spans="29:29" x14ac:dyDescent="0.3">
      <c r="AC345" s="14"/>
    </row>
    <row r="346" spans="29:29" x14ac:dyDescent="0.3">
      <c r="AC346" s="14"/>
    </row>
    <row r="347" spans="29:29" x14ac:dyDescent="0.3">
      <c r="AC347" s="14"/>
    </row>
    <row r="348" spans="29:29" x14ac:dyDescent="0.3">
      <c r="AC348" s="14"/>
    </row>
    <row r="349" spans="29:29" x14ac:dyDescent="0.3">
      <c r="AC349" s="14"/>
    </row>
    <row r="350" spans="29:29" x14ac:dyDescent="0.3">
      <c r="AC350" s="14"/>
    </row>
    <row r="351" spans="29:29" x14ac:dyDescent="0.3">
      <c r="AC351" s="14"/>
    </row>
    <row r="352" spans="29:29" x14ac:dyDescent="0.3">
      <c r="AC352" s="14"/>
    </row>
    <row r="353" spans="29:29" x14ac:dyDescent="0.3">
      <c r="AC353" s="14"/>
    </row>
    <row r="354" spans="29:29" x14ac:dyDescent="0.3">
      <c r="AC354" s="14"/>
    </row>
    <row r="355" spans="29:29" x14ac:dyDescent="0.3">
      <c r="AC355" s="14"/>
    </row>
    <row r="356" spans="29:29" x14ac:dyDescent="0.3">
      <c r="AC356" s="14"/>
    </row>
    <row r="357" spans="29:29" x14ac:dyDescent="0.3">
      <c r="AC357" s="14"/>
    </row>
    <row r="358" spans="29:29" x14ac:dyDescent="0.3">
      <c r="AC358" s="14"/>
    </row>
    <row r="359" spans="29:29" x14ac:dyDescent="0.3">
      <c r="AC359" s="14"/>
    </row>
    <row r="360" spans="29:29" x14ac:dyDescent="0.3">
      <c r="AC360" s="14"/>
    </row>
    <row r="361" spans="29:29" x14ac:dyDescent="0.3">
      <c r="AC361" s="14"/>
    </row>
    <row r="362" spans="29:29" x14ac:dyDescent="0.3">
      <c r="AC362" s="14"/>
    </row>
    <row r="363" spans="29:29" x14ac:dyDescent="0.3">
      <c r="AC363" s="14"/>
    </row>
    <row r="364" spans="29:29" x14ac:dyDescent="0.3">
      <c r="AC364" s="14"/>
    </row>
    <row r="365" spans="29:29" x14ac:dyDescent="0.3">
      <c r="AC365" s="14"/>
    </row>
    <row r="366" spans="29:29" x14ac:dyDescent="0.3">
      <c r="AC366" s="14"/>
    </row>
    <row r="367" spans="29:29" x14ac:dyDescent="0.3">
      <c r="AC367" s="14"/>
    </row>
    <row r="368" spans="29:29" x14ac:dyDescent="0.3">
      <c r="AC368" s="14"/>
    </row>
    <row r="369" spans="29:29" x14ac:dyDescent="0.3">
      <c r="AC369" s="14"/>
    </row>
    <row r="370" spans="29:29" x14ac:dyDescent="0.3">
      <c r="AC370" s="14"/>
    </row>
    <row r="371" spans="29:29" x14ac:dyDescent="0.3">
      <c r="AC371" s="14"/>
    </row>
    <row r="372" spans="29:29" x14ac:dyDescent="0.3">
      <c r="AC372" s="14"/>
    </row>
    <row r="373" spans="29:29" x14ac:dyDescent="0.3">
      <c r="AC373" s="14"/>
    </row>
    <row r="374" spans="29:29" x14ac:dyDescent="0.3">
      <c r="AC374" s="14"/>
    </row>
    <row r="375" spans="29:29" x14ac:dyDescent="0.3">
      <c r="AC375" s="14"/>
    </row>
    <row r="376" spans="29:29" x14ac:dyDescent="0.3">
      <c r="AC376" s="14"/>
    </row>
    <row r="377" spans="29:29" x14ac:dyDescent="0.3">
      <c r="AC377" s="14"/>
    </row>
    <row r="378" spans="29:29" x14ac:dyDescent="0.3">
      <c r="AC378" s="14"/>
    </row>
    <row r="379" spans="29:29" x14ac:dyDescent="0.3">
      <c r="AC379" s="14"/>
    </row>
    <row r="380" spans="29:29" x14ac:dyDescent="0.3">
      <c r="AC380" s="14"/>
    </row>
    <row r="381" spans="29:29" x14ac:dyDescent="0.3">
      <c r="AC381" s="14"/>
    </row>
    <row r="382" spans="29:29" x14ac:dyDescent="0.3">
      <c r="AC382" s="14"/>
    </row>
    <row r="383" spans="29:29" x14ac:dyDescent="0.3">
      <c r="AC383" s="14"/>
    </row>
    <row r="384" spans="29:29" x14ac:dyDescent="0.3">
      <c r="AC384" s="14"/>
    </row>
    <row r="385" spans="29:29" x14ac:dyDescent="0.3">
      <c r="AC385" s="14"/>
    </row>
    <row r="386" spans="29:29" x14ac:dyDescent="0.3">
      <c r="AC386" s="14"/>
    </row>
    <row r="387" spans="29:29" x14ac:dyDescent="0.3">
      <c r="AC387" s="14"/>
    </row>
    <row r="388" spans="29:29" x14ac:dyDescent="0.3">
      <c r="AC388" s="14"/>
    </row>
    <row r="389" spans="29:29" x14ac:dyDescent="0.3">
      <c r="AC389" s="14"/>
    </row>
    <row r="390" spans="29:29" x14ac:dyDescent="0.3">
      <c r="AC390" s="14"/>
    </row>
    <row r="391" spans="29:29" x14ac:dyDescent="0.3">
      <c r="AC391" s="14"/>
    </row>
    <row r="392" spans="29:29" x14ac:dyDescent="0.3">
      <c r="AC392" s="14"/>
    </row>
    <row r="393" spans="29:29" x14ac:dyDescent="0.3">
      <c r="AC393" s="14"/>
    </row>
    <row r="394" spans="29:29" x14ac:dyDescent="0.3">
      <c r="AC394" s="14"/>
    </row>
    <row r="395" spans="29:29" x14ac:dyDescent="0.3">
      <c r="AC395" s="14"/>
    </row>
    <row r="396" spans="29:29" x14ac:dyDescent="0.3">
      <c r="AC396" s="14"/>
    </row>
    <row r="397" spans="29:29" x14ac:dyDescent="0.3">
      <c r="AC397" s="14"/>
    </row>
    <row r="398" spans="29:29" x14ac:dyDescent="0.3">
      <c r="AC398" s="14"/>
    </row>
    <row r="399" spans="29:29" x14ac:dyDescent="0.3">
      <c r="AC399" s="14"/>
    </row>
    <row r="400" spans="29:29" x14ac:dyDescent="0.3">
      <c r="AC400" s="14"/>
    </row>
    <row r="401" spans="29:29" x14ac:dyDescent="0.3">
      <c r="AC401" s="14"/>
    </row>
    <row r="402" spans="29:29" x14ac:dyDescent="0.3">
      <c r="AC402" s="14"/>
    </row>
    <row r="403" spans="29:29" x14ac:dyDescent="0.3">
      <c r="AC403" s="14"/>
    </row>
    <row r="404" spans="29:29" x14ac:dyDescent="0.3">
      <c r="AC404" s="14"/>
    </row>
    <row r="405" spans="29:29" x14ac:dyDescent="0.3">
      <c r="AC405" s="14"/>
    </row>
    <row r="406" spans="29:29" x14ac:dyDescent="0.3">
      <c r="AC406" s="14"/>
    </row>
    <row r="407" spans="29:29" x14ac:dyDescent="0.3">
      <c r="AC407" s="14"/>
    </row>
    <row r="408" spans="29:29" x14ac:dyDescent="0.3">
      <c r="AC408" s="14"/>
    </row>
    <row r="409" spans="29:29" x14ac:dyDescent="0.3">
      <c r="AC409" s="14"/>
    </row>
    <row r="410" spans="29:29" x14ac:dyDescent="0.3">
      <c r="AC410" s="14"/>
    </row>
    <row r="411" spans="29:29" x14ac:dyDescent="0.3">
      <c r="AC411" s="14"/>
    </row>
    <row r="412" spans="29:29" x14ac:dyDescent="0.3">
      <c r="AC412" s="14"/>
    </row>
    <row r="413" spans="29:29" x14ac:dyDescent="0.3">
      <c r="AC413" s="14"/>
    </row>
    <row r="414" spans="29:29" x14ac:dyDescent="0.3">
      <c r="AC414" s="14"/>
    </row>
    <row r="415" spans="29:29" x14ac:dyDescent="0.3">
      <c r="AC415" s="14"/>
    </row>
    <row r="416" spans="29:29" x14ac:dyDescent="0.3">
      <c r="AC416" s="14"/>
    </row>
    <row r="417" spans="29:29" x14ac:dyDescent="0.3">
      <c r="AC417" s="14"/>
    </row>
    <row r="418" spans="29:29" x14ac:dyDescent="0.3">
      <c r="AC418" s="14"/>
    </row>
    <row r="419" spans="29:29" x14ac:dyDescent="0.3">
      <c r="AC419" s="14"/>
    </row>
    <row r="420" spans="29:29" x14ac:dyDescent="0.3">
      <c r="AC420" s="14"/>
    </row>
    <row r="421" spans="29:29" x14ac:dyDescent="0.3">
      <c r="AC421" s="14"/>
    </row>
    <row r="422" spans="29:29" x14ac:dyDescent="0.3">
      <c r="AC422" s="14"/>
    </row>
    <row r="423" spans="29:29" x14ac:dyDescent="0.3">
      <c r="AC423" s="14"/>
    </row>
    <row r="424" spans="29:29" x14ac:dyDescent="0.3">
      <c r="AC424" s="14"/>
    </row>
    <row r="425" spans="29:29" x14ac:dyDescent="0.3">
      <c r="AC425" s="14"/>
    </row>
    <row r="426" spans="29:29" x14ac:dyDescent="0.3">
      <c r="AC426" s="14"/>
    </row>
    <row r="427" spans="29:29" x14ac:dyDescent="0.3">
      <c r="AC427" s="14"/>
    </row>
    <row r="428" spans="29:29" x14ac:dyDescent="0.3">
      <c r="AC428" s="14"/>
    </row>
    <row r="429" spans="29:29" x14ac:dyDescent="0.3">
      <c r="AC429" s="14"/>
    </row>
    <row r="430" spans="29:29" x14ac:dyDescent="0.3">
      <c r="AC430" s="14"/>
    </row>
    <row r="431" spans="29:29" x14ac:dyDescent="0.3">
      <c r="AC431" s="14"/>
    </row>
    <row r="432" spans="29:29" x14ac:dyDescent="0.3">
      <c r="AC432" s="14"/>
    </row>
    <row r="433" spans="29:29" x14ac:dyDescent="0.3">
      <c r="AC433" s="14"/>
    </row>
    <row r="434" spans="29:29" x14ac:dyDescent="0.3">
      <c r="AC434" s="14"/>
    </row>
    <row r="435" spans="29:29" x14ac:dyDescent="0.3">
      <c r="AC435" s="14"/>
    </row>
    <row r="436" spans="29:29" x14ac:dyDescent="0.3">
      <c r="AC436" s="14"/>
    </row>
    <row r="437" spans="29:29" x14ac:dyDescent="0.3">
      <c r="AC437" s="14"/>
    </row>
    <row r="438" spans="29:29" x14ac:dyDescent="0.3">
      <c r="AC438" s="14"/>
    </row>
    <row r="439" spans="29:29" x14ac:dyDescent="0.3">
      <c r="AC439" s="14"/>
    </row>
    <row r="440" spans="29:29" x14ac:dyDescent="0.3">
      <c r="AC440" s="14"/>
    </row>
    <row r="441" spans="29:29" x14ac:dyDescent="0.3">
      <c r="AC441" s="14"/>
    </row>
    <row r="442" spans="29:29" x14ac:dyDescent="0.3">
      <c r="AC442" s="14"/>
    </row>
    <row r="443" spans="29:29" x14ac:dyDescent="0.3">
      <c r="AC443" s="14"/>
    </row>
    <row r="444" spans="29:29" x14ac:dyDescent="0.3">
      <c r="AC444" s="14"/>
    </row>
    <row r="445" spans="29:29" x14ac:dyDescent="0.3">
      <c r="AC445" s="14"/>
    </row>
    <row r="446" spans="29:29" x14ac:dyDescent="0.3">
      <c r="AC446" s="14"/>
    </row>
    <row r="447" spans="29:29" x14ac:dyDescent="0.3">
      <c r="AC447" s="14"/>
    </row>
    <row r="448" spans="29:29" x14ac:dyDescent="0.3">
      <c r="AC448" s="14"/>
    </row>
    <row r="449" spans="29:29" x14ac:dyDescent="0.3">
      <c r="AC449" s="14"/>
    </row>
    <row r="450" spans="29:29" x14ac:dyDescent="0.3">
      <c r="AC450" s="14"/>
    </row>
    <row r="451" spans="29:29" x14ac:dyDescent="0.3">
      <c r="AC451" s="14"/>
    </row>
    <row r="452" spans="29:29" x14ac:dyDescent="0.3">
      <c r="AC452" s="14"/>
    </row>
    <row r="453" spans="29:29" x14ac:dyDescent="0.3">
      <c r="AC453" s="14"/>
    </row>
    <row r="454" spans="29:29" x14ac:dyDescent="0.3">
      <c r="AC454" s="14"/>
    </row>
    <row r="455" spans="29:29" x14ac:dyDescent="0.3">
      <c r="AC455" s="14"/>
    </row>
    <row r="456" spans="29:29" x14ac:dyDescent="0.3">
      <c r="AC456" s="14"/>
    </row>
    <row r="457" spans="29:29" x14ac:dyDescent="0.3">
      <c r="AC457" s="14"/>
    </row>
    <row r="458" spans="29:29" x14ac:dyDescent="0.3">
      <c r="AC458" s="14"/>
    </row>
    <row r="459" spans="29:29" x14ac:dyDescent="0.3">
      <c r="AC459" s="14"/>
    </row>
    <row r="460" spans="29:29" x14ac:dyDescent="0.3">
      <c r="AC460" s="14"/>
    </row>
    <row r="461" spans="29:29" x14ac:dyDescent="0.3">
      <c r="AC461" s="14"/>
    </row>
    <row r="462" spans="29:29" x14ac:dyDescent="0.3">
      <c r="AC462" s="14"/>
    </row>
    <row r="463" spans="29:29" x14ac:dyDescent="0.3">
      <c r="AC463" s="14"/>
    </row>
    <row r="464" spans="29:29" x14ac:dyDescent="0.3">
      <c r="AC464" s="14"/>
    </row>
    <row r="465" spans="29:29" x14ac:dyDescent="0.3">
      <c r="AC465" s="14"/>
    </row>
    <row r="466" spans="29:29" x14ac:dyDescent="0.3">
      <c r="AC466" s="14"/>
    </row>
    <row r="467" spans="29:29" x14ac:dyDescent="0.3">
      <c r="AC467" s="14"/>
    </row>
    <row r="468" spans="29:29" x14ac:dyDescent="0.3">
      <c r="AC468" s="14"/>
    </row>
    <row r="469" spans="29:29" x14ac:dyDescent="0.3">
      <c r="AC469" s="14"/>
    </row>
    <row r="470" spans="29:29" x14ac:dyDescent="0.3">
      <c r="AC470" s="14"/>
    </row>
    <row r="471" spans="29:29" x14ac:dyDescent="0.3">
      <c r="AC471" s="14"/>
    </row>
    <row r="472" spans="29:29" x14ac:dyDescent="0.3">
      <c r="AC472" s="14"/>
    </row>
    <row r="473" spans="29:29" x14ac:dyDescent="0.3">
      <c r="AC473" s="14"/>
    </row>
    <row r="474" spans="29:29" x14ac:dyDescent="0.3">
      <c r="AC474" s="14"/>
    </row>
    <row r="475" spans="29:29" x14ac:dyDescent="0.3">
      <c r="AC475" s="14"/>
    </row>
    <row r="476" spans="29:29" x14ac:dyDescent="0.3">
      <c r="AC476" s="14"/>
    </row>
    <row r="477" spans="29:29" x14ac:dyDescent="0.3">
      <c r="AC477" s="14"/>
    </row>
    <row r="478" spans="29:29" x14ac:dyDescent="0.3">
      <c r="AC478" s="14"/>
    </row>
    <row r="479" spans="29:29" x14ac:dyDescent="0.3">
      <c r="AC479" s="14"/>
    </row>
    <row r="480" spans="29:29" x14ac:dyDescent="0.3">
      <c r="AC480" s="14"/>
    </row>
    <row r="481" spans="29:29" x14ac:dyDescent="0.3">
      <c r="AC481" s="14"/>
    </row>
    <row r="482" spans="29:29" x14ac:dyDescent="0.3">
      <c r="AC482" s="14"/>
    </row>
    <row r="483" spans="29:29" x14ac:dyDescent="0.3">
      <c r="AC483" s="14"/>
    </row>
    <row r="484" spans="29:29" x14ac:dyDescent="0.3">
      <c r="AC484" s="14"/>
    </row>
    <row r="485" spans="29:29" x14ac:dyDescent="0.3">
      <c r="AC485" s="14"/>
    </row>
    <row r="486" spans="29:29" x14ac:dyDescent="0.3">
      <c r="AC486" s="14"/>
    </row>
    <row r="487" spans="29:29" x14ac:dyDescent="0.3">
      <c r="AC487" s="14"/>
    </row>
    <row r="488" spans="29:29" x14ac:dyDescent="0.3">
      <c r="AC488" s="14"/>
    </row>
    <row r="489" spans="29:29" x14ac:dyDescent="0.3">
      <c r="AC489" s="14"/>
    </row>
    <row r="490" spans="29:29" x14ac:dyDescent="0.3">
      <c r="AC490" s="14"/>
    </row>
    <row r="491" spans="29:29" x14ac:dyDescent="0.3">
      <c r="AC491" s="14"/>
    </row>
    <row r="492" spans="29:29" x14ac:dyDescent="0.3">
      <c r="AC492" s="14"/>
    </row>
    <row r="493" spans="29:29" x14ac:dyDescent="0.3">
      <c r="AC493" s="14"/>
    </row>
    <row r="494" spans="29:29" x14ac:dyDescent="0.3">
      <c r="AC494" s="14"/>
    </row>
    <row r="495" spans="29:29" x14ac:dyDescent="0.3">
      <c r="AC495" s="14"/>
    </row>
    <row r="496" spans="29:29" x14ac:dyDescent="0.3">
      <c r="AC496" s="14"/>
    </row>
    <row r="497" spans="29:29" x14ac:dyDescent="0.3">
      <c r="AC497" s="14"/>
    </row>
    <row r="498" spans="29:29" x14ac:dyDescent="0.3">
      <c r="AC498" s="14"/>
    </row>
    <row r="499" spans="29:29" x14ac:dyDescent="0.3">
      <c r="AC499" s="14"/>
    </row>
    <row r="500" spans="29:29" x14ac:dyDescent="0.3">
      <c r="AC500" s="14"/>
    </row>
    <row r="501" spans="29:29" x14ac:dyDescent="0.3">
      <c r="AC501" s="14"/>
    </row>
    <row r="502" spans="29:29" x14ac:dyDescent="0.3">
      <c r="AC502" s="14"/>
    </row>
    <row r="503" spans="29:29" x14ac:dyDescent="0.3">
      <c r="AC503" s="14"/>
    </row>
    <row r="504" spans="29:29" x14ac:dyDescent="0.3">
      <c r="AC504" s="14"/>
    </row>
    <row r="505" spans="29:29" x14ac:dyDescent="0.3">
      <c r="AC505" s="14"/>
    </row>
    <row r="506" spans="29:29" x14ac:dyDescent="0.3">
      <c r="AC506" s="14"/>
    </row>
    <row r="507" spans="29:29" x14ac:dyDescent="0.3">
      <c r="AC507" s="14"/>
    </row>
    <row r="508" spans="29:29" x14ac:dyDescent="0.3">
      <c r="AC508" s="14"/>
    </row>
    <row r="509" spans="29:29" x14ac:dyDescent="0.3">
      <c r="AC509" s="14"/>
    </row>
    <row r="510" spans="29:29" x14ac:dyDescent="0.3">
      <c r="AC510" s="14"/>
    </row>
    <row r="511" spans="29:29" x14ac:dyDescent="0.3">
      <c r="AC511" s="14"/>
    </row>
    <row r="512" spans="29:29" x14ac:dyDescent="0.3">
      <c r="AC512" s="14"/>
    </row>
    <row r="513" spans="29:29" x14ac:dyDescent="0.3">
      <c r="AC513" s="14"/>
    </row>
    <row r="514" spans="29:29" x14ac:dyDescent="0.3">
      <c r="AC514" s="14"/>
    </row>
    <row r="515" spans="29:29" x14ac:dyDescent="0.3">
      <c r="AC515" s="14"/>
    </row>
    <row r="516" spans="29:29" x14ac:dyDescent="0.3">
      <c r="AC516" s="14"/>
    </row>
    <row r="517" spans="29:29" x14ac:dyDescent="0.3">
      <c r="AC517" s="14"/>
    </row>
    <row r="518" spans="29:29" x14ac:dyDescent="0.3">
      <c r="AC518" s="14"/>
    </row>
    <row r="519" spans="29:29" x14ac:dyDescent="0.3">
      <c r="AC519" s="14"/>
    </row>
    <row r="520" spans="29:29" x14ac:dyDescent="0.3">
      <c r="AC520" s="14"/>
    </row>
    <row r="521" spans="29:29" x14ac:dyDescent="0.3">
      <c r="AC521" s="14"/>
    </row>
    <row r="522" spans="29:29" x14ac:dyDescent="0.3">
      <c r="AC522" s="14"/>
    </row>
    <row r="523" spans="29:29" x14ac:dyDescent="0.3">
      <c r="AC523" s="14"/>
    </row>
    <row r="524" spans="29:29" x14ac:dyDescent="0.3">
      <c r="AC524" s="14"/>
    </row>
    <row r="525" spans="29:29" x14ac:dyDescent="0.3">
      <c r="AC525" s="14"/>
    </row>
    <row r="526" spans="29:29" x14ac:dyDescent="0.3">
      <c r="AC526" s="14"/>
    </row>
    <row r="527" spans="29:29" x14ac:dyDescent="0.3">
      <c r="AC527" s="14"/>
    </row>
    <row r="528" spans="29:29" x14ac:dyDescent="0.3">
      <c r="AC528" s="14"/>
    </row>
    <row r="529" spans="29:29" x14ac:dyDescent="0.3">
      <c r="AC529" s="14"/>
    </row>
    <row r="530" spans="29:29" x14ac:dyDescent="0.3">
      <c r="AC530" s="14"/>
    </row>
    <row r="531" spans="29:29" x14ac:dyDescent="0.3">
      <c r="AC531" s="14"/>
    </row>
    <row r="532" spans="29:29" x14ac:dyDescent="0.3">
      <c r="AC532" s="14"/>
    </row>
    <row r="533" spans="29:29" x14ac:dyDescent="0.3">
      <c r="AC533" s="14"/>
    </row>
    <row r="534" spans="29:29" x14ac:dyDescent="0.3">
      <c r="AC534" s="14"/>
    </row>
    <row r="535" spans="29:29" x14ac:dyDescent="0.3">
      <c r="AC535" s="14"/>
    </row>
    <row r="536" spans="29:29" x14ac:dyDescent="0.3">
      <c r="AC536" s="14"/>
    </row>
    <row r="537" spans="29:29" x14ac:dyDescent="0.3">
      <c r="AC537" s="14"/>
    </row>
    <row r="538" spans="29:29" x14ac:dyDescent="0.3">
      <c r="AC538" s="14"/>
    </row>
    <row r="539" spans="29:29" x14ac:dyDescent="0.3">
      <c r="AC539" s="14"/>
    </row>
    <row r="540" spans="29:29" x14ac:dyDescent="0.3">
      <c r="AC540" s="14"/>
    </row>
    <row r="541" spans="29:29" x14ac:dyDescent="0.3">
      <c r="AC541" s="14"/>
    </row>
    <row r="542" spans="29:29" x14ac:dyDescent="0.3">
      <c r="AC542" s="14"/>
    </row>
    <row r="543" spans="29:29" x14ac:dyDescent="0.3">
      <c r="AC543" s="14"/>
    </row>
    <row r="544" spans="29:29" x14ac:dyDescent="0.3">
      <c r="AC544" s="14"/>
    </row>
    <row r="545" spans="29:29" x14ac:dyDescent="0.3">
      <c r="AC545" s="14"/>
    </row>
    <row r="546" spans="29:29" x14ac:dyDescent="0.3">
      <c r="AC546" s="14"/>
    </row>
    <row r="547" spans="29:29" x14ac:dyDescent="0.3">
      <c r="AC547" s="14"/>
    </row>
    <row r="548" spans="29:29" x14ac:dyDescent="0.3">
      <c r="AC548" s="14"/>
    </row>
    <row r="549" spans="29:29" x14ac:dyDescent="0.3">
      <c r="AC549" s="14"/>
    </row>
    <row r="550" spans="29:29" x14ac:dyDescent="0.3">
      <c r="AC550" s="14"/>
    </row>
    <row r="551" spans="29:29" x14ac:dyDescent="0.3">
      <c r="AC551" s="14"/>
    </row>
    <row r="552" spans="29:29" x14ac:dyDescent="0.3">
      <c r="AC552" s="14"/>
    </row>
    <row r="553" spans="29:29" x14ac:dyDescent="0.3">
      <c r="AC553" s="14"/>
    </row>
    <row r="554" spans="29:29" x14ac:dyDescent="0.3">
      <c r="AC554" s="14"/>
    </row>
    <row r="555" spans="29:29" x14ac:dyDescent="0.3">
      <c r="AC555" s="14"/>
    </row>
    <row r="556" spans="29:29" x14ac:dyDescent="0.3">
      <c r="AC556" s="14"/>
    </row>
    <row r="557" spans="29:29" x14ac:dyDescent="0.3">
      <c r="AC557" s="14"/>
    </row>
    <row r="558" spans="29:29" x14ac:dyDescent="0.3">
      <c r="AC558" s="14"/>
    </row>
    <row r="559" spans="29:29" x14ac:dyDescent="0.3">
      <c r="AC559" s="14"/>
    </row>
    <row r="560" spans="29:29" x14ac:dyDescent="0.3">
      <c r="AC560" s="14"/>
    </row>
    <row r="561" spans="29:29" x14ac:dyDescent="0.3">
      <c r="AC561" s="14"/>
    </row>
    <row r="562" spans="29:29" x14ac:dyDescent="0.3">
      <c r="AC562" s="14"/>
    </row>
    <row r="563" spans="29:29" x14ac:dyDescent="0.3">
      <c r="AC563" s="14"/>
    </row>
    <row r="564" spans="29:29" x14ac:dyDescent="0.3">
      <c r="AC564" s="14"/>
    </row>
    <row r="565" spans="29:29" x14ac:dyDescent="0.3">
      <c r="AC565" s="14"/>
    </row>
    <row r="566" spans="29:29" x14ac:dyDescent="0.3">
      <c r="AC566" s="14"/>
    </row>
    <row r="567" spans="29:29" x14ac:dyDescent="0.3">
      <c r="AC567" s="14"/>
    </row>
    <row r="568" spans="29:29" x14ac:dyDescent="0.3">
      <c r="AC568" s="14"/>
    </row>
    <row r="569" spans="29:29" x14ac:dyDescent="0.3">
      <c r="AC569" s="14"/>
    </row>
    <row r="570" spans="29:29" x14ac:dyDescent="0.3">
      <c r="AC570" s="14"/>
    </row>
    <row r="571" spans="29:29" x14ac:dyDescent="0.3">
      <c r="AC571" s="14"/>
    </row>
    <row r="572" spans="29:29" x14ac:dyDescent="0.3">
      <c r="AC572" s="14"/>
    </row>
    <row r="573" spans="29:29" x14ac:dyDescent="0.3">
      <c r="AC573" s="14"/>
    </row>
    <row r="574" spans="29:29" x14ac:dyDescent="0.3">
      <c r="AC574" s="14"/>
    </row>
    <row r="575" spans="29:29" x14ac:dyDescent="0.3">
      <c r="AC575" s="14"/>
    </row>
    <row r="576" spans="29:29" x14ac:dyDescent="0.3">
      <c r="AC576" s="14"/>
    </row>
    <row r="577" spans="29:29" x14ac:dyDescent="0.3">
      <c r="AC577" s="14"/>
    </row>
    <row r="578" spans="29:29" x14ac:dyDescent="0.3">
      <c r="AC578" s="14"/>
    </row>
    <row r="579" spans="29:29" x14ac:dyDescent="0.3">
      <c r="AC579" s="14"/>
    </row>
    <row r="580" spans="29:29" x14ac:dyDescent="0.3">
      <c r="AC580" s="14"/>
    </row>
    <row r="581" spans="29:29" x14ac:dyDescent="0.3">
      <c r="AC581" s="14"/>
    </row>
    <row r="582" spans="29:29" x14ac:dyDescent="0.3">
      <c r="AC582" s="14"/>
    </row>
    <row r="583" spans="29:29" x14ac:dyDescent="0.3">
      <c r="AC583" s="14"/>
    </row>
    <row r="584" spans="29:29" x14ac:dyDescent="0.3">
      <c r="AC584" s="14"/>
    </row>
    <row r="585" spans="29:29" x14ac:dyDescent="0.3">
      <c r="AC585" s="14"/>
    </row>
    <row r="586" spans="29:29" x14ac:dyDescent="0.3">
      <c r="AC586" s="14"/>
    </row>
    <row r="587" spans="29:29" x14ac:dyDescent="0.3">
      <c r="AC587" s="14"/>
    </row>
    <row r="588" spans="29:29" x14ac:dyDescent="0.3">
      <c r="AC588" s="14"/>
    </row>
    <row r="589" spans="29:29" x14ac:dyDescent="0.3">
      <c r="AC589" s="14"/>
    </row>
    <row r="590" spans="29:29" x14ac:dyDescent="0.3">
      <c r="AC590" s="14"/>
    </row>
    <row r="591" spans="29:29" x14ac:dyDescent="0.3">
      <c r="AC591" s="14"/>
    </row>
    <row r="592" spans="29:29" x14ac:dyDescent="0.3">
      <c r="AC592" s="14"/>
    </row>
    <row r="593" spans="29:29" x14ac:dyDescent="0.3">
      <c r="AC593" s="14"/>
    </row>
    <row r="594" spans="29:29" x14ac:dyDescent="0.3">
      <c r="AC594" s="14"/>
    </row>
    <row r="595" spans="29:29" x14ac:dyDescent="0.3">
      <c r="AC595" s="14"/>
    </row>
    <row r="596" spans="29:29" x14ac:dyDescent="0.3">
      <c r="AC596" s="14"/>
    </row>
    <row r="597" spans="29:29" x14ac:dyDescent="0.3">
      <c r="AC597" s="14"/>
    </row>
    <row r="598" spans="29:29" x14ac:dyDescent="0.3">
      <c r="AC598" s="14"/>
    </row>
    <row r="599" spans="29:29" x14ac:dyDescent="0.3">
      <c r="AC599" s="14"/>
    </row>
    <row r="600" spans="29:29" x14ac:dyDescent="0.3">
      <c r="AC600" s="14"/>
    </row>
    <row r="601" spans="29:29" x14ac:dyDescent="0.3">
      <c r="AC601" s="14"/>
    </row>
    <row r="602" spans="29:29" x14ac:dyDescent="0.3">
      <c r="AC602" s="14"/>
    </row>
    <row r="603" spans="29:29" x14ac:dyDescent="0.3">
      <c r="AC603" s="14"/>
    </row>
    <row r="604" spans="29:29" x14ac:dyDescent="0.3">
      <c r="AC604" s="14"/>
    </row>
    <row r="605" spans="29:29" x14ac:dyDescent="0.3">
      <c r="AC605" s="14"/>
    </row>
    <row r="606" spans="29:29" x14ac:dyDescent="0.3">
      <c r="AC606" s="14"/>
    </row>
    <row r="607" spans="29:29" x14ac:dyDescent="0.3">
      <c r="AC607" s="14"/>
    </row>
    <row r="608" spans="29:29" x14ac:dyDescent="0.3">
      <c r="AC608" s="14"/>
    </row>
    <row r="609" spans="29:29" x14ac:dyDescent="0.3">
      <c r="AC609" s="14"/>
    </row>
    <row r="610" spans="29:29" x14ac:dyDescent="0.3">
      <c r="AC610" s="14"/>
    </row>
    <row r="611" spans="29:29" x14ac:dyDescent="0.3">
      <c r="AC611" s="14"/>
    </row>
    <row r="612" spans="29:29" x14ac:dyDescent="0.3">
      <c r="AC612" s="14"/>
    </row>
    <row r="613" spans="29:29" x14ac:dyDescent="0.3">
      <c r="AC613" s="14"/>
    </row>
    <row r="614" spans="29:29" x14ac:dyDescent="0.3">
      <c r="AC614" s="14"/>
    </row>
    <row r="615" spans="29:29" x14ac:dyDescent="0.3">
      <c r="AC615" s="14"/>
    </row>
    <row r="616" spans="29:29" x14ac:dyDescent="0.3">
      <c r="AC616" s="14"/>
    </row>
    <row r="617" spans="29:29" x14ac:dyDescent="0.3">
      <c r="AC617" s="14"/>
    </row>
    <row r="618" spans="29:29" x14ac:dyDescent="0.3">
      <c r="AC618" s="14"/>
    </row>
    <row r="619" spans="29:29" x14ac:dyDescent="0.3">
      <c r="AC619" s="14"/>
    </row>
    <row r="620" spans="29:29" x14ac:dyDescent="0.3">
      <c r="AC620" s="14"/>
    </row>
    <row r="621" spans="29:29" x14ac:dyDescent="0.3">
      <c r="AC621" s="14"/>
    </row>
    <row r="622" spans="29:29" x14ac:dyDescent="0.3">
      <c r="AC622" s="14"/>
    </row>
    <row r="623" spans="29:29" x14ac:dyDescent="0.3">
      <c r="AC623" s="14"/>
    </row>
    <row r="624" spans="29:29" x14ac:dyDescent="0.3">
      <c r="AC624" s="14"/>
    </row>
    <row r="625" spans="29:29" x14ac:dyDescent="0.3">
      <c r="AC625" s="14"/>
    </row>
    <row r="626" spans="29:29" x14ac:dyDescent="0.3">
      <c r="AC626" s="14"/>
    </row>
    <row r="627" spans="29:29" x14ac:dyDescent="0.3">
      <c r="AC627" s="14"/>
    </row>
    <row r="628" spans="29:29" x14ac:dyDescent="0.3">
      <c r="AC628" s="14"/>
    </row>
    <row r="629" spans="29:29" x14ac:dyDescent="0.3">
      <c r="AC629" s="14"/>
    </row>
    <row r="630" spans="29:29" x14ac:dyDescent="0.3">
      <c r="AC630" s="14"/>
    </row>
    <row r="631" spans="29:29" x14ac:dyDescent="0.3">
      <c r="AC631" s="14"/>
    </row>
    <row r="632" spans="29:29" x14ac:dyDescent="0.3">
      <c r="AC632" s="14"/>
    </row>
    <row r="633" spans="29:29" x14ac:dyDescent="0.3">
      <c r="AC633" s="14"/>
    </row>
    <row r="634" spans="29:29" x14ac:dyDescent="0.3">
      <c r="AC634" s="14"/>
    </row>
    <row r="635" spans="29:29" x14ac:dyDescent="0.3">
      <c r="AC635" s="14"/>
    </row>
    <row r="636" spans="29:29" x14ac:dyDescent="0.3">
      <c r="AC636" s="14"/>
    </row>
    <row r="637" spans="29:29" x14ac:dyDescent="0.3">
      <c r="AC637" s="14"/>
    </row>
    <row r="638" spans="29:29" x14ac:dyDescent="0.3">
      <c r="AC638" s="14"/>
    </row>
    <row r="639" spans="29:29" x14ac:dyDescent="0.3">
      <c r="AC639" s="14"/>
    </row>
    <row r="640" spans="29:29" x14ac:dyDescent="0.3">
      <c r="AC640" s="14"/>
    </row>
    <row r="641" spans="29:29" x14ac:dyDescent="0.3">
      <c r="AC641" s="14"/>
    </row>
    <row r="642" spans="29:29" x14ac:dyDescent="0.3">
      <c r="AC642" s="14"/>
    </row>
    <row r="643" spans="29:29" x14ac:dyDescent="0.3">
      <c r="AC643" s="14"/>
    </row>
    <row r="644" spans="29:29" x14ac:dyDescent="0.3">
      <c r="AC644" s="14"/>
    </row>
    <row r="645" spans="29:29" x14ac:dyDescent="0.3">
      <c r="AC645" s="14"/>
    </row>
    <row r="646" spans="29:29" x14ac:dyDescent="0.3">
      <c r="AC646" s="14"/>
    </row>
    <row r="647" spans="29:29" x14ac:dyDescent="0.3">
      <c r="AC647" s="14"/>
    </row>
    <row r="648" spans="29:29" x14ac:dyDescent="0.3">
      <c r="AC648" s="14"/>
    </row>
    <row r="649" spans="29:29" x14ac:dyDescent="0.3">
      <c r="AC649" s="14"/>
    </row>
    <row r="650" spans="29:29" x14ac:dyDescent="0.3">
      <c r="AC650" s="14"/>
    </row>
    <row r="651" spans="29:29" x14ac:dyDescent="0.3">
      <c r="AC651" s="14"/>
    </row>
    <row r="652" spans="29:29" x14ac:dyDescent="0.3">
      <c r="AC652" s="14"/>
    </row>
    <row r="653" spans="29:29" x14ac:dyDescent="0.3">
      <c r="AC653" s="14"/>
    </row>
    <row r="654" spans="29:29" x14ac:dyDescent="0.3">
      <c r="AC654" s="14"/>
    </row>
    <row r="655" spans="29:29" x14ac:dyDescent="0.3">
      <c r="AC655" s="14"/>
    </row>
    <row r="656" spans="29:29" x14ac:dyDescent="0.3">
      <c r="AC656" s="14"/>
    </row>
    <row r="657" spans="29:29" x14ac:dyDescent="0.3">
      <c r="AC657" s="14"/>
    </row>
    <row r="658" spans="29:29" x14ac:dyDescent="0.3">
      <c r="AC658" s="14"/>
    </row>
    <row r="659" spans="29:29" x14ac:dyDescent="0.3">
      <c r="AC659" s="14"/>
    </row>
    <row r="660" spans="29:29" x14ac:dyDescent="0.3">
      <c r="AC660" s="14"/>
    </row>
    <row r="661" spans="29:29" x14ac:dyDescent="0.3">
      <c r="AC661" s="14"/>
    </row>
    <row r="662" spans="29:29" x14ac:dyDescent="0.3">
      <c r="AC662" s="14"/>
    </row>
    <row r="663" spans="29:29" x14ac:dyDescent="0.3">
      <c r="AC663" s="14"/>
    </row>
    <row r="664" spans="29:29" x14ac:dyDescent="0.3">
      <c r="AC664" s="14"/>
    </row>
    <row r="665" spans="29:29" x14ac:dyDescent="0.3">
      <c r="AC665" s="14"/>
    </row>
    <row r="666" spans="29:29" x14ac:dyDescent="0.3">
      <c r="AC666" s="14"/>
    </row>
    <row r="667" spans="29:29" x14ac:dyDescent="0.3">
      <c r="AC667" s="14"/>
    </row>
    <row r="668" spans="29:29" x14ac:dyDescent="0.3">
      <c r="AC668" s="14"/>
    </row>
    <row r="669" spans="29:29" x14ac:dyDescent="0.3">
      <c r="AC669" s="14"/>
    </row>
    <row r="670" spans="29:29" x14ac:dyDescent="0.3">
      <c r="AC670" s="14"/>
    </row>
    <row r="671" spans="29:29" x14ac:dyDescent="0.3">
      <c r="AC671" s="14"/>
    </row>
    <row r="672" spans="29:29" x14ac:dyDescent="0.3">
      <c r="AC672" s="14"/>
    </row>
    <row r="673" spans="29:29" x14ac:dyDescent="0.3">
      <c r="AC673" s="14"/>
    </row>
    <row r="674" spans="29:29" x14ac:dyDescent="0.3">
      <c r="AC674" s="14"/>
    </row>
    <row r="675" spans="29:29" x14ac:dyDescent="0.3">
      <c r="AC675" s="14"/>
    </row>
    <row r="676" spans="29:29" x14ac:dyDescent="0.3">
      <c r="AC676" s="14"/>
    </row>
    <row r="677" spans="29:29" x14ac:dyDescent="0.3">
      <c r="AC677" s="14"/>
    </row>
    <row r="678" spans="29:29" x14ac:dyDescent="0.3">
      <c r="AC678" s="14"/>
    </row>
    <row r="679" spans="29:29" x14ac:dyDescent="0.3">
      <c r="AC679" s="14"/>
    </row>
    <row r="680" spans="29:29" x14ac:dyDescent="0.3">
      <c r="AC680" s="14"/>
    </row>
    <row r="681" spans="29:29" x14ac:dyDescent="0.3">
      <c r="AC681" s="14"/>
    </row>
    <row r="682" spans="29:29" x14ac:dyDescent="0.3">
      <c r="AC682" s="14"/>
    </row>
    <row r="683" spans="29:29" x14ac:dyDescent="0.3">
      <c r="AC683" s="14"/>
    </row>
    <row r="684" spans="29:29" x14ac:dyDescent="0.3">
      <c r="AC684" s="14"/>
    </row>
    <row r="685" spans="29:29" x14ac:dyDescent="0.3">
      <c r="AC685" s="14"/>
    </row>
    <row r="686" spans="29:29" x14ac:dyDescent="0.3">
      <c r="AC686" s="14"/>
    </row>
    <row r="687" spans="29:29" x14ac:dyDescent="0.3">
      <c r="AC687" s="14"/>
    </row>
    <row r="688" spans="29:29" x14ac:dyDescent="0.3">
      <c r="AC688" s="14"/>
    </row>
    <row r="689" spans="29:29" x14ac:dyDescent="0.3">
      <c r="AC689" s="14"/>
    </row>
    <row r="690" spans="29:29" x14ac:dyDescent="0.3">
      <c r="AC690" s="14"/>
    </row>
    <row r="691" spans="29:29" x14ac:dyDescent="0.3">
      <c r="AC691" s="14"/>
    </row>
    <row r="692" spans="29:29" x14ac:dyDescent="0.3">
      <c r="AC692" s="14"/>
    </row>
    <row r="693" spans="29:29" x14ac:dyDescent="0.3">
      <c r="AC693" s="14"/>
    </row>
    <row r="694" spans="29:29" x14ac:dyDescent="0.3">
      <c r="AC694" s="14"/>
    </row>
    <row r="695" spans="29:29" x14ac:dyDescent="0.3">
      <c r="AC695" s="14"/>
    </row>
    <row r="696" spans="29:29" x14ac:dyDescent="0.3">
      <c r="AC696" s="14"/>
    </row>
    <row r="697" spans="29:29" x14ac:dyDescent="0.3">
      <c r="AC697" s="14"/>
    </row>
    <row r="698" spans="29:29" x14ac:dyDescent="0.3">
      <c r="AC698" s="14"/>
    </row>
    <row r="699" spans="29:29" x14ac:dyDescent="0.3">
      <c r="AC699" s="14"/>
    </row>
    <row r="700" spans="29:29" x14ac:dyDescent="0.3">
      <c r="AC700" s="14"/>
    </row>
    <row r="701" spans="29:29" x14ac:dyDescent="0.3">
      <c r="AC701" s="14"/>
    </row>
    <row r="702" spans="29:29" x14ac:dyDescent="0.3">
      <c r="AC702" s="14"/>
    </row>
    <row r="703" spans="29:29" x14ac:dyDescent="0.3">
      <c r="AC703" s="14"/>
    </row>
    <row r="704" spans="29:29" x14ac:dyDescent="0.3">
      <c r="AC704" s="14"/>
    </row>
    <row r="705" spans="29:29" x14ac:dyDescent="0.3">
      <c r="AC705" s="14"/>
    </row>
    <row r="706" spans="29:29" x14ac:dyDescent="0.3">
      <c r="AC706" s="14"/>
    </row>
    <row r="707" spans="29:29" x14ac:dyDescent="0.3">
      <c r="AC707" s="14"/>
    </row>
    <row r="708" spans="29:29" x14ac:dyDescent="0.3">
      <c r="AC708" s="14"/>
    </row>
    <row r="709" spans="29:29" x14ac:dyDescent="0.3">
      <c r="AC709" s="14"/>
    </row>
    <row r="710" spans="29:29" x14ac:dyDescent="0.3">
      <c r="AC710" s="14"/>
    </row>
    <row r="711" spans="29:29" x14ac:dyDescent="0.3">
      <c r="AC711" s="14"/>
    </row>
    <row r="712" spans="29:29" x14ac:dyDescent="0.3">
      <c r="AC712" s="14"/>
    </row>
    <row r="713" spans="29:29" x14ac:dyDescent="0.3">
      <c r="AC713" s="14"/>
    </row>
    <row r="714" spans="29:29" x14ac:dyDescent="0.3">
      <c r="AC714" s="14"/>
    </row>
    <row r="715" spans="29:29" x14ac:dyDescent="0.3">
      <c r="AC715" s="14"/>
    </row>
    <row r="716" spans="29:29" x14ac:dyDescent="0.3">
      <c r="AC716" s="14"/>
    </row>
    <row r="717" spans="29:29" x14ac:dyDescent="0.3">
      <c r="AC717" s="14"/>
    </row>
    <row r="718" spans="29:29" x14ac:dyDescent="0.3">
      <c r="AC718" s="14"/>
    </row>
    <row r="719" spans="29:29" x14ac:dyDescent="0.3">
      <c r="AC719" s="14"/>
    </row>
    <row r="720" spans="29:29" x14ac:dyDescent="0.3">
      <c r="AC720" s="14"/>
    </row>
    <row r="721" spans="29:29" x14ac:dyDescent="0.3">
      <c r="AC721" s="14"/>
    </row>
    <row r="722" spans="29:29" x14ac:dyDescent="0.3">
      <c r="AC722" s="14"/>
    </row>
    <row r="723" spans="29:29" x14ac:dyDescent="0.3">
      <c r="AC723" s="14"/>
    </row>
    <row r="724" spans="29:29" x14ac:dyDescent="0.3">
      <c r="AC724" s="14"/>
    </row>
    <row r="725" spans="29:29" x14ac:dyDescent="0.3">
      <c r="AC725" s="14"/>
    </row>
    <row r="726" spans="29:29" x14ac:dyDescent="0.3">
      <c r="AC726" s="14"/>
    </row>
    <row r="727" spans="29:29" x14ac:dyDescent="0.3">
      <c r="AC727" s="14"/>
    </row>
    <row r="728" spans="29:29" x14ac:dyDescent="0.3">
      <c r="AC728" s="14"/>
    </row>
    <row r="729" spans="29:29" x14ac:dyDescent="0.3">
      <c r="AC729" s="14"/>
    </row>
    <row r="730" spans="29:29" x14ac:dyDescent="0.3">
      <c r="AC730" s="14"/>
    </row>
    <row r="731" spans="29:29" x14ac:dyDescent="0.3">
      <c r="AC731" s="14"/>
    </row>
    <row r="732" spans="29:29" x14ac:dyDescent="0.3">
      <c r="AC732" s="14"/>
    </row>
    <row r="733" spans="29:29" x14ac:dyDescent="0.3">
      <c r="AC733" s="14"/>
    </row>
    <row r="734" spans="29:29" x14ac:dyDescent="0.3">
      <c r="AC734" s="14"/>
    </row>
    <row r="735" spans="29:29" x14ac:dyDescent="0.3">
      <c r="AC735" s="14"/>
    </row>
    <row r="736" spans="29:29" x14ac:dyDescent="0.3">
      <c r="AC736" s="14"/>
    </row>
    <row r="737" spans="29:29" x14ac:dyDescent="0.3">
      <c r="AC737" s="14"/>
    </row>
    <row r="738" spans="29:29" x14ac:dyDescent="0.3">
      <c r="AC738" s="14"/>
    </row>
    <row r="739" spans="29:29" x14ac:dyDescent="0.3">
      <c r="AC739" s="14"/>
    </row>
    <row r="740" spans="29:29" x14ac:dyDescent="0.3">
      <c r="AC740" s="14"/>
    </row>
    <row r="741" spans="29:29" x14ac:dyDescent="0.3">
      <c r="AC741" s="14"/>
    </row>
    <row r="742" spans="29:29" x14ac:dyDescent="0.3">
      <c r="AC742" s="14"/>
    </row>
    <row r="743" spans="29:29" x14ac:dyDescent="0.3">
      <c r="AC743" s="14"/>
    </row>
    <row r="744" spans="29:29" x14ac:dyDescent="0.3">
      <c r="AC744" s="14"/>
    </row>
    <row r="745" spans="29:29" x14ac:dyDescent="0.3">
      <c r="AC745" s="14"/>
    </row>
    <row r="746" spans="29:29" x14ac:dyDescent="0.3">
      <c r="AC746" s="14"/>
    </row>
    <row r="747" spans="29:29" x14ac:dyDescent="0.3">
      <c r="AC747" s="14"/>
    </row>
    <row r="748" spans="29:29" x14ac:dyDescent="0.3">
      <c r="AC748" s="14"/>
    </row>
    <row r="749" spans="29:29" x14ac:dyDescent="0.3">
      <c r="AC749" s="14"/>
    </row>
    <row r="750" spans="29:29" x14ac:dyDescent="0.3">
      <c r="AC750" s="14"/>
    </row>
    <row r="751" spans="29:29" x14ac:dyDescent="0.3">
      <c r="AC751" s="14"/>
    </row>
    <row r="752" spans="29:29" x14ac:dyDescent="0.3">
      <c r="AC752" s="14"/>
    </row>
    <row r="753" spans="29:29" x14ac:dyDescent="0.3">
      <c r="AC753" s="14"/>
    </row>
    <row r="754" spans="29:29" x14ac:dyDescent="0.3">
      <c r="AC754" s="14"/>
    </row>
    <row r="755" spans="29:29" x14ac:dyDescent="0.3">
      <c r="AC755" s="14"/>
    </row>
    <row r="756" spans="29:29" x14ac:dyDescent="0.3">
      <c r="AC756" s="14"/>
    </row>
    <row r="757" spans="29:29" x14ac:dyDescent="0.3">
      <c r="AC757" s="14"/>
    </row>
    <row r="758" spans="29:29" x14ac:dyDescent="0.3">
      <c r="AC758" s="14"/>
    </row>
    <row r="759" spans="29:29" x14ac:dyDescent="0.3">
      <c r="AC759" s="14"/>
    </row>
    <row r="760" spans="29:29" x14ac:dyDescent="0.3">
      <c r="AC760" s="14"/>
    </row>
    <row r="761" spans="29:29" x14ac:dyDescent="0.3">
      <c r="AC761" s="14"/>
    </row>
    <row r="762" spans="29:29" x14ac:dyDescent="0.3">
      <c r="AC762" s="14"/>
    </row>
    <row r="763" spans="29:29" x14ac:dyDescent="0.3">
      <c r="AC763" s="14"/>
    </row>
    <row r="764" spans="29:29" x14ac:dyDescent="0.3">
      <c r="AC764" s="14"/>
    </row>
    <row r="765" spans="29:29" x14ac:dyDescent="0.3">
      <c r="AC765" s="14"/>
    </row>
    <row r="766" spans="29:29" x14ac:dyDescent="0.3">
      <c r="AC766" s="14"/>
    </row>
    <row r="767" spans="29:29" x14ac:dyDescent="0.3">
      <c r="AC767" s="14"/>
    </row>
    <row r="768" spans="29:29" x14ac:dyDescent="0.3">
      <c r="AC768" s="14"/>
    </row>
    <row r="769" spans="29:29" x14ac:dyDescent="0.3">
      <c r="AC769" s="14"/>
    </row>
    <row r="770" spans="29:29" x14ac:dyDescent="0.3">
      <c r="AC770" s="14"/>
    </row>
    <row r="771" spans="29:29" x14ac:dyDescent="0.3">
      <c r="AC771" s="14"/>
    </row>
    <row r="772" spans="29:29" x14ac:dyDescent="0.3">
      <c r="AC772" s="14"/>
    </row>
    <row r="773" spans="29:29" x14ac:dyDescent="0.3">
      <c r="AC773" s="14"/>
    </row>
    <row r="774" spans="29:29" x14ac:dyDescent="0.3">
      <c r="AC774" s="14"/>
    </row>
    <row r="775" spans="29:29" x14ac:dyDescent="0.3">
      <c r="AC775" s="14"/>
    </row>
    <row r="776" spans="29:29" x14ac:dyDescent="0.3">
      <c r="AC776" s="14"/>
    </row>
    <row r="777" spans="29:29" x14ac:dyDescent="0.3">
      <c r="AC777" s="14"/>
    </row>
    <row r="778" spans="29:29" x14ac:dyDescent="0.3">
      <c r="AC778" s="14"/>
    </row>
    <row r="779" spans="29:29" x14ac:dyDescent="0.3">
      <c r="AC779" s="14"/>
    </row>
    <row r="780" spans="29:29" x14ac:dyDescent="0.3">
      <c r="AC780" s="14"/>
    </row>
    <row r="781" spans="29:29" x14ac:dyDescent="0.3">
      <c r="AC781" s="14"/>
    </row>
    <row r="782" spans="29:29" x14ac:dyDescent="0.3">
      <c r="AC782" s="14"/>
    </row>
    <row r="783" spans="29:29" x14ac:dyDescent="0.3">
      <c r="AC783" s="14"/>
    </row>
    <row r="784" spans="29:29" x14ac:dyDescent="0.3">
      <c r="AC784" s="14"/>
    </row>
    <row r="785" spans="29:29" x14ac:dyDescent="0.3">
      <c r="AC785" s="14"/>
    </row>
    <row r="786" spans="29:29" x14ac:dyDescent="0.3">
      <c r="AC786" s="14"/>
    </row>
    <row r="787" spans="29:29" x14ac:dyDescent="0.3">
      <c r="AC787" s="14"/>
    </row>
    <row r="788" spans="29:29" x14ac:dyDescent="0.3">
      <c r="AC788" s="14"/>
    </row>
    <row r="789" spans="29:29" x14ac:dyDescent="0.3">
      <c r="AC789" s="14"/>
    </row>
    <row r="790" spans="29:29" x14ac:dyDescent="0.3">
      <c r="AC790" s="14"/>
    </row>
    <row r="791" spans="29:29" x14ac:dyDescent="0.3">
      <c r="AC791" s="14"/>
    </row>
    <row r="792" spans="29:29" x14ac:dyDescent="0.3">
      <c r="AC792" s="14"/>
    </row>
    <row r="793" spans="29:29" x14ac:dyDescent="0.3">
      <c r="AC793" s="14"/>
    </row>
    <row r="794" spans="29:29" x14ac:dyDescent="0.3">
      <c r="AC794" s="14"/>
    </row>
    <row r="795" spans="29:29" x14ac:dyDescent="0.3">
      <c r="AC795" s="14"/>
    </row>
    <row r="796" spans="29:29" x14ac:dyDescent="0.3">
      <c r="AC796" s="14"/>
    </row>
    <row r="797" spans="29:29" x14ac:dyDescent="0.3">
      <c r="AC797" s="14"/>
    </row>
    <row r="798" spans="29:29" x14ac:dyDescent="0.3">
      <c r="AC798" s="14"/>
    </row>
    <row r="799" spans="29:29" x14ac:dyDescent="0.3">
      <c r="AC799" s="14"/>
    </row>
    <row r="800" spans="29:29" x14ac:dyDescent="0.3">
      <c r="AC800" s="14"/>
    </row>
    <row r="801" spans="29:29" x14ac:dyDescent="0.3">
      <c r="AC801" s="14"/>
    </row>
    <row r="802" spans="29:29" x14ac:dyDescent="0.3">
      <c r="AC802" s="14"/>
    </row>
    <row r="803" spans="29:29" x14ac:dyDescent="0.3">
      <c r="AC803" s="14"/>
    </row>
    <row r="804" spans="29:29" x14ac:dyDescent="0.3">
      <c r="AC804" s="14"/>
    </row>
    <row r="805" spans="29:29" x14ac:dyDescent="0.3">
      <c r="AC805" s="14"/>
    </row>
    <row r="806" spans="29:29" x14ac:dyDescent="0.3">
      <c r="AC806" s="14"/>
    </row>
    <row r="807" spans="29:29" x14ac:dyDescent="0.3">
      <c r="AC807" s="14"/>
    </row>
    <row r="808" spans="29:29" x14ac:dyDescent="0.3">
      <c r="AC808" s="14"/>
    </row>
    <row r="809" spans="29:29" x14ac:dyDescent="0.3">
      <c r="AC809" s="14"/>
    </row>
    <row r="810" spans="29:29" x14ac:dyDescent="0.3">
      <c r="AC810" s="14"/>
    </row>
    <row r="811" spans="29:29" x14ac:dyDescent="0.3">
      <c r="AC811" s="14"/>
    </row>
    <row r="812" spans="29:29" x14ac:dyDescent="0.3">
      <c r="AC812" s="14"/>
    </row>
    <row r="813" spans="29:29" x14ac:dyDescent="0.3">
      <c r="AC813" s="14"/>
    </row>
    <row r="814" spans="29:29" x14ac:dyDescent="0.3">
      <c r="AC814" s="14"/>
    </row>
    <row r="815" spans="29:29" x14ac:dyDescent="0.3">
      <c r="AC815" s="14"/>
    </row>
    <row r="816" spans="29:29" x14ac:dyDescent="0.3">
      <c r="AC816" s="14"/>
    </row>
    <row r="817" spans="29:29" x14ac:dyDescent="0.3">
      <c r="AC817" s="14"/>
    </row>
    <row r="818" spans="29:29" x14ac:dyDescent="0.3">
      <c r="AC818" s="14"/>
    </row>
    <row r="819" spans="29:29" x14ac:dyDescent="0.3">
      <c r="AC819" s="14"/>
    </row>
    <row r="820" spans="29:29" x14ac:dyDescent="0.3">
      <c r="AC820" s="14"/>
    </row>
    <row r="821" spans="29:29" x14ac:dyDescent="0.3">
      <c r="AC821" s="14"/>
    </row>
    <row r="822" spans="29:29" x14ac:dyDescent="0.3">
      <c r="AC822" s="14"/>
    </row>
    <row r="823" spans="29:29" x14ac:dyDescent="0.3">
      <c r="AC823" s="14"/>
    </row>
    <row r="824" spans="29:29" x14ac:dyDescent="0.3">
      <c r="AC824" s="14"/>
    </row>
    <row r="825" spans="29:29" x14ac:dyDescent="0.3">
      <c r="AC825" s="14"/>
    </row>
    <row r="826" spans="29:29" x14ac:dyDescent="0.3">
      <c r="AC826" s="14"/>
    </row>
    <row r="827" spans="29:29" x14ac:dyDescent="0.3">
      <c r="AC827" s="14"/>
    </row>
    <row r="828" spans="29:29" x14ac:dyDescent="0.3">
      <c r="AC828" s="14"/>
    </row>
    <row r="829" spans="29:29" x14ac:dyDescent="0.3">
      <c r="AC829" s="14"/>
    </row>
    <row r="830" spans="29:29" x14ac:dyDescent="0.3">
      <c r="AC830" s="14"/>
    </row>
    <row r="831" spans="29:29" x14ac:dyDescent="0.3">
      <c r="AC831" s="14"/>
    </row>
    <row r="832" spans="29:29" x14ac:dyDescent="0.3">
      <c r="AC832" s="14"/>
    </row>
    <row r="833" spans="29:29" x14ac:dyDescent="0.3">
      <c r="AC833" s="14"/>
    </row>
    <row r="834" spans="29:29" x14ac:dyDescent="0.3">
      <c r="AC834" s="14"/>
    </row>
    <row r="835" spans="29:29" x14ac:dyDescent="0.3">
      <c r="AC835" s="14"/>
    </row>
    <row r="836" spans="29:29" x14ac:dyDescent="0.3">
      <c r="AC836" s="14"/>
    </row>
    <row r="837" spans="29:29" x14ac:dyDescent="0.3">
      <c r="AC837" s="14"/>
    </row>
    <row r="838" spans="29:29" x14ac:dyDescent="0.3">
      <c r="AC838" s="14"/>
    </row>
    <row r="839" spans="29:29" x14ac:dyDescent="0.3">
      <c r="AC839" s="14"/>
    </row>
    <row r="840" spans="29:29" x14ac:dyDescent="0.3">
      <c r="AC840" s="14"/>
    </row>
    <row r="841" spans="29:29" x14ac:dyDescent="0.3">
      <c r="AC841" s="14"/>
    </row>
    <row r="842" spans="29:29" x14ac:dyDescent="0.3">
      <c r="AC842" s="14"/>
    </row>
    <row r="843" spans="29:29" x14ac:dyDescent="0.3">
      <c r="AC843" s="14"/>
    </row>
    <row r="844" spans="29:29" x14ac:dyDescent="0.3">
      <c r="AC844" s="14"/>
    </row>
    <row r="845" spans="29:29" x14ac:dyDescent="0.3">
      <c r="AC845" s="14"/>
    </row>
    <row r="846" spans="29:29" x14ac:dyDescent="0.3">
      <c r="AC846" s="14"/>
    </row>
    <row r="847" spans="29:29" x14ac:dyDescent="0.3">
      <c r="AC847" s="14"/>
    </row>
    <row r="848" spans="29:29" x14ac:dyDescent="0.3">
      <c r="AC848" s="14"/>
    </row>
    <row r="849" spans="29:29" x14ac:dyDescent="0.3">
      <c r="AC849" s="14"/>
    </row>
    <row r="850" spans="29:29" x14ac:dyDescent="0.3">
      <c r="AC850" s="14"/>
    </row>
    <row r="851" spans="29:29" x14ac:dyDescent="0.3">
      <c r="AC851" s="14"/>
    </row>
    <row r="852" spans="29:29" x14ac:dyDescent="0.3">
      <c r="AC852" s="14"/>
    </row>
    <row r="853" spans="29:29" x14ac:dyDescent="0.3">
      <c r="AC853" s="14"/>
    </row>
    <row r="854" spans="29:29" x14ac:dyDescent="0.3">
      <c r="AC854" s="14"/>
    </row>
    <row r="855" spans="29:29" x14ac:dyDescent="0.3">
      <c r="AC855" s="14"/>
    </row>
    <row r="856" spans="29:29" x14ac:dyDescent="0.3">
      <c r="AC856" s="14"/>
    </row>
    <row r="857" spans="29:29" x14ac:dyDescent="0.3">
      <c r="AC857" s="14"/>
    </row>
    <row r="858" spans="29:29" x14ac:dyDescent="0.3">
      <c r="AC858" s="14"/>
    </row>
    <row r="859" spans="29:29" x14ac:dyDescent="0.3">
      <c r="AC859" s="14"/>
    </row>
    <row r="860" spans="29:29" x14ac:dyDescent="0.3">
      <c r="AC860" s="14"/>
    </row>
    <row r="861" spans="29:29" x14ac:dyDescent="0.3">
      <c r="AC861" s="14"/>
    </row>
    <row r="862" spans="29:29" x14ac:dyDescent="0.3">
      <c r="AC862" s="14"/>
    </row>
    <row r="863" spans="29:29" x14ac:dyDescent="0.3">
      <c r="AC863" s="14"/>
    </row>
    <row r="864" spans="29:29" x14ac:dyDescent="0.3">
      <c r="AC864" s="14"/>
    </row>
    <row r="865" spans="29:29" x14ac:dyDescent="0.3">
      <c r="AC865" s="14"/>
    </row>
    <row r="866" spans="29:29" x14ac:dyDescent="0.3">
      <c r="AC866" s="14"/>
    </row>
    <row r="867" spans="29:29" x14ac:dyDescent="0.3">
      <c r="AC867" s="14"/>
    </row>
    <row r="868" spans="29:29" x14ac:dyDescent="0.3">
      <c r="AC868" s="14"/>
    </row>
    <row r="869" spans="29:29" x14ac:dyDescent="0.3">
      <c r="AC869" s="14"/>
    </row>
    <row r="870" spans="29:29" x14ac:dyDescent="0.3">
      <c r="AC870" s="14"/>
    </row>
    <row r="871" spans="29:29" x14ac:dyDescent="0.3">
      <c r="AC871" s="14"/>
    </row>
    <row r="872" spans="29:29" x14ac:dyDescent="0.3">
      <c r="AC872" s="14"/>
    </row>
    <row r="873" spans="29:29" x14ac:dyDescent="0.3">
      <c r="AC873" s="14"/>
    </row>
    <row r="874" spans="29:29" x14ac:dyDescent="0.3">
      <c r="AC874" s="14"/>
    </row>
    <row r="875" spans="29:29" x14ac:dyDescent="0.3">
      <c r="AC875" s="14"/>
    </row>
    <row r="876" spans="29:29" x14ac:dyDescent="0.3">
      <c r="AC876" s="14"/>
    </row>
    <row r="877" spans="29:29" x14ac:dyDescent="0.3">
      <c r="AC877" s="14"/>
    </row>
    <row r="878" spans="29:29" x14ac:dyDescent="0.3">
      <c r="AC878" s="14"/>
    </row>
    <row r="879" spans="29:29" x14ac:dyDescent="0.3">
      <c r="AC879" s="14"/>
    </row>
    <row r="880" spans="29:29" x14ac:dyDescent="0.3">
      <c r="AC880" s="14"/>
    </row>
    <row r="881" spans="29:29" x14ac:dyDescent="0.3">
      <c r="AC881" s="14"/>
    </row>
    <row r="882" spans="29:29" x14ac:dyDescent="0.3">
      <c r="AC882" s="14"/>
    </row>
    <row r="883" spans="29:29" x14ac:dyDescent="0.3">
      <c r="AC883" s="14"/>
    </row>
    <row r="884" spans="29:29" x14ac:dyDescent="0.3">
      <c r="AC884" s="14"/>
    </row>
    <row r="885" spans="29:29" x14ac:dyDescent="0.3">
      <c r="AC885" s="14"/>
    </row>
    <row r="886" spans="29:29" x14ac:dyDescent="0.3">
      <c r="AC886" s="14"/>
    </row>
    <row r="887" spans="29:29" x14ac:dyDescent="0.3">
      <c r="AC887" s="14"/>
    </row>
    <row r="888" spans="29:29" x14ac:dyDescent="0.3">
      <c r="AC888" s="14"/>
    </row>
    <row r="889" spans="29:29" x14ac:dyDescent="0.3">
      <c r="AC889" s="14"/>
    </row>
    <row r="890" spans="29:29" x14ac:dyDescent="0.3">
      <c r="AC890" s="14"/>
    </row>
    <row r="891" spans="29:29" x14ac:dyDescent="0.3">
      <c r="AC891" s="14"/>
    </row>
    <row r="892" spans="29:29" x14ac:dyDescent="0.3">
      <c r="AC892" s="14"/>
    </row>
    <row r="893" spans="29:29" x14ac:dyDescent="0.3">
      <c r="AC893" s="14"/>
    </row>
    <row r="894" spans="29:29" x14ac:dyDescent="0.3">
      <c r="AC894" s="14"/>
    </row>
    <row r="895" spans="29:29" x14ac:dyDescent="0.3">
      <c r="AC895" s="14"/>
    </row>
    <row r="896" spans="29:29" x14ac:dyDescent="0.3">
      <c r="AC896" s="14"/>
    </row>
    <row r="897" spans="29:29" x14ac:dyDescent="0.3">
      <c r="AC897" s="14"/>
    </row>
    <row r="898" spans="29:29" x14ac:dyDescent="0.3">
      <c r="AC898" s="14"/>
    </row>
    <row r="899" spans="29:29" x14ac:dyDescent="0.3">
      <c r="AC899" s="14"/>
    </row>
    <row r="900" spans="29:29" x14ac:dyDescent="0.3">
      <c r="AC900" s="14"/>
    </row>
    <row r="901" spans="29:29" x14ac:dyDescent="0.3">
      <c r="AC901" s="14"/>
    </row>
    <row r="902" spans="29:29" x14ac:dyDescent="0.3">
      <c r="AC902" s="14"/>
    </row>
    <row r="903" spans="29:29" x14ac:dyDescent="0.3">
      <c r="AC903" s="14"/>
    </row>
    <row r="904" spans="29:29" x14ac:dyDescent="0.3">
      <c r="AC904" s="14"/>
    </row>
    <row r="905" spans="29:29" x14ac:dyDescent="0.3">
      <c r="AC905" s="14"/>
    </row>
    <row r="906" spans="29:29" x14ac:dyDescent="0.3">
      <c r="AC906" s="14"/>
    </row>
    <row r="907" spans="29:29" x14ac:dyDescent="0.3">
      <c r="AC907" s="14"/>
    </row>
    <row r="908" spans="29:29" x14ac:dyDescent="0.3">
      <c r="AC908" s="14"/>
    </row>
    <row r="909" spans="29:29" x14ac:dyDescent="0.3">
      <c r="AC909" s="14"/>
    </row>
    <row r="910" spans="29:29" x14ac:dyDescent="0.3">
      <c r="AC910" s="14"/>
    </row>
    <row r="911" spans="29:29" x14ac:dyDescent="0.3">
      <c r="AC911" s="14"/>
    </row>
    <row r="912" spans="29:29" x14ac:dyDescent="0.3">
      <c r="AC912" s="14"/>
    </row>
    <row r="913" spans="29:29" x14ac:dyDescent="0.3">
      <c r="AC913" s="14"/>
    </row>
    <row r="914" spans="29:29" x14ac:dyDescent="0.3">
      <c r="AC914" s="14"/>
    </row>
    <row r="915" spans="29:29" x14ac:dyDescent="0.3">
      <c r="AC915" s="14"/>
    </row>
    <row r="916" spans="29:29" x14ac:dyDescent="0.3">
      <c r="AC916" s="14"/>
    </row>
    <row r="917" spans="29:29" x14ac:dyDescent="0.3">
      <c r="AC917" s="14"/>
    </row>
    <row r="918" spans="29:29" x14ac:dyDescent="0.3">
      <c r="AC918" s="14"/>
    </row>
    <row r="919" spans="29:29" x14ac:dyDescent="0.3">
      <c r="AC919" s="14"/>
    </row>
    <row r="920" spans="29:29" x14ac:dyDescent="0.3">
      <c r="AC920" s="14"/>
    </row>
    <row r="921" spans="29:29" x14ac:dyDescent="0.3">
      <c r="AC921" s="14"/>
    </row>
    <row r="922" spans="29:29" x14ac:dyDescent="0.3">
      <c r="AC922" s="14"/>
    </row>
    <row r="923" spans="29:29" x14ac:dyDescent="0.3">
      <c r="AC923" s="14"/>
    </row>
    <row r="924" spans="29:29" x14ac:dyDescent="0.3">
      <c r="AC924" s="14"/>
    </row>
    <row r="925" spans="29:29" x14ac:dyDescent="0.3">
      <c r="AC925" s="14"/>
    </row>
    <row r="926" spans="29:29" x14ac:dyDescent="0.3">
      <c r="AC926" s="14"/>
    </row>
    <row r="927" spans="29:29" x14ac:dyDescent="0.3">
      <c r="AC927" s="14"/>
    </row>
    <row r="928" spans="29:29" x14ac:dyDescent="0.3">
      <c r="AC928" s="14"/>
    </row>
    <row r="929" spans="29:29" x14ac:dyDescent="0.3">
      <c r="AC929" s="14"/>
    </row>
    <row r="930" spans="29:29" x14ac:dyDescent="0.3">
      <c r="AC930" s="14"/>
    </row>
    <row r="931" spans="29:29" x14ac:dyDescent="0.3">
      <c r="AC931" s="14"/>
    </row>
    <row r="932" spans="29:29" x14ac:dyDescent="0.3">
      <c r="AC932" s="14"/>
    </row>
    <row r="933" spans="29:29" x14ac:dyDescent="0.3">
      <c r="AC933" s="14"/>
    </row>
    <row r="934" spans="29:29" x14ac:dyDescent="0.3">
      <c r="AC934" s="14"/>
    </row>
    <row r="935" spans="29:29" x14ac:dyDescent="0.3">
      <c r="AC935" s="14"/>
    </row>
    <row r="936" spans="29:29" x14ac:dyDescent="0.3">
      <c r="AC936" s="14"/>
    </row>
    <row r="937" spans="29:29" x14ac:dyDescent="0.3">
      <c r="AC937" s="14"/>
    </row>
    <row r="938" spans="29:29" x14ac:dyDescent="0.3">
      <c r="AC938" s="14"/>
    </row>
    <row r="939" spans="29:29" x14ac:dyDescent="0.3">
      <c r="AC939" s="14"/>
    </row>
    <row r="940" spans="29:29" x14ac:dyDescent="0.3">
      <c r="AC940" s="14"/>
    </row>
    <row r="941" spans="29:29" x14ac:dyDescent="0.3">
      <c r="AC941" s="14"/>
    </row>
    <row r="942" spans="29:29" x14ac:dyDescent="0.3">
      <c r="AC942" s="14"/>
    </row>
    <row r="943" spans="29:29" x14ac:dyDescent="0.3">
      <c r="AC943" s="14"/>
    </row>
    <row r="944" spans="29:29" x14ac:dyDescent="0.3">
      <c r="AC944" s="14"/>
    </row>
    <row r="945" spans="29:29" x14ac:dyDescent="0.3">
      <c r="AC945" s="14"/>
    </row>
    <row r="946" spans="29:29" x14ac:dyDescent="0.3">
      <c r="AC946" s="14"/>
    </row>
    <row r="947" spans="29:29" x14ac:dyDescent="0.3">
      <c r="AC947" s="14"/>
    </row>
    <row r="948" spans="29:29" x14ac:dyDescent="0.3">
      <c r="AC948" s="14"/>
    </row>
    <row r="949" spans="29:29" x14ac:dyDescent="0.3">
      <c r="AC949" s="14"/>
    </row>
    <row r="950" spans="29:29" x14ac:dyDescent="0.3">
      <c r="AC950" s="14"/>
    </row>
    <row r="951" spans="29:29" x14ac:dyDescent="0.3">
      <c r="AC951" s="14"/>
    </row>
    <row r="952" spans="29:29" x14ac:dyDescent="0.3">
      <c r="AC952" s="14"/>
    </row>
    <row r="953" spans="29:29" x14ac:dyDescent="0.3">
      <c r="AC953" s="14"/>
    </row>
    <row r="954" spans="29:29" x14ac:dyDescent="0.3">
      <c r="AC954" s="14"/>
    </row>
    <row r="955" spans="29:29" x14ac:dyDescent="0.3">
      <c r="AC955" s="14"/>
    </row>
    <row r="956" spans="29:29" x14ac:dyDescent="0.3">
      <c r="AC956" s="14"/>
    </row>
    <row r="957" spans="29:29" x14ac:dyDescent="0.3">
      <c r="AC957" s="14"/>
    </row>
    <row r="958" spans="29:29" x14ac:dyDescent="0.3">
      <c r="AC958" s="14"/>
    </row>
    <row r="959" spans="29:29" x14ac:dyDescent="0.3">
      <c r="AC959" s="14"/>
    </row>
    <row r="960" spans="29:29" x14ac:dyDescent="0.3">
      <c r="AC960" s="14"/>
    </row>
    <row r="961" spans="29:29" x14ac:dyDescent="0.3">
      <c r="AC961" s="14"/>
    </row>
    <row r="962" spans="29:29" x14ac:dyDescent="0.3">
      <c r="AC962" s="14"/>
    </row>
    <row r="963" spans="29:29" x14ac:dyDescent="0.3">
      <c r="AC963" s="14"/>
    </row>
    <row r="964" spans="29:29" x14ac:dyDescent="0.3">
      <c r="AC964" s="14"/>
    </row>
    <row r="965" spans="29:29" x14ac:dyDescent="0.3">
      <c r="AC965" s="14"/>
    </row>
    <row r="966" spans="29:29" x14ac:dyDescent="0.3">
      <c r="AC966" s="14"/>
    </row>
    <row r="967" spans="29:29" x14ac:dyDescent="0.3">
      <c r="AC967" s="14"/>
    </row>
    <row r="968" spans="29:29" x14ac:dyDescent="0.3">
      <c r="AC968" s="14"/>
    </row>
    <row r="969" spans="29:29" x14ac:dyDescent="0.3">
      <c r="AC969" s="14"/>
    </row>
    <row r="970" spans="29:29" x14ac:dyDescent="0.3">
      <c r="AC970" s="14"/>
    </row>
    <row r="971" spans="29:29" x14ac:dyDescent="0.3">
      <c r="AC971" s="14"/>
    </row>
    <row r="972" spans="29:29" x14ac:dyDescent="0.3">
      <c r="AC972" s="14"/>
    </row>
    <row r="973" spans="29:29" x14ac:dyDescent="0.3">
      <c r="AC973" s="14"/>
    </row>
    <row r="974" spans="29:29" x14ac:dyDescent="0.3">
      <c r="AC974" s="14"/>
    </row>
    <row r="975" spans="29:29" x14ac:dyDescent="0.3">
      <c r="AC975" s="14"/>
    </row>
    <row r="976" spans="29:29" x14ac:dyDescent="0.3">
      <c r="AC976" s="14"/>
    </row>
    <row r="977" spans="29:29" x14ac:dyDescent="0.3">
      <c r="AC977" s="14"/>
    </row>
    <row r="978" spans="29:29" x14ac:dyDescent="0.3">
      <c r="AC978" s="14"/>
    </row>
    <row r="979" spans="29:29" x14ac:dyDescent="0.3">
      <c r="AC979" s="14"/>
    </row>
    <row r="980" spans="29:29" x14ac:dyDescent="0.3">
      <c r="AC980" s="14"/>
    </row>
    <row r="981" spans="29:29" x14ac:dyDescent="0.3">
      <c r="AC981" s="14"/>
    </row>
    <row r="982" spans="29:29" x14ac:dyDescent="0.3">
      <c r="AC982" s="14"/>
    </row>
    <row r="983" spans="29:29" x14ac:dyDescent="0.3">
      <c r="AC983" s="14"/>
    </row>
    <row r="984" spans="29:29" x14ac:dyDescent="0.3">
      <c r="AC984" s="14"/>
    </row>
    <row r="985" spans="29:29" x14ac:dyDescent="0.3">
      <c r="AC985" s="14"/>
    </row>
    <row r="986" spans="29:29" x14ac:dyDescent="0.3">
      <c r="AC986" s="14"/>
    </row>
    <row r="987" spans="29:29" x14ac:dyDescent="0.3">
      <c r="AC987" s="14"/>
    </row>
    <row r="988" spans="29:29" x14ac:dyDescent="0.3">
      <c r="AC988" s="14"/>
    </row>
    <row r="989" spans="29:29" x14ac:dyDescent="0.3">
      <c r="AC989" s="14"/>
    </row>
    <row r="990" spans="29:29" x14ac:dyDescent="0.3">
      <c r="AC990" s="14"/>
    </row>
    <row r="991" spans="29:29" x14ac:dyDescent="0.3">
      <c r="AC991" s="14"/>
    </row>
    <row r="992" spans="29:29" x14ac:dyDescent="0.3">
      <c r="AC992" s="14"/>
    </row>
    <row r="993" spans="29:29" x14ac:dyDescent="0.3">
      <c r="AC993" s="14"/>
    </row>
    <row r="994" spans="29:29" x14ac:dyDescent="0.3">
      <c r="AC994" s="14"/>
    </row>
    <row r="995" spans="29:29" x14ac:dyDescent="0.3">
      <c r="AC995" s="14"/>
    </row>
    <row r="996" spans="29:29" x14ac:dyDescent="0.3">
      <c r="AC996" s="14"/>
    </row>
    <row r="997" spans="29:29" x14ac:dyDescent="0.3">
      <c r="AC997" s="14"/>
    </row>
    <row r="998" spans="29:29" x14ac:dyDescent="0.3">
      <c r="AC998" s="14"/>
    </row>
    <row r="999" spans="29:29" x14ac:dyDescent="0.3">
      <c r="AC999" s="14"/>
    </row>
    <row r="1000" spans="29:29" x14ac:dyDescent="0.3">
      <c r="AC1000" s="14"/>
    </row>
    <row r="1001" spans="29:29" x14ac:dyDescent="0.3">
      <c r="AC1001" s="14"/>
    </row>
    <row r="1002" spans="29:29" x14ac:dyDescent="0.3">
      <c r="AC1002" s="14"/>
    </row>
    <row r="1003" spans="29:29" x14ac:dyDescent="0.3">
      <c r="AC1003" s="14"/>
    </row>
    <row r="1004" spans="29:29" x14ac:dyDescent="0.3">
      <c r="AC1004" s="14"/>
    </row>
    <row r="1005" spans="29:29" x14ac:dyDescent="0.3">
      <c r="AC1005" s="14"/>
    </row>
    <row r="1006" spans="29:29" x14ac:dyDescent="0.3">
      <c r="AC1006" s="14"/>
    </row>
    <row r="1007" spans="29:29" x14ac:dyDescent="0.3">
      <c r="AC1007" s="14"/>
    </row>
    <row r="1008" spans="29:29" x14ac:dyDescent="0.3">
      <c r="AC1008" s="14"/>
    </row>
    <row r="1009" spans="29:29" x14ac:dyDescent="0.3">
      <c r="AC1009" s="14"/>
    </row>
    <row r="1010" spans="29:29" x14ac:dyDescent="0.3">
      <c r="AC1010" s="14"/>
    </row>
    <row r="1011" spans="29:29" x14ac:dyDescent="0.3">
      <c r="AC1011" s="14"/>
    </row>
    <row r="1012" spans="29:29" x14ac:dyDescent="0.3">
      <c r="AC1012" s="14"/>
    </row>
    <row r="1013" spans="29:29" x14ac:dyDescent="0.3">
      <c r="AC1013" s="14"/>
    </row>
    <row r="1014" spans="29:29" x14ac:dyDescent="0.3">
      <c r="AC1014" s="14"/>
    </row>
    <row r="1015" spans="29:29" x14ac:dyDescent="0.3">
      <c r="AC1015" s="14"/>
    </row>
    <row r="1016" spans="29:29" x14ac:dyDescent="0.3">
      <c r="AC1016" s="14"/>
    </row>
    <row r="1017" spans="29:29" x14ac:dyDescent="0.3">
      <c r="AC1017" s="14"/>
    </row>
    <row r="1018" spans="29:29" x14ac:dyDescent="0.3">
      <c r="AC1018" s="14"/>
    </row>
    <row r="1019" spans="29:29" x14ac:dyDescent="0.3">
      <c r="AC1019" s="14"/>
    </row>
    <row r="1020" spans="29:29" x14ac:dyDescent="0.3">
      <c r="AC1020" s="14"/>
    </row>
    <row r="1021" spans="29:29" x14ac:dyDescent="0.3">
      <c r="AC1021" s="14"/>
    </row>
    <row r="1022" spans="29:29" x14ac:dyDescent="0.3">
      <c r="AC1022" s="14"/>
    </row>
    <row r="1023" spans="29:29" x14ac:dyDescent="0.3">
      <c r="AC1023" s="14"/>
    </row>
    <row r="1024" spans="29:29" x14ac:dyDescent="0.3">
      <c r="AC1024" s="14"/>
    </row>
    <row r="1025" spans="29:29" x14ac:dyDescent="0.3">
      <c r="AC1025" s="14"/>
    </row>
    <row r="1026" spans="29:29" x14ac:dyDescent="0.3">
      <c r="AC1026" s="14"/>
    </row>
    <row r="1027" spans="29:29" x14ac:dyDescent="0.3">
      <c r="AC1027" s="14"/>
    </row>
    <row r="1028" spans="29:29" x14ac:dyDescent="0.3">
      <c r="AC1028" s="14"/>
    </row>
    <row r="1029" spans="29:29" x14ac:dyDescent="0.3">
      <c r="AC1029" s="14"/>
    </row>
    <row r="1030" spans="29:29" x14ac:dyDescent="0.3">
      <c r="AC1030" s="14"/>
    </row>
    <row r="1031" spans="29:29" x14ac:dyDescent="0.3">
      <c r="AC1031" s="14"/>
    </row>
    <row r="1032" spans="29:29" x14ac:dyDescent="0.3">
      <c r="AC1032" s="14"/>
    </row>
    <row r="1033" spans="29:29" x14ac:dyDescent="0.3">
      <c r="AC1033" s="14"/>
    </row>
    <row r="1034" spans="29:29" x14ac:dyDescent="0.3">
      <c r="AC1034" s="14"/>
    </row>
    <row r="1035" spans="29:29" x14ac:dyDescent="0.3">
      <c r="AC1035" s="14"/>
    </row>
    <row r="1036" spans="29:29" x14ac:dyDescent="0.3">
      <c r="AC1036" s="14"/>
    </row>
    <row r="1037" spans="29:29" x14ac:dyDescent="0.3">
      <c r="AC1037" s="14"/>
    </row>
    <row r="1038" spans="29:29" x14ac:dyDescent="0.3">
      <c r="AC1038" s="14"/>
    </row>
    <row r="1039" spans="29:29" x14ac:dyDescent="0.3">
      <c r="AC1039" s="14"/>
    </row>
    <row r="1040" spans="29:29" x14ac:dyDescent="0.3">
      <c r="AC1040" s="14"/>
    </row>
    <row r="1041" spans="29:29" x14ac:dyDescent="0.3">
      <c r="AC1041" s="14"/>
    </row>
    <row r="1042" spans="29:29" x14ac:dyDescent="0.3">
      <c r="AC1042" s="14"/>
    </row>
    <row r="1043" spans="29:29" x14ac:dyDescent="0.3">
      <c r="AC1043" s="14"/>
    </row>
    <row r="1044" spans="29:29" x14ac:dyDescent="0.3">
      <c r="AC1044" s="14"/>
    </row>
    <row r="1045" spans="29:29" x14ac:dyDescent="0.3">
      <c r="AC1045" s="14"/>
    </row>
    <row r="1046" spans="29:29" x14ac:dyDescent="0.3">
      <c r="AC1046" s="14"/>
    </row>
    <row r="1047" spans="29:29" x14ac:dyDescent="0.3">
      <c r="AC1047" s="14"/>
    </row>
    <row r="1048" spans="29:29" x14ac:dyDescent="0.3">
      <c r="AC1048" s="14"/>
    </row>
    <row r="1049" spans="29:29" x14ac:dyDescent="0.3">
      <c r="AC1049" s="14"/>
    </row>
    <row r="1050" spans="29:29" x14ac:dyDescent="0.3">
      <c r="AC1050" s="14"/>
    </row>
    <row r="1051" spans="29:29" x14ac:dyDescent="0.3">
      <c r="AC1051" s="14"/>
    </row>
    <row r="1052" spans="29:29" x14ac:dyDescent="0.3">
      <c r="AC1052" s="14"/>
    </row>
    <row r="1053" spans="29:29" x14ac:dyDescent="0.3">
      <c r="AC1053" s="14"/>
    </row>
    <row r="1054" spans="29:29" x14ac:dyDescent="0.3">
      <c r="AC1054" s="14"/>
    </row>
    <row r="1055" spans="29:29" x14ac:dyDescent="0.3">
      <c r="AC1055" s="14"/>
    </row>
    <row r="1056" spans="29:29" x14ac:dyDescent="0.3">
      <c r="AC1056" s="14"/>
    </row>
    <row r="1057" spans="29:29" x14ac:dyDescent="0.3">
      <c r="AC1057" s="14"/>
    </row>
    <row r="1058" spans="29:29" x14ac:dyDescent="0.3">
      <c r="AC1058" s="14"/>
    </row>
    <row r="1059" spans="29:29" x14ac:dyDescent="0.3">
      <c r="AC1059" s="14"/>
    </row>
    <row r="1060" spans="29:29" x14ac:dyDescent="0.3">
      <c r="AC1060" s="14"/>
    </row>
    <row r="1061" spans="29:29" x14ac:dyDescent="0.3">
      <c r="AC1061" s="14"/>
    </row>
    <row r="1062" spans="29:29" x14ac:dyDescent="0.3">
      <c r="AC1062" s="14"/>
    </row>
    <row r="1063" spans="29:29" x14ac:dyDescent="0.3">
      <c r="AC1063" s="14"/>
    </row>
    <row r="1064" spans="29:29" x14ac:dyDescent="0.3">
      <c r="AC1064" s="14"/>
    </row>
    <row r="1065" spans="29:29" x14ac:dyDescent="0.3">
      <c r="AC1065" s="14"/>
    </row>
    <row r="1066" spans="29:29" x14ac:dyDescent="0.3">
      <c r="AC1066" s="14"/>
    </row>
    <row r="1067" spans="29:29" x14ac:dyDescent="0.3">
      <c r="AC1067" s="14"/>
    </row>
    <row r="1068" spans="29:29" x14ac:dyDescent="0.3">
      <c r="AC1068" s="14"/>
    </row>
    <row r="1069" spans="29:29" x14ac:dyDescent="0.3">
      <c r="AC1069" s="14"/>
    </row>
    <row r="1070" spans="29:29" x14ac:dyDescent="0.3">
      <c r="AC1070" s="14"/>
    </row>
    <row r="1071" spans="29:29" x14ac:dyDescent="0.3">
      <c r="AC1071" s="14"/>
    </row>
    <row r="1072" spans="29:29" x14ac:dyDescent="0.3">
      <c r="AC1072" s="14"/>
    </row>
    <row r="1073" spans="29:29" x14ac:dyDescent="0.3">
      <c r="AC1073" s="14"/>
    </row>
    <row r="1074" spans="29:29" x14ac:dyDescent="0.3">
      <c r="AC1074" s="14"/>
    </row>
    <row r="1075" spans="29:29" x14ac:dyDescent="0.3">
      <c r="AC1075" s="14"/>
    </row>
    <row r="1076" spans="29:29" x14ac:dyDescent="0.3">
      <c r="AC1076" s="14"/>
    </row>
    <row r="1077" spans="29:29" x14ac:dyDescent="0.3">
      <c r="AC1077" s="14"/>
    </row>
    <row r="1078" spans="29:29" x14ac:dyDescent="0.3">
      <c r="AC1078" s="14"/>
    </row>
    <row r="1079" spans="29:29" x14ac:dyDescent="0.3">
      <c r="AC1079" s="14"/>
    </row>
    <row r="1080" spans="29:29" x14ac:dyDescent="0.3">
      <c r="AC1080" s="14"/>
    </row>
    <row r="1081" spans="29:29" x14ac:dyDescent="0.3">
      <c r="AC1081" s="14"/>
    </row>
    <row r="1082" spans="29:29" x14ac:dyDescent="0.3">
      <c r="AC1082" s="14"/>
    </row>
    <row r="1083" spans="29:29" x14ac:dyDescent="0.3">
      <c r="AC1083" s="14"/>
    </row>
    <row r="1084" spans="29:29" x14ac:dyDescent="0.3">
      <c r="AC1084" s="14"/>
    </row>
    <row r="1085" spans="29:29" x14ac:dyDescent="0.3">
      <c r="AC1085" s="14"/>
    </row>
    <row r="1086" spans="29:29" x14ac:dyDescent="0.3">
      <c r="AC1086" s="14"/>
    </row>
    <row r="1087" spans="29:29" x14ac:dyDescent="0.3">
      <c r="AC1087" s="14"/>
    </row>
    <row r="1088" spans="29:29" x14ac:dyDescent="0.3">
      <c r="AC1088" s="14"/>
    </row>
    <row r="1089" spans="29:29" x14ac:dyDescent="0.3">
      <c r="AC1089" s="14"/>
    </row>
    <row r="1090" spans="29:29" x14ac:dyDescent="0.3">
      <c r="AC1090" s="14"/>
    </row>
    <row r="1091" spans="29:29" x14ac:dyDescent="0.3">
      <c r="AC1091" s="14"/>
    </row>
    <row r="1092" spans="29:29" x14ac:dyDescent="0.3">
      <c r="AC1092" s="14"/>
    </row>
    <row r="1093" spans="29:29" x14ac:dyDescent="0.3">
      <c r="AC1093" s="14"/>
    </row>
    <row r="1094" spans="29:29" x14ac:dyDescent="0.3">
      <c r="AC1094" s="14"/>
    </row>
    <row r="1095" spans="29:29" x14ac:dyDescent="0.3">
      <c r="AC1095" s="14"/>
    </row>
    <row r="1096" spans="29:29" x14ac:dyDescent="0.3">
      <c r="AC1096" s="14"/>
    </row>
    <row r="1097" spans="29:29" x14ac:dyDescent="0.3">
      <c r="AC1097" s="14"/>
    </row>
    <row r="1098" spans="29:29" x14ac:dyDescent="0.3">
      <c r="AC1098" s="14"/>
    </row>
    <row r="1099" spans="29:29" x14ac:dyDescent="0.3">
      <c r="AC1099" s="14"/>
    </row>
    <row r="1100" spans="29:29" x14ac:dyDescent="0.3">
      <c r="AC1100" s="14"/>
    </row>
    <row r="1101" spans="29:29" x14ac:dyDescent="0.3">
      <c r="AC1101" s="14"/>
    </row>
    <row r="1102" spans="29:29" x14ac:dyDescent="0.3">
      <c r="AC1102" s="14"/>
    </row>
    <row r="1103" spans="29:29" x14ac:dyDescent="0.3">
      <c r="AC1103" s="14"/>
    </row>
    <row r="1104" spans="29:29" x14ac:dyDescent="0.3">
      <c r="AC1104" s="14"/>
    </row>
    <row r="1105" spans="29:29" x14ac:dyDescent="0.3">
      <c r="AC1105" s="14"/>
    </row>
    <row r="1106" spans="29:29" x14ac:dyDescent="0.3">
      <c r="AC1106" s="14"/>
    </row>
    <row r="1107" spans="29:29" x14ac:dyDescent="0.3">
      <c r="AC1107" s="14"/>
    </row>
    <row r="1108" spans="29:29" x14ac:dyDescent="0.3">
      <c r="AC1108" s="14"/>
    </row>
    <row r="1109" spans="29:29" x14ac:dyDescent="0.3">
      <c r="AC1109" s="14"/>
    </row>
    <row r="1110" spans="29:29" x14ac:dyDescent="0.3">
      <c r="AC1110" s="14"/>
    </row>
    <row r="1111" spans="29:29" x14ac:dyDescent="0.3">
      <c r="AC1111" s="14"/>
    </row>
    <row r="1112" spans="29:29" x14ac:dyDescent="0.3">
      <c r="AC1112" s="14"/>
    </row>
    <row r="1113" spans="29:29" x14ac:dyDescent="0.3">
      <c r="AC1113" s="14"/>
    </row>
    <row r="1114" spans="29:29" x14ac:dyDescent="0.3">
      <c r="AC1114" s="14"/>
    </row>
    <row r="1115" spans="29:29" x14ac:dyDescent="0.3">
      <c r="AC1115" s="14"/>
    </row>
    <row r="1116" spans="29:29" x14ac:dyDescent="0.3">
      <c r="AC1116" s="14"/>
    </row>
    <row r="1117" spans="29:29" x14ac:dyDescent="0.3">
      <c r="AC1117" s="14"/>
    </row>
    <row r="1118" spans="29:29" x14ac:dyDescent="0.3">
      <c r="AC1118" s="14"/>
    </row>
    <row r="1119" spans="29:29" x14ac:dyDescent="0.3">
      <c r="AC1119" s="14"/>
    </row>
    <row r="1120" spans="29:29" x14ac:dyDescent="0.3">
      <c r="AC1120" s="14"/>
    </row>
    <row r="1121" spans="29:29" x14ac:dyDescent="0.3">
      <c r="AC1121" s="14"/>
    </row>
    <row r="1122" spans="29:29" x14ac:dyDescent="0.3">
      <c r="AC1122" s="14"/>
    </row>
    <row r="1123" spans="29:29" x14ac:dyDescent="0.3">
      <c r="AC1123" s="14"/>
    </row>
    <row r="1124" spans="29:29" x14ac:dyDescent="0.3">
      <c r="AC1124" s="14"/>
    </row>
    <row r="1125" spans="29:29" x14ac:dyDescent="0.3">
      <c r="AC1125" s="14"/>
    </row>
    <row r="1126" spans="29:29" x14ac:dyDescent="0.3">
      <c r="AC1126" s="14"/>
    </row>
    <row r="1127" spans="29:29" x14ac:dyDescent="0.3">
      <c r="AC1127" s="14"/>
    </row>
    <row r="1128" spans="29:29" x14ac:dyDescent="0.3">
      <c r="AC1128" s="14"/>
    </row>
    <row r="1129" spans="29:29" x14ac:dyDescent="0.3">
      <c r="AC1129" s="14"/>
    </row>
    <row r="1130" spans="29:29" x14ac:dyDescent="0.3">
      <c r="AC1130" s="14"/>
    </row>
    <row r="1131" spans="29:29" x14ac:dyDescent="0.3">
      <c r="AC1131" s="14"/>
    </row>
    <row r="1132" spans="29:29" x14ac:dyDescent="0.3">
      <c r="AC1132" s="14"/>
    </row>
    <row r="1133" spans="29:29" x14ac:dyDescent="0.3">
      <c r="AC1133" s="14"/>
    </row>
    <row r="1134" spans="29:29" x14ac:dyDescent="0.3">
      <c r="AC1134" s="14"/>
    </row>
    <row r="1135" spans="29:29" x14ac:dyDescent="0.3">
      <c r="AC1135" s="14"/>
    </row>
    <row r="1136" spans="29:29" x14ac:dyDescent="0.3">
      <c r="AC1136" s="14"/>
    </row>
    <row r="1137" spans="29:29" x14ac:dyDescent="0.3">
      <c r="AC1137" s="14"/>
    </row>
    <row r="1138" spans="29:29" x14ac:dyDescent="0.3">
      <c r="AC1138" s="14"/>
    </row>
    <row r="1139" spans="29:29" x14ac:dyDescent="0.3">
      <c r="AC1139" s="14"/>
    </row>
    <row r="1140" spans="29:29" x14ac:dyDescent="0.3">
      <c r="AC1140" s="14"/>
    </row>
    <row r="1141" spans="29:29" x14ac:dyDescent="0.3">
      <c r="AC1141" s="14"/>
    </row>
    <row r="1142" spans="29:29" x14ac:dyDescent="0.3">
      <c r="AC1142" s="14"/>
    </row>
    <row r="1143" spans="29:29" x14ac:dyDescent="0.3">
      <c r="AC1143" s="14"/>
    </row>
    <row r="1144" spans="29:29" x14ac:dyDescent="0.3">
      <c r="AC1144" s="14"/>
    </row>
    <row r="1145" spans="29:29" x14ac:dyDescent="0.3">
      <c r="AC1145" s="14"/>
    </row>
    <row r="1146" spans="29:29" x14ac:dyDescent="0.3">
      <c r="AC1146" s="14"/>
    </row>
    <row r="1147" spans="29:29" x14ac:dyDescent="0.3">
      <c r="AC1147" s="14"/>
    </row>
    <row r="1148" spans="29:29" x14ac:dyDescent="0.3">
      <c r="AC1148" s="14"/>
    </row>
    <row r="1149" spans="29:29" x14ac:dyDescent="0.3">
      <c r="AC1149" s="14"/>
    </row>
    <row r="1150" spans="29:29" x14ac:dyDescent="0.3">
      <c r="AC1150" s="14"/>
    </row>
    <row r="1151" spans="29:29" x14ac:dyDescent="0.3">
      <c r="AC1151" s="14"/>
    </row>
    <row r="1152" spans="29:29" x14ac:dyDescent="0.3">
      <c r="AC1152" s="14"/>
    </row>
    <row r="1153" spans="29:29" x14ac:dyDescent="0.3">
      <c r="AC1153" s="14"/>
    </row>
    <row r="1154" spans="29:29" x14ac:dyDescent="0.3">
      <c r="AC1154" s="14"/>
    </row>
    <row r="1155" spans="29:29" x14ac:dyDescent="0.3">
      <c r="AC1155" s="14"/>
    </row>
    <row r="1156" spans="29:29" x14ac:dyDescent="0.3">
      <c r="AC1156" s="14"/>
    </row>
    <row r="1157" spans="29:29" x14ac:dyDescent="0.3">
      <c r="AC1157" s="14"/>
    </row>
    <row r="1158" spans="29:29" x14ac:dyDescent="0.3">
      <c r="AC1158" s="14"/>
    </row>
    <row r="1159" spans="29:29" x14ac:dyDescent="0.3">
      <c r="AC1159" s="14"/>
    </row>
    <row r="1160" spans="29:29" x14ac:dyDescent="0.3">
      <c r="AC1160" s="14"/>
    </row>
    <row r="1161" spans="29:29" x14ac:dyDescent="0.3">
      <c r="AC1161" s="14"/>
    </row>
    <row r="1162" spans="29:29" x14ac:dyDescent="0.3">
      <c r="AC1162" s="14"/>
    </row>
    <row r="1163" spans="29:29" x14ac:dyDescent="0.3">
      <c r="AC1163" s="14"/>
    </row>
    <row r="1164" spans="29:29" x14ac:dyDescent="0.3">
      <c r="AC1164" s="14"/>
    </row>
    <row r="1165" spans="29:29" x14ac:dyDescent="0.3">
      <c r="AC1165" s="14"/>
    </row>
    <row r="1166" spans="29:29" x14ac:dyDescent="0.3">
      <c r="AC1166" s="14"/>
    </row>
    <row r="1167" spans="29:29" x14ac:dyDescent="0.3">
      <c r="AC1167" s="14"/>
    </row>
    <row r="1168" spans="29:29" x14ac:dyDescent="0.3">
      <c r="AC1168" s="14"/>
    </row>
    <row r="1169" spans="29:29" x14ac:dyDescent="0.3">
      <c r="AC1169" s="14"/>
    </row>
    <row r="1170" spans="29:29" x14ac:dyDescent="0.3">
      <c r="AC1170" s="14"/>
    </row>
    <row r="1171" spans="29:29" x14ac:dyDescent="0.3">
      <c r="AC1171" s="14"/>
    </row>
    <row r="1172" spans="29:29" x14ac:dyDescent="0.3">
      <c r="AC1172" s="14"/>
    </row>
    <row r="1173" spans="29:29" x14ac:dyDescent="0.3">
      <c r="AC1173" s="14"/>
    </row>
    <row r="1174" spans="29:29" x14ac:dyDescent="0.3">
      <c r="AC1174" s="14"/>
    </row>
    <row r="1175" spans="29:29" x14ac:dyDescent="0.3">
      <c r="AC1175" s="14"/>
    </row>
    <row r="1176" spans="29:29" x14ac:dyDescent="0.3">
      <c r="AC1176" s="14"/>
    </row>
    <row r="1177" spans="29:29" x14ac:dyDescent="0.3">
      <c r="AC1177" s="14"/>
    </row>
    <row r="1178" spans="29:29" x14ac:dyDescent="0.3">
      <c r="AC1178" s="14"/>
    </row>
    <row r="1179" spans="29:29" x14ac:dyDescent="0.3">
      <c r="AC1179" s="14"/>
    </row>
    <row r="1180" spans="29:29" x14ac:dyDescent="0.3">
      <c r="AC1180" s="14"/>
    </row>
    <row r="1181" spans="29:29" x14ac:dyDescent="0.3">
      <c r="AC1181" s="14"/>
    </row>
    <row r="1182" spans="29:29" x14ac:dyDescent="0.3">
      <c r="AC1182" s="14"/>
    </row>
    <row r="1183" spans="29:29" x14ac:dyDescent="0.3">
      <c r="AC1183" s="14"/>
    </row>
    <row r="1184" spans="29:29" x14ac:dyDescent="0.3">
      <c r="AC1184" s="14"/>
    </row>
    <row r="1185" spans="29:29" x14ac:dyDescent="0.3">
      <c r="AC1185" s="14"/>
    </row>
    <row r="1186" spans="29:29" x14ac:dyDescent="0.3">
      <c r="AC1186" s="14"/>
    </row>
    <row r="1187" spans="29:29" x14ac:dyDescent="0.3">
      <c r="AC1187" s="14"/>
    </row>
    <row r="1188" spans="29:29" x14ac:dyDescent="0.3">
      <c r="AC1188" s="14"/>
    </row>
    <row r="1189" spans="29:29" x14ac:dyDescent="0.3">
      <c r="AC1189" s="14"/>
    </row>
    <row r="1190" spans="29:29" x14ac:dyDescent="0.3">
      <c r="AC1190" s="14"/>
    </row>
    <row r="1191" spans="29:29" x14ac:dyDescent="0.3">
      <c r="AC1191" s="14"/>
    </row>
    <row r="1192" spans="29:29" x14ac:dyDescent="0.3">
      <c r="AC1192" s="14"/>
    </row>
    <row r="1193" spans="29:29" x14ac:dyDescent="0.3">
      <c r="AC1193" s="14"/>
    </row>
    <row r="1194" spans="29:29" x14ac:dyDescent="0.3">
      <c r="AC1194" s="14"/>
    </row>
    <row r="1195" spans="29:29" x14ac:dyDescent="0.3">
      <c r="AC1195" s="14"/>
    </row>
    <row r="1196" spans="29:29" x14ac:dyDescent="0.3">
      <c r="AC1196" s="14"/>
    </row>
    <row r="1197" spans="29:29" x14ac:dyDescent="0.3">
      <c r="AC1197" s="14"/>
    </row>
    <row r="1198" spans="29:29" x14ac:dyDescent="0.3">
      <c r="AC1198" s="14"/>
    </row>
    <row r="1199" spans="29:29" x14ac:dyDescent="0.3">
      <c r="AC1199" s="14"/>
    </row>
    <row r="1200" spans="29:29" x14ac:dyDescent="0.3">
      <c r="AC1200" s="14"/>
    </row>
    <row r="1201" spans="29:29" x14ac:dyDescent="0.3">
      <c r="AC1201" s="14"/>
    </row>
    <row r="1202" spans="29:29" x14ac:dyDescent="0.3">
      <c r="AC1202" s="14"/>
    </row>
    <row r="1203" spans="29:29" x14ac:dyDescent="0.3">
      <c r="AC1203" s="14"/>
    </row>
    <row r="1204" spans="29:29" x14ac:dyDescent="0.3">
      <c r="AC1204" s="14"/>
    </row>
    <row r="1205" spans="29:29" x14ac:dyDescent="0.3">
      <c r="AC1205" s="14"/>
    </row>
    <row r="1206" spans="29:29" x14ac:dyDescent="0.3">
      <c r="AC1206" s="14"/>
    </row>
    <row r="1207" spans="29:29" x14ac:dyDescent="0.3">
      <c r="AC1207" s="14"/>
    </row>
    <row r="1208" spans="29:29" x14ac:dyDescent="0.3">
      <c r="AC1208" s="14"/>
    </row>
    <row r="1209" spans="29:29" x14ac:dyDescent="0.3">
      <c r="AC1209" s="14"/>
    </row>
    <row r="1210" spans="29:29" x14ac:dyDescent="0.3">
      <c r="AC1210" s="14"/>
    </row>
    <row r="1211" spans="29:29" x14ac:dyDescent="0.3">
      <c r="AC1211" s="14"/>
    </row>
    <row r="1212" spans="29:29" x14ac:dyDescent="0.3">
      <c r="AC1212" s="14"/>
    </row>
    <row r="1213" spans="29:29" x14ac:dyDescent="0.3">
      <c r="AC1213" s="14"/>
    </row>
    <row r="1214" spans="29:29" x14ac:dyDescent="0.3">
      <c r="AC1214" s="14"/>
    </row>
    <row r="1215" spans="29:29" x14ac:dyDescent="0.3">
      <c r="AC1215" s="14"/>
    </row>
    <row r="1216" spans="29:29" x14ac:dyDescent="0.3">
      <c r="AC1216" s="14"/>
    </row>
    <row r="1217" spans="29:29" x14ac:dyDescent="0.3">
      <c r="AC1217" s="14"/>
    </row>
    <row r="1218" spans="29:29" x14ac:dyDescent="0.3">
      <c r="AC1218" s="14"/>
    </row>
    <row r="1219" spans="29:29" x14ac:dyDescent="0.3">
      <c r="AC1219" s="14"/>
    </row>
    <row r="1220" spans="29:29" x14ac:dyDescent="0.3">
      <c r="AC1220" s="14"/>
    </row>
    <row r="1221" spans="29:29" x14ac:dyDescent="0.3">
      <c r="AC1221" s="14"/>
    </row>
    <row r="1222" spans="29:29" x14ac:dyDescent="0.3">
      <c r="AC1222" s="14"/>
    </row>
    <row r="1223" spans="29:29" x14ac:dyDescent="0.3">
      <c r="AC1223" s="14"/>
    </row>
    <row r="1224" spans="29:29" x14ac:dyDescent="0.3">
      <c r="AC1224" s="14"/>
    </row>
    <row r="1225" spans="29:29" x14ac:dyDescent="0.3">
      <c r="AC1225" s="14"/>
    </row>
    <row r="1226" spans="29:29" x14ac:dyDescent="0.3">
      <c r="AC1226" s="14"/>
    </row>
    <row r="1227" spans="29:29" x14ac:dyDescent="0.3">
      <c r="AC1227" s="14"/>
    </row>
    <row r="1228" spans="29:29" x14ac:dyDescent="0.3">
      <c r="AC1228" s="14"/>
    </row>
    <row r="1229" spans="29:29" x14ac:dyDescent="0.3">
      <c r="AC1229" s="14"/>
    </row>
    <row r="1230" spans="29:29" x14ac:dyDescent="0.3">
      <c r="AC1230" s="14"/>
    </row>
    <row r="1231" spans="29:29" x14ac:dyDescent="0.3">
      <c r="AC1231" s="14"/>
    </row>
    <row r="1232" spans="29:29" x14ac:dyDescent="0.3">
      <c r="AC1232" s="14"/>
    </row>
    <row r="1233" spans="29:29" x14ac:dyDescent="0.3">
      <c r="AC1233" s="14"/>
    </row>
    <row r="1234" spans="29:29" x14ac:dyDescent="0.3">
      <c r="AC1234" s="14"/>
    </row>
    <row r="1235" spans="29:29" x14ac:dyDescent="0.3">
      <c r="AC1235" s="14"/>
    </row>
    <row r="1236" spans="29:29" x14ac:dyDescent="0.3">
      <c r="AC1236" s="14"/>
    </row>
    <row r="1237" spans="29:29" x14ac:dyDescent="0.3">
      <c r="AC1237" s="14"/>
    </row>
    <row r="1238" spans="29:29" x14ac:dyDescent="0.3">
      <c r="AC1238" s="14"/>
    </row>
    <row r="1239" spans="29:29" x14ac:dyDescent="0.3">
      <c r="AC1239" s="14"/>
    </row>
    <row r="1240" spans="29:29" x14ac:dyDescent="0.3">
      <c r="AC1240" s="14"/>
    </row>
    <row r="1241" spans="29:29" x14ac:dyDescent="0.3">
      <c r="AC1241" s="14"/>
    </row>
    <row r="1242" spans="29:29" x14ac:dyDescent="0.3">
      <c r="AC1242" s="14"/>
    </row>
    <row r="1243" spans="29:29" x14ac:dyDescent="0.3">
      <c r="AC1243" s="14"/>
    </row>
    <row r="1244" spans="29:29" x14ac:dyDescent="0.3">
      <c r="AC1244" s="14"/>
    </row>
    <row r="1245" spans="29:29" x14ac:dyDescent="0.3">
      <c r="AC1245" s="14"/>
    </row>
    <row r="1246" spans="29:29" x14ac:dyDescent="0.3">
      <c r="AC1246" s="14"/>
    </row>
    <row r="1247" spans="29:29" x14ac:dyDescent="0.3">
      <c r="AC1247" s="14"/>
    </row>
    <row r="1248" spans="29:29" x14ac:dyDescent="0.3">
      <c r="AC1248" s="14"/>
    </row>
    <row r="1249" spans="29:29" x14ac:dyDescent="0.3">
      <c r="AC1249" s="14"/>
    </row>
    <row r="1250" spans="29:29" x14ac:dyDescent="0.3">
      <c r="AC1250" s="14"/>
    </row>
    <row r="1251" spans="29:29" x14ac:dyDescent="0.3">
      <c r="AC1251" s="14"/>
    </row>
    <row r="1252" spans="29:29" x14ac:dyDescent="0.3">
      <c r="AC1252" s="14"/>
    </row>
    <row r="1253" spans="29:29" x14ac:dyDescent="0.3">
      <c r="AC1253" s="14"/>
    </row>
    <row r="1254" spans="29:29" x14ac:dyDescent="0.3">
      <c r="AC1254" s="14"/>
    </row>
    <row r="1255" spans="29:29" x14ac:dyDescent="0.3">
      <c r="AC1255" s="14"/>
    </row>
    <row r="1256" spans="29:29" x14ac:dyDescent="0.3">
      <c r="AC1256" s="14"/>
    </row>
    <row r="1257" spans="29:29" x14ac:dyDescent="0.3">
      <c r="AC1257" s="14"/>
    </row>
    <row r="1258" spans="29:29" x14ac:dyDescent="0.3">
      <c r="AC1258" s="14"/>
    </row>
    <row r="1259" spans="29:29" x14ac:dyDescent="0.3">
      <c r="AC1259" s="14"/>
    </row>
    <row r="1260" spans="29:29" x14ac:dyDescent="0.3">
      <c r="AC1260" s="14"/>
    </row>
    <row r="1261" spans="29:29" x14ac:dyDescent="0.3">
      <c r="AC1261" s="14"/>
    </row>
    <row r="1262" spans="29:29" x14ac:dyDescent="0.3">
      <c r="AC1262" s="14"/>
    </row>
    <row r="1263" spans="29:29" x14ac:dyDescent="0.3">
      <c r="AC1263" s="14"/>
    </row>
    <row r="1264" spans="29:29" x14ac:dyDescent="0.3">
      <c r="AC1264" s="14"/>
    </row>
    <row r="1265" spans="29:29" x14ac:dyDescent="0.3">
      <c r="AC1265" s="14"/>
    </row>
    <row r="1266" spans="29:29" x14ac:dyDescent="0.3">
      <c r="AC1266" s="14"/>
    </row>
    <row r="1267" spans="29:29" x14ac:dyDescent="0.3">
      <c r="AC1267" s="14"/>
    </row>
    <row r="1268" spans="29:29" x14ac:dyDescent="0.3">
      <c r="AC1268" s="14"/>
    </row>
    <row r="1269" spans="29:29" x14ac:dyDescent="0.3">
      <c r="AC1269" s="14"/>
    </row>
    <row r="1270" spans="29:29" x14ac:dyDescent="0.3">
      <c r="AC1270" s="14"/>
    </row>
    <row r="1271" spans="29:29" x14ac:dyDescent="0.3">
      <c r="AC1271" s="14"/>
    </row>
    <row r="1272" spans="29:29" x14ac:dyDescent="0.3">
      <c r="AC1272" s="14"/>
    </row>
    <row r="1273" spans="29:29" x14ac:dyDescent="0.3">
      <c r="AC1273" s="14"/>
    </row>
    <row r="1274" spans="29:29" x14ac:dyDescent="0.3">
      <c r="AC1274" s="14"/>
    </row>
    <row r="1275" spans="29:29" x14ac:dyDescent="0.3">
      <c r="AC1275" s="14"/>
    </row>
    <row r="1276" spans="29:29" x14ac:dyDescent="0.3">
      <c r="AC1276" s="14"/>
    </row>
    <row r="1277" spans="29:29" x14ac:dyDescent="0.3">
      <c r="AC1277" s="14"/>
    </row>
    <row r="1278" spans="29:29" x14ac:dyDescent="0.3">
      <c r="AC1278" s="14"/>
    </row>
    <row r="1279" spans="29:29" x14ac:dyDescent="0.3">
      <c r="AC1279" s="14"/>
    </row>
    <row r="1280" spans="29:29" x14ac:dyDescent="0.3">
      <c r="AC1280" s="14"/>
    </row>
    <row r="1281" spans="29:29" x14ac:dyDescent="0.3">
      <c r="AC1281" s="14"/>
    </row>
    <row r="1282" spans="29:29" x14ac:dyDescent="0.3">
      <c r="AC1282" s="14"/>
    </row>
    <row r="1283" spans="29:29" x14ac:dyDescent="0.3">
      <c r="AC1283" s="14"/>
    </row>
    <row r="1284" spans="29:29" x14ac:dyDescent="0.3">
      <c r="AC1284" s="14"/>
    </row>
    <row r="1285" spans="29:29" x14ac:dyDescent="0.3">
      <c r="AC1285" s="14"/>
    </row>
    <row r="1286" spans="29:29" x14ac:dyDescent="0.3">
      <c r="AC1286" s="14"/>
    </row>
    <row r="1287" spans="29:29" x14ac:dyDescent="0.3">
      <c r="AC1287" s="14"/>
    </row>
    <row r="1288" spans="29:29" x14ac:dyDescent="0.3">
      <c r="AC1288" s="14"/>
    </row>
    <row r="1289" spans="29:29" x14ac:dyDescent="0.3">
      <c r="AC1289" s="14"/>
    </row>
    <row r="1290" spans="29:29" x14ac:dyDescent="0.3">
      <c r="AC1290" s="14"/>
    </row>
    <row r="1291" spans="29:29" x14ac:dyDescent="0.3">
      <c r="AC1291" s="14"/>
    </row>
    <row r="1292" spans="29:29" x14ac:dyDescent="0.3">
      <c r="AC1292" s="14"/>
    </row>
    <row r="1293" spans="29:29" x14ac:dyDescent="0.3">
      <c r="AC1293" s="14"/>
    </row>
    <row r="1294" spans="29:29" x14ac:dyDescent="0.3">
      <c r="AC1294" s="14"/>
    </row>
    <row r="1295" spans="29:29" x14ac:dyDescent="0.3">
      <c r="AC1295" s="14"/>
    </row>
    <row r="1296" spans="29:29" x14ac:dyDescent="0.3">
      <c r="AC1296" s="14"/>
    </row>
    <row r="1297" spans="29:29" x14ac:dyDescent="0.3">
      <c r="AC1297" s="14"/>
    </row>
    <row r="1298" spans="29:29" x14ac:dyDescent="0.3">
      <c r="AC1298" s="14"/>
    </row>
    <row r="1299" spans="29:29" x14ac:dyDescent="0.3">
      <c r="AC1299" s="14"/>
    </row>
    <row r="1300" spans="29:29" x14ac:dyDescent="0.3">
      <c r="AC1300" s="14"/>
    </row>
    <row r="1301" spans="29:29" x14ac:dyDescent="0.3">
      <c r="AC1301" s="14"/>
    </row>
    <row r="1302" spans="29:29" x14ac:dyDescent="0.3">
      <c r="AC1302" s="14"/>
    </row>
    <row r="1303" spans="29:29" x14ac:dyDescent="0.3">
      <c r="AC1303" s="14"/>
    </row>
    <row r="1304" spans="29:29" x14ac:dyDescent="0.3">
      <c r="AC1304" s="14"/>
    </row>
    <row r="1305" spans="29:29" x14ac:dyDescent="0.3">
      <c r="AC1305" s="14"/>
    </row>
    <row r="1306" spans="29:29" x14ac:dyDescent="0.3">
      <c r="AC1306" s="14"/>
    </row>
    <row r="1307" spans="29:29" x14ac:dyDescent="0.3">
      <c r="AC1307" s="14"/>
    </row>
    <row r="1308" spans="29:29" x14ac:dyDescent="0.3">
      <c r="AC1308" s="14"/>
    </row>
    <row r="1309" spans="29:29" x14ac:dyDescent="0.3">
      <c r="AC1309" s="14"/>
    </row>
    <row r="1310" spans="29:29" x14ac:dyDescent="0.3">
      <c r="AC1310" s="14"/>
    </row>
    <row r="1311" spans="29:29" x14ac:dyDescent="0.3">
      <c r="AC1311" s="14"/>
    </row>
    <row r="1312" spans="29:29" x14ac:dyDescent="0.3">
      <c r="AC1312" s="14"/>
    </row>
    <row r="1313" spans="29:29" x14ac:dyDescent="0.3">
      <c r="AC1313" s="14"/>
    </row>
    <row r="1314" spans="29:29" x14ac:dyDescent="0.3">
      <c r="AC1314" s="14"/>
    </row>
    <row r="1315" spans="29:29" x14ac:dyDescent="0.3">
      <c r="AC1315" s="14"/>
    </row>
    <row r="1316" spans="29:29" x14ac:dyDescent="0.3">
      <c r="AC1316" s="14"/>
    </row>
    <row r="1317" spans="29:29" x14ac:dyDescent="0.3">
      <c r="AC1317" s="14"/>
    </row>
    <row r="1318" spans="29:29" x14ac:dyDescent="0.3">
      <c r="AC1318" s="14"/>
    </row>
    <row r="1319" spans="29:29" x14ac:dyDescent="0.3">
      <c r="AC1319" s="14"/>
    </row>
    <row r="1320" spans="29:29" x14ac:dyDescent="0.3">
      <c r="AC1320" s="14"/>
    </row>
    <row r="1321" spans="29:29" x14ac:dyDescent="0.3">
      <c r="AC1321" s="14"/>
    </row>
    <row r="1322" spans="29:29" x14ac:dyDescent="0.3">
      <c r="AC1322" s="14"/>
    </row>
    <row r="1323" spans="29:29" x14ac:dyDescent="0.3">
      <c r="AC1323" s="14"/>
    </row>
    <row r="1324" spans="29:29" x14ac:dyDescent="0.3">
      <c r="AC1324" s="14"/>
    </row>
    <row r="1325" spans="29:29" x14ac:dyDescent="0.3">
      <c r="AC1325" s="14"/>
    </row>
    <row r="1326" spans="29:29" x14ac:dyDescent="0.3">
      <c r="AC1326" s="14"/>
    </row>
    <row r="1327" spans="29:29" x14ac:dyDescent="0.3">
      <c r="AC1327" s="14"/>
    </row>
    <row r="1328" spans="29:29" x14ac:dyDescent="0.3">
      <c r="AC1328" s="14"/>
    </row>
    <row r="1329" spans="29:29" x14ac:dyDescent="0.3">
      <c r="AC1329" s="14"/>
    </row>
    <row r="1330" spans="29:29" x14ac:dyDescent="0.3">
      <c r="AC1330" s="14"/>
    </row>
    <row r="1331" spans="29:29" x14ac:dyDescent="0.3">
      <c r="AC1331" s="14"/>
    </row>
    <row r="1332" spans="29:29" x14ac:dyDescent="0.3">
      <c r="AC1332" s="14"/>
    </row>
    <row r="1333" spans="29:29" x14ac:dyDescent="0.3">
      <c r="AC1333" s="14"/>
    </row>
    <row r="1334" spans="29:29" x14ac:dyDescent="0.3">
      <c r="AC1334" s="14"/>
    </row>
    <row r="1335" spans="29:29" x14ac:dyDescent="0.3">
      <c r="AC1335" s="14"/>
    </row>
    <row r="1336" spans="29:29" x14ac:dyDescent="0.3">
      <c r="AC1336" s="14"/>
    </row>
    <row r="1337" spans="29:29" x14ac:dyDescent="0.3">
      <c r="AC1337" s="14"/>
    </row>
    <row r="1338" spans="29:29" x14ac:dyDescent="0.3">
      <c r="AC1338" s="14"/>
    </row>
    <row r="1339" spans="29:29" x14ac:dyDescent="0.3">
      <c r="AC1339" s="14"/>
    </row>
    <row r="1340" spans="29:29" x14ac:dyDescent="0.3">
      <c r="AC1340" s="14"/>
    </row>
    <row r="1341" spans="29:29" x14ac:dyDescent="0.3">
      <c r="AC1341" s="14"/>
    </row>
    <row r="1342" spans="29:29" x14ac:dyDescent="0.3">
      <c r="AC1342" s="14"/>
    </row>
    <row r="1343" spans="29:29" x14ac:dyDescent="0.3">
      <c r="AC1343" s="14"/>
    </row>
    <row r="1344" spans="29:29" x14ac:dyDescent="0.3">
      <c r="AC1344" s="14"/>
    </row>
    <row r="1345" spans="29:29" x14ac:dyDescent="0.3">
      <c r="AC1345" s="14"/>
    </row>
    <row r="1346" spans="29:29" x14ac:dyDescent="0.3">
      <c r="AC1346" s="14"/>
    </row>
    <row r="1347" spans="29:29" x14ac:dyDescent="0.3">
      <c r="AC1347" s="14"/>
    </row>
    <row r="1348" spans="29:29" x14ac:dyDescent="0.3">
      <c r="AC1348" s="14"/>
    </row>
    <row r="1349" spans="29:29" x14ac:dyDescent="0.3">
      <c r="AC1349" s="14"/>
    </row>
    <row r="1350" spans="29:29" x14ac:dyDescent="0.3">
      <c r="AC1350" s="14"/>
    </row>
    <row r="1351" spans="29:29" x14ac:dyDescent="0.3">
      <c r="AC1351" s="14"/>
    </row>
    <row r="1352" spans="29:29" x14ac:dyDescent="0.3">
      <c r="AC1352" s="14"/>
    </row>
    <row r="1353" spans="29:29" x14ac:dyDescent="0.3">
      <c r="AC1353" s="14"/>
    </row>
    <row r="1354" spans="29:29" x14ac:dyDescent="0.3">
      <c r="AC1354" s="14"/>
    </row>
    <row r="1355" spans="29:29" x14ac:dyDescent="0.3">
      <c r="AC1355" s="14"/>
    </row>
    <row r="1356" spans="29:29" x14ac:dyDescent="0.3">
      <c r="AC1356" s="14"/>
    </row>
    <row r="1357" spans="29:29" x14ac:dyDescent="0.3">
      <c r="AC1357" s="14"/>
    </row>
    <row r="1358" spans="29:29" x14ac:dyDescent="0.3">
      <c r="AC1358" s="14"/>
    </row>
    <row r="1359" spans="29:29" x14ac:dyDescent="0.3">
      <c r="AC1359" s="14"/>
    </row>
    <row r="1360" spans="29:29" x14ac:dyDescent="0.3">
      <c r="AC1360" s="14"/>
    </row>
    <row r="1361" spans="29:29" x14ac:dyDescent="0.3">
      <c r="AC1361" s="14"/>
    </row>
    <row r="1362" spans="29:29" x14ac:dyDescent="0.3">
      <c r="AC1362" s="14"/>
    </row>
    <row r="1363" spans="29:29" x14ac:dyDescent="0.3">
      <c r="AC1363" s="14"/>
    </row>
    <row r="1364" spans="29:29" x14ac:dyDescent="0.3">
      <c r="AC1364" s="14"/>
    </row>
    <row r="1365" spans="29:29" x14ac:dyDescent="0.3">
      <c r="AC1365" s="14"/>
    </row>
    <row r="1366" spans="29:29" x14ac:dyDescent="0.3">
      <c r="AC1366" s="14"/>
    </row>
    <row r="1367" spans="29:29" x14ac:dyDescent="0.3">
      <c r="AC1367" s="14"/>
    </row>
    <row r="1368" spans="29:29" x14ac:dyDescent="0.3">
      <c r="AC1368" s="14"/>
    </row>
    <row r="1369" spans="29:29" x14ac:dyDescent="0.3">
      <c r="AC1369" s="14"/>
    </row>
    <row r="1370" spans="29:29" x14ac:dyDescent="0.3">
      <c r="AC1370" s="14"/>
    </row>
    <row r="1371" spans="29:29" x14ac:dyDescent="0.3">
      <c r="AC1371" s="14"/>
    </row>
    <row r="1372" spans="29:29" x14ac:dyDescent="0.3">
      <c r="AC1372" s="14"/>
    </row>
    <row r="1373" spans="29:29" x14ac:dyDescent="0.3">
      <c r="AC1373" s="14"/>
    </row>
    <row r="1374" spans="29:29" x14ac:dyDescent="0.3">
      <c r="AC1374" s="14"/>
    </row>
    <row r="1375" spans="29:29" x14ac:dyDescent="0.3">
      <c r="AC1375" s="14"/>
    </row>
    <row r="1376" spans="29:29" x14ac:dyDescent="0.3">
      <c r="AC1376" s="14"/>
    </row>
    <row r="1377" spans="29:29" x14ac:dyDescent="0.3">
      <c r="AC1377" s="14"/>
    </row>
    <row r="1378" spans="29:29" x14ac:dyDescent="0.3">
      <c r="AC1378" s="14"/>
    </row>
    <row r="1379" spans="29:29" x14ac:dyDescent="0.3">
      <c r="AC1379" s="14"/>
    </row>
    <row r="1380" spans="29:29" x14ac:dyDescent="0.3">
      <c r="AC1380" s="14"/>
    </row>
    <row r="1381" spans="29:29" x14ac:dyDescent="0.3">
      <c r="AC1381" s="14"/>
    </row>
    <row r="1382" spans="29:29" x14ac:dyDescent="0.3">
      <c r="AC1382" s="14"/>
    </row>
    <row r="1383" spans="29:29" x14ac:dyDescent="0.3">
      <c r="AC1383" s="14"/>
    </row>
    <row r="1384" spans="29:29" x14ac:dyDescent="0.3">
      <c r="AC1384" s="14"/>
    </row>
    <row r="1385" spans="29:29" x14ac:dyDescent="0.3">
      <c r="AC1385" s="14"/>
    </row>
    <row r="1386" spans="29:29" x14ac:dyDescent="0.3">
      <c r="AC1386" s="14"/>
    </row>
    <row r="1387" spans="29:29" x14ac:dyDescent="0.3">
      <c r="AC1387" s="14"/>
    </row>
    <row r="1388" spans="29:29" x14ac:dyDescent="0.3">
      <c r="AC1388" s="14"/>
    </row>
    <row r="1389" spans="29:29" x14ac:dyDescent="0.3">
      <c r="AC1389" s="14"/>
    </row>
    <row r="1390" spans="29:29" x14ac:dyDescent="0.3">
      <c r="AC1390" s="14"/>
    </row>
    <row r="1391" spans="29:29" x14ac:dyDescent="0.3">
      <c r="AC1391" s="14"/>
    </row>
    <row r="1392" spans="29:29" x14ac:dyDescent="0.3">
      <c r="AC1392" s="14"/>
    </row>
    <row r="1393" spans="29:29" x14ac:dyDescent="0.3">
      <c r="AC1393" s="14"/>
    </row>
    <row r="1394" spans="29:29" x14ac:dyDescent="0.3">
      <c r="AC1394" s="14"/>
    </row>
    <row r="1395" spans="29:29" x14ac:dyDescent="0.3">
      <c r="AC1395" s="14"/>
    </row>
    <row r="1396" spans="29:29" x14ac:dyDescent="0.3">
      <c r="AC1396" s="14"/>
    </row>
    <row r="1397" spans="29:29" x14ac:dyDescent="0.3">
      <c r="AC1397" s="14"/>
    </row>
    <row r="1398" spans="29:29" x14ac:dyDescent="0.3">
      <c r="AC1398" s="14"/>
    </row>
    <row r="1399" spans="29:29" x14ac:dyDescent="0.3">
      <c r="AC1399" s="14"/>
    </row>
    <row r="1400" spans="29:29" x14ac:dyDescent="0.3">
      <c r="AC1400" s="14"/>
    </row>
    <row r="1401" spans="29:29" x14ac:dyDescent="0.3">
      <c r="AC1401" s="14"/>
    </row>
    <row r="1402" spans="29:29" x14ac:dyDescent="0.3">
      <c r="AC1402" s="14"/>
    </row>
    <row r="1403" spans="29:29" x14ac:dyDescent="0.3">
      <c r="AC1403" s="14"/>
    </row>
    <row r="1404" spans="29:29" x14ac:dyDescent="0.3">
      <c r="AC1404" s="14"/>
    </row>
    <row r="1405" spans="29:29" x14ac:dyDescent="0.3">
      <c r="AC1405" s="14"/>
    </row>
    <row r="1406" spans="29:29" x14ac:dyDescent="0.3">
      <c r="AC1406" s="14"/>
    </row>
    <row r="1407" spans="29:29" x14ac:dyDescent="0.3">
      <c r="AC1407" s="14"/>
    </row>
    <row r="1408" spans="29:29" x14ac:dyDescent="0.3">
      <c r="AC1408" s="14"/>
    </row>
    <row r="1409" spans="29:29" x14ac:dyDescent="0.3">
      <c r="AC1409" s="14"/>
    </row>
    <row r="1410" spans="29:29" x14ac:dyDescent="0.3">
      <c r="AC1410" s="14"/>
    </row>
    <row r="1411" spans="29:29" x14ac:dyDescent="0.3">
      <c r="AC1411" s="14"/>
    </row>
    <row r="1412" spans="29:29" x14ac:dyDescent="0.3">
      <c r="AC1412" s="14"/>
    </row>
    <row r="1413" spans="29:29" x14ac:dyDescent="0.3">
      <c r="AC1413" s="14"/>
    </row>
    <row r="1414" spans="29:29" x14ac:dyDescent="0.3">
      <c r="AC1414" s="14"/>
    </row>
    <row r="1415" spans="29:29" x14ac:dyDescent="0.3">
      <c r="AC1415" s="14"/>
    </row>
    <row r="1416" spans="29:29" x14ac:dyDescent="0.3">
      <c r="AC1416" s="14"/>
    </row>
    <row r="1417" spans="29:29" x14ac:dyDescent="0.3">
      <c r="AC1417" s="14"/>
    </row>
    <row r="1418" spans="29:29" x14ac:dyDescent="0.3">
      <c r="AC1418" s="14"/>
    </row>
    <row r="1419" spans="29:29" x14ac:dyDescent="0.3">
      <c r="AC1419" s="14"/>
    </row>
    <row r="1420" spans="29:29" x14ac:dyDescent="0.3">
      <c r="AC1420" s="14"/>
    </row>
    <row r="1421" spans="29:29" x14ac:dyDescent="0.3">
      <c r="AC1421" s="14"/>
    </row>
    <row r="1422" spans="29:29" x14ac:dyDescent="0.3">
      <c r="AC1422" s="14"/>
    </row>
    <row r="1423" spans="29:29" x14ac:dyDescent="0.3">
      <c r="AC1423" s="14"/>
    </row>
    <row r="1424" spans="29:29" x14ac:dyDescent="0.3">
      <c r="AC1424" s="14"/>
    </row>
    <row r="1425" spans="29:29" x14ac:dyDescent="0.3">
      <c r="AC1425" s="14"/>
    </row>
    <row r="1426" spans="29:29" x14ac:dyDescent="0.3">
      <c r="AC1426" s="14"/>
    </row>
    <row r="1427" spans="29:29" x14ac:dyDescent="0.3">
      <c r="AC1427" s="14"/>
    </row>
    <row r="1428" spans="29:29" x14ac:dyDescent="0.3">
      <c r="AC1428" s="14"/>
    </row>
    <row r="1429" spans="29:29" x14ac:dyDescent="0.3">
      <c r="AC1429" s="14"/>
    </row>
    <row r="1430" spans="29:29" x14ac:dyDescent="0.3">
      <c r="AC1430" s="14"/>
    </row>
    <row r="1431" spans="29:29" x14ac:dyDescent="0.3">
      <c r="AC1431" s="14"/>
    </row>
    <row r="1432" spans="29:29" x14ac:dyDescent="0.3">
      <c r="AC1432" s="14"/>
    </row>
    <row r="1433" spans="29:29" x14ac:dyDescent="0.3">
      <c r="AC1433" s="14"/>
    </row>
    <row r="1434" spans="29:29" x14ac:dyDescent="0.3">
      <c r="AC1434" s="14"/>
    </row>
    <row r="1435" spans="29:29" x14ac:dyDescent="0.3">
      <c r="AC1435" s="14"/>
    </row>
    <row r="1436" spans="29:29" x14ac:dyDescent="0.3">
      <c r="AC1436" s="14"/>
    </row>
    <row r="1437" spans="29:29" x14ac:dyDescent="0.3">
      <c r="AC1437" s="14"/>
    </row>
    <row r="1438" spans="29:29" x14ac:dyDescent="0.3">
      <c r="AC1438" s="14"/>
    </row>
    <row r="1439" spans="29:29" x14ac:dyDescent="0.3">
      <c r="AC1439" s="14"/>
    </row>
    <row r="1440" spans="29:29" x14ac:dyDescent="0.3">
      <c r="AC1440" s="14"/>
    </row>
    <row r="1441" spans="29:29" x14ac:dyDescent="0.3">
      <c r="AC1441" s="14"/>
    </row>
    <row r="1442" spans="29:29" x14ac:dyDescent="0.3">
      <c r="AC1442" s="14"/>
    </row>
    <row r="1443" spans="29:29" x14ac:dyDescent="0.3">
      <c r="AC1443" s="14"/>
    </row>
    <row r="1444" spans="29:29" x14ac:dyDescent="0.3">
      <c r="AC1444" s="14"/>
    </row>
    <row r="1445" spans="29:29" x14ac:dyDescent="0.3">
      <c r="AC1445" s="14"/>
    </row>
    <row r="1446" spans="29:29" x14ac:dyDescent="0.3">
      <c r="AC1446" s="14"/>
    </row>
    <row r="1447" spans="29:29" x14ac:dyDescent="0.3">
      <c r="AC1447" s="14"/>
    </row>
    <row r="1448" spans="29:29" x14ac:dyDescent="0.3">
      <c r="AC1448" s="14"/>
    </row>
    <row r="1449" spans="29:29" x14ac:dyDescent="0.3">
      <c r="AC1449" s="14"/>
    </row>
    <row r="1450" spans="29:29" x14ac:dyDescent="0.3">
      <c r="AC1450" s="14"/>
    </row>
    <row r="1451" spans="29:29" x14ac:dyDescent="0.3">
      <c r="AC1451" s="14"/>
    </row>
    <row r="1452" spans="29:29" x14ac:dyDescent="0.3">
      <c r="AC1452" s="14"/>
    </row>
    <row r="1453" spans="29:29" x14ac:dyDescent="0.3">
      <c r="AC1453" s="14"/>
    </row>
    <row r="1454" spans="29:29" x14ac:dyDescent="0.3">
      <c r="AC1454" s="14"/>
    </row>
    <row r="1455" spans="29:29" x14ac:dyDescent="0.3">
      <c r="AC1455" s="14"/>
    </row>
    <row r="1456" spans="29:29" x14ac:dyDescent="0.3">
      <c r="AC1456" s="14"/>
    </row>
    <row r="1457" spans="29:29" x14ac:dyDescent="0.3">
      <c r="AC1457" s="14"/>
    </row>
    <row r="1458" spans="29:29" x14ac:dyDescent="0.3">
      <c r="AC1458" s="14"/>
    </row>
    <row r="1459" spans="29:29" x14ac:dyDescent="0.3">
      <c r="AC1459" s="14"/>
    </row>
    <row r="1460" spans="29:29" x14ac:dyDescent="0.3">
      <c r="AC1460" s="14"/>
    </row>
    <row r="1461" spans="29:29" x14ac:dyDescent="0.3">
      <c r="AC1461" s="14"/>
    </row>
    <row r="1462" spans="29:29" x14ac:dyDescent="0.3">
      <c r="AC1462" s="14"/>
    </row>
    <row r="1463" spans="29:29" x14ac:dyDescent="0.3">
      <c r="AC1463" s="14"/>
    </row>
    <row r="1464" spans="29:29" x14ac:dyDescent="0.3">
      <c r="AC1464" s="14"/>
    </row>
    <row r="1465" spans="29:29" x14ac:dyDescent="0.3">
      <c r="AC1465" s="14"/>
    </row>
    <row r="1466" spans="29:29" x14ac:dyDescent="0.3">
      <c r="AC1466" s="14"/>
    </row>
    <row r="1467" spans="29:29" x14ac:dyDescent="0.3">
      <c r="AC1467" s="14"/>
    </row>
    <row r="1468" spans="29:29" x14ac:dyDescent="0.3">
      <c r="AC1468" s="14"/>
    </row>
    <row r="1469" spans="29:29" x14ac:dyDescent="0.3">
      <c r="AC1469" s="14"/>
    </row>
    <row r="1470" spans="29:29" x14ac:dyDescent="0.3">
      <c r="AC1470" s="14"/>
    </row>
    <row r="1471" spans="29:29" x14ac:dyDescent="0.3">
      <c r="AC1471" s="14"/>
    </row>
    <row r="1472" spans="29:29" x14ac:dyDescent="0.3">
      <c r="AC1472" s="14"/>
    </row>
    <row r="1473" spans="29:29" x14ac:dyDescent="0.3">
      <c r="AC1473" s="14"/>
    </row>
    <row r="1474" spans="29:29" x14ac:dyDescent="0.3">
      <c r="AC1474" s="14"/>
    </row>
    <row r="1475" spans="29:29" x14ac:dyDescent="0.3">
      <c r="AC1475" s="14"/>
    </row>
    <row r="1476" spans="29:29" x14ac:dyDescent="0.3">
      <c r="AC1476" s="14"/>
    </row>
    <row r="1477" spans="29:29" x14ac:dyDescent="0.3">
      <c r="AC1477" s="14"/>
    </row>
    <row r="1478" spans="29:29" x14ac:dyDescent="0.3">
      <c r="AC1478" s="14"/>
    </row>
    <row r="1479" spans="29:29" x14ac:dyDescent="0.3">
      <c r="AC1479" s="14"/>
    </row>
    <row r="1480" spans="29:29" x14ac:dyDescent="0.3">
      <c r="AC1480" s="14"/>
    </row>
    <row r="1481" spans="29:29" x14ac:dyDescent="0.3">
      <c r="AC1481" s="14"/>
    </row>
    <row r="1482" spans="29:29" x14ac:dyDescent="0.3">
      <c r="AC1482" s="14"/>
    </row>
    <row r="1483" spans="29:29" x14ac:dyDescent="0.3">
      <c r="AC1483" s="14"/>
    </row>
    <row r="1484" spans="29:29" x14ac:dyDescent="0.3">
      <c r="AC1484" s="14"/>
    </row>
    <row r="1485" spans="29:29" x14ac:dyDescent="0.3">
      <c r="AC1485" s="14"/>
    </row>
    <row r="1486" spans="29:29" x14ac:dyDescent="0.3">
      <c r="AC1486" s="14"/>
    </row>
    <row r="1487" spans="29:29" x14ac:dyDescent="0.3">
      <c r="AC1487" s="14"/>
    </row>
    <row r="1488" spans="29:29" x14ac:dyDescent="0.3">
      <c r="AC1488" s="14"/>
    </row>
    <row r="1489" spans="29:29" x14ac:dyDescent="0.3">
      <c r="AC1489" s="14"/>
    </row>
    <row r="1490" spans="29:29" x14ac:dyDescent="0.3">
      <c r="AC1490" s="14"/>
    </row>
    <row r="1491" spans="29:29" x14ac:dyDescent="0.3">
      <c r="AC1491" s="14"/>
    </row>
    <row r="1492" spans="29:29" x14ac:dyDescent="0.3">
      <c r="AC1492" s="14"/>
    </row>
    <row r="1493" spans="29:29" x14ac:dyDescent="0.3">
      <c r="AC1493" s="14"/>
    </row>
    <row r="1494" spans="29:29" x14ac:dyDescent="0.3">
      <c r="AC1494" s="14"/>
    </row>
    <row r="1495" spans="29:29" x14ac:dyDescent="0.3">
      <c r="AC1495" s="14"/>
    </row>
    <row r="1496" spans="29:29" x14ac:dyDescent="0.3">
      <c r="AC1496" s="14"/>
    </row>
    <row r="1497" spans="29:29" x14ac:dyDescent="0.3">
      <c r="AC1497" s="14"/>
    </row>
    <row r="1498" spans="29:29" x14ac:dyDescent="0.3">
      <c r="AC1498" s="14"/>
    </row>
    <row r="1499" spans="29:29" x14ac:dyDescent="0.3">
      <c r="AC1499" s="14"/>
    </row>
    <row r="1500" spans="29:29" x14ac:dyDescent="0.3">
      <c r="AC1500" s="14"/>
    </row>
    <row r="1501" spans="29:29" x14ac:dyDescent="0.3">
      <c r="AC1501" s="14"/>
    </row>
    <row r="1502" spans="29:29" x14ac:dyDescent="0.3">
      <c r="AC1502" s="14"/>
    </row>
    <row r="1503" spans="29:29" x14ac:dyDescent="0.3">
      <c r="AC1503" s="14"/>
    </row>
    <row r="1504" spans="29:29" x14ac:dyDescent="0.3">
      <c r="AC1504" s="14"/>
    </row>
    <row r="1505" spans="29:29" x14ac:dyDescent="0.3">
      <c r="AC1505" s="14"/>
    </row>
    <row r="1506" spans="29:29" x14ac:dyDescent="0.3">
      <c r="AC1506" s="14"/>
    </row>
    <row r="1507" spans="29:29" x14ac:dyDescent="0.3">
      <c r="AC1507" s="14"/>
    </row>
    <row r="1508" spans="29:29" x14ac:dyDescent="0.3">
      <c r="AC1508" s="14"/>
    </row>
    <row r="1509" spans="29:29" x14ac:dyDescent="0.3">
      <c r="AC1509" s="14"/>
    </row>
    <row r="1510" spans="29:29" x14ac:dyDescent="0.3">
      <c r="AC1510" s="14"/>
    </row>
    <row r="1511" spans="29:29" x14ac:dyDescent="0.3">
      <c r="AC1511" s="14"/>
    </row>
    <row r="1512" spans="29:29" x14ac:dyDescent="0.3">
      <c r="AC1512" s="14"/>
    </row>
    <row r="1513" spans="29:29" x14ac:dyDescent="0.3">
      <c r="AC1513" s="14"/>
    </row>
    <row r="1514" spans="29:29" x14ac:dyDescent="0.3">
      <c r="AC1514" s="14"/>
    </row>
    <row r="1515" spans="29:29" x14ac:dyDescent="0.3">
      <c r="AC1515" s="14"/>
    </row>
    <row r="1516" spans="29:29" x14ac:dyDescent="0.3">
      <c r="AC1516" s="14"/>
    </row>
    <row r="1517" spans="29:29" x14ac:dyDescent="0.3">
      <c r="AC1517" s="14"/>
    </row>
    <row r="1518" spans="29:29" x14ac:dyDescent="0.3">
      <c r="AC1518" s="14"/>
    </row>
    <row r="1519" spans="29:29" x14ac:dyDescent="0.3">
      <c r="AC1519" s="14"/>
    </row>
    <row r="1520" spans="29:29" x14ac:dyDescent="0.3">
      <c r="AC1520" s="14"/>
    </row>
    <row r="1521" spans="29:29" x14ac:dyDescent="0.3">
      <c r="AC1521" s="14"/>
    </row>
    <row r="1522" spans="29:29" x14ac:dyDescent="0.3">
      <c r="AC1522" s="14"/>
    </row>
    <row r="1523" spans="29:29" x14ac:dyDescent="0.3">
      <c r="AC1523" s="14"/>
    </row>
    <row r="1524" spans="29:29" x14ac:dyDescent="0.3">
      <c r="AC1524" s="14"/>
    </row>
    <row r="1525" spans="29:29" x14ac:dyDescent="0.3">
      <c r="AC1525" s="14"/>
    </row>
    <row r="1526" spans="29:29" x14ac:dyDescent="0.3">
      <c r="AC1526" s="14"/>
    </row>
    <row r="1527" spans="29:29" x14ac:dyDescent="0.3">
      <c r="AC1527" s="14"/>
    </row>
    <row r="1528" spans="29:29" x14ac:dyDescent="0.3">
      <c r="AC1528" s="14"/>
    </row>
    <row r="1529" spans="29:29" x14ac:dyDescent="0.3">
      <c r="AC1529" s="14"/>
    </row>
    <row r="1530" spans="29:29" x14ac:dyDescent="0.3">
      <c r="AC1530" s="14"/>
    </row>
    <row r="1531" spans="29:29" x14ac:dyDescent="0.3">
      <c r="AC1531" s="14"/>
    </row>
    <row r="1532" spans="29:29" x14ac:dyDescent="0.3">
      <c r="AC1532" s="14"/>
    </row>
    <row r="1533" spans="29:29" x14ac:dyDescent="0.3">
      <c r="AC1533" s="14"/>
    </row>
    <row r="1534" spans="29:29" x14ac:dyDescent="0.3">
      <c r="AC1534" s="14"/>
    </row>
    <row r="1535" spans="29:29" x14ac:dyDescent="0.3">
      <c r="AC1535" s="14"/>
    </row>
    <row r="1536" spans="29:29" x14ac:dyDescent="0.3">
      <c r="AC1536" s="14"/>
    </row>
    <row r="1537" spans="29:29" x14ac:dyDescent="0.3">
      <c r="AC1537" s="14"/>
    </row>
    <row r="1538" spans="29:29" x14ac:dyDescent="0.3">
      <c r="AC1538" s="14"/>
    </row>
    <row r="1539" spans="29:29" x14ac:dyDescent="0.3">
      <c r="AC1539" s="14"/>
    </row>
    <row r="1540" spans="29:29" x14ac:dyDescent="0.3">
      <c r="AC1540" s="14"/>
    </row>
    <row r="1541" spans="29:29" x14ac:dyDescent="0.3">
      <c r="AC1541" s="14"/>
    </row>
    <row r="1542" spans="29:29" x14ac:dyDescent="0.3">
      <c r="AC1542" s="14"/>
    </row>
    <row r="1543" spans="29:29" x14ac:dyDescent="0.3">
      <c r="AC1543" s="14"/>
    </row>
    <row r="1544" spans="29:29" x14ac:dyDescent="0.3">
      <c r="AC1544" s="14"/>
    </row>
    <row r="1545" spans="29:29" x14ac:dyDescent="0.3">
      <c r="AC1545" s="14"/>
    </row>
    <row r="1546" spans="29:29" x14ac:dyDescent="0.3">
      <c r="AC1546" s="14"/>
    </row>
    <row r="1547" spans="29:29" x14ac:dyDescent="0.3">
      <c r="AC1547" s="14"/>
    </row>
    <row r="1548" spans="29:29" x14ac:dyDescent="0.3">
      <c r="AC1548" s="14"/>
    </row>
    <row r="1549" spans="29:29" x14ac:dyDescent="0.3">
      <c r="AC1549" s="14"/>
    </row>
    <row r="1550" spans="29:29" x14ac:dyDescent="0.3">
      <c r="AC1550" s="14"/>
    </row>
    <row r="1551" spans="29:29" x14ac:dyDescent="0.3">
      <c r="AC1551" s="14"/>
    </row>
    <row r="1552" spans="29:29" x14ac:dyDescent="0.3">
      <c r="AC1552" s="14"/>
    </row>
    <row r="1553" spans="29:29" x14ac:dyDescent="0.3">
      <c r="AC1553" s="14"/>
    </row>
    <row r="1554" spans="29:29" x14ac:dyDescent="0.3">
      <c r="AC1554" s="14"/>
    </row>
    <row r="1555" spans="29:29" x14ac:dyDescent="0.3">
      <c r="AC1555" s="14"/>
    </row>
    <row r="1556" spans="29:29" x14ac:dyDescent="0.3">
      <c r="AC1556" s="14"/>
    </row>
    <row r="1557" spans="29:29" x14ac:dyDescent="0.3">
      <c r="AC1557" s="14"/>
    </row>
    <row r="1558" spans="29:29" x14ac:dyDescent="0.3">
      <c r="AC1558" s="14"/>
    </row>
    <row r="1559" spans="29:29" x14ac:dyDescent="0.3">
      <c r="AC1559" s="14"/>
    </row>
    <row r="1560" spans="29:29" x14ac:dyDescent="0.3">
      <c r="AC1560" s="14"/>
    </row>
    <row r="1561" spans="29:29" x14ac:dyDescent="0.3">
      <c r="AC1561" s="14"/>
    </row>
    <row r="1562" spans="29:29" x14ac:dyDescent="0.3">
      <c r="AC1562" s="14"/>
    </row>
    <row r="1563" spans="29:29" x14ac:dyDescent="0.3">
      <c r="AC1563" s="14"/>
    </row>
    <row r="1564" spans="29:29" x14ac:dyDescent="0.3">
      <c r="AC1564" s="14"/>
    </row>
    <row r="1565" spans="29:29" x14ac:dyDescent="0.3">
      <c r="AC1565" s="14"/>
    </row>
    <row r="1566" spans="29:29" x14ac:dyDescent="0.3">
      <c r="AC1566" s="14"/>
    </row>
    <row r="1567" spans="29:29" x14ac:dyDescent="0.3">
      <c r="AC1567" s="14"/>
    </row>
    <row r="1568" spans="29:29" x14ac:dyDescent="0.3">
      <c r="AC1568" s="14"/>
    </row>
    <row r="1569" spans="29:29" x14ac:dyDescent="0.3">
      <c r="AC1569" s="14"/>
    </row>
    <row r="1570" spans="29:29" x14ac:dyDescent="0.3">
      <c r="AC1570" s="14"/>
    </row>
    <row r="1571" spans="29:29" x14ac:dyDescent="0.3">
      <c r="AC1571" s="14"/>
    </row>
    <row r="1572" spans="29:29" x14ac:dyDescent="0.3">
      <c r="AC1572" s="14"/>
    </row>
    <row r="1573" spans="29:29" x14ac:dyDescent="0.3">
      <c r="AC1573" s="14"/>
    </row>
    <row r="1574" spans="29:29" x14ac:dyDescent="0.3">
      <c r="AC1574" s="14"/>
    </row>
    <row r="1575" spans="29:29" x14ac:dyDescent="0.3">
      <c r="AC1575" s="14"/>
    </row>
    <row r="1576" spans="29:29" x14ac:dyDescent="0.3">
      <c r="AC1576" s="14"/>
    </row>
    <row r="1577" spans="29:29" x14ac:dyDescent="0.3">
      <c r="AC1577" s="14"/>
    </row>
    <row r="1578" spans="29:29" x14ac:dyDescent="0.3">
      <c r="AC1578" s="14"/>
    </row>
    <row r="1579" spans="29:29" x14ac:dyDescent="0.3">
      <c r="AC1579" s="14"/>
    </row>
    <row r="1580" spans="29:29" x14ac:dyDescent="0.3">
      <c r="AC1580" s="14"/>
    </row>
    <row r="1581" spans="29:29" x14ac:dyDescent="0.3">
      <c r="AC1581" s="14"/>
    </row>
    <row r="1582" spans="29:29" x14ac:dyDescent="0.3">
      <c r="AC1582" s="14"/>
    </row>
    <row r="1583" spans="29:29" x14ac:dyDescent="0.3">
      <c r="AC1583" s="14"/>
    </row>
    <row r="1584" spans="29:29" x14ac:dyDescent="0.3">
      <c r="AC1584" s="14"/>
    </row>
    <row r="1585" spans="29:29" x14ac:dyDescent="0.3">
      <c r="AC1585" s="14"/>
    </row>
    <row r="1586" spans="29:29" x14ac:dyDescent="0.3">
      <c r="AC1586" s="14"/>
    </row>
    <row r="1587" spans="29:29" x14ac:dyDescent="0.3">
      <c r="AC1587" s="14"/>
    </row>
    <row r="1588" spans="29:29" x14ac:dyDescent="0.3">
      <c r="AC1588" s="14"/>
    </row>
    <row r="1589" spans="29:29" x14ac:dyDescent="0.3">
      <c r="AC1589" s="14"/>
    </row>
    <row r="1590" spans="29:29" x14ac:dyDescent="0.3">
      <c r="AC1590" s="14"/>
    </row>
    <row r="1591" spans="29:29" x14ac:dyDescent="0.3">
      <c r="AC1591" s="14"/>
    </row>
    <row r="1592" spans="29:29" x14ac:dyDescent="0.3">
      <c r="AC1592" s="14"/>
    </row>
    <row r="1593" spans="29:29" x14ac:dyDescent="0.3">
      <c r="AC1593" s="14"/>
    </row>
    <row r="1594" spans="29:29" x14ac:dyDescent="0.3">
      <c r="AC1594" s="14"/>
    </row>
    <row r="1595" spans="29:29" x14ac:dyDescent="0.3">
      <c r="AC1595" s="14"/>
    </row>
    <row r="1596" spans="29:29" x14ac:dyDescent="0.3">
      <c r="AC1596" s="14"/>
    </row>
    <row r="1597" spans="29:29" x14ac:dyDescent="0.3">
      <c r="AC1597" s="14"/>
    </row>
    <row r="1598" spans="29:29" x14ac:dyDescent="0.3">
      <c r="AC1598" s="14"/>
    </row>
    <row r="1599" spans="29:29" x14ac:dyDescent="0.3">
      <c r="AC1599" s="14"/>
    </row>
    <row r="1600" spans="29:29" x14ac:dyDescent="0.3">
      <c r="AC1600" s="14"/>
    </row>
    <row r="1601" spans="29:29" x14ac:dyDescent="0.3">
      <c r="AC1601" s="14"/>
    </row>
    <row r="1602" spans="29:29" x14ac:dyDescent="0.3">
      <c r="AC1602" s="14"/>
    </row>
    <row r="1603" spans="29:29" x14ac:dyDescent="0.3">
      <c r="AC1603" s="14"/>
    </row>
    <row r="1604" spans="29:29" x14ac:dyDescent="0.3">
      <c r="AC1604" s="14"/>
    </row>
    <row r="1605" spans="29:29" x14ac:dyDescent="0.3">
      <c r="AC1605" s="14"/>
    </row>
    <row r="1606" spans="29:29" x14ac:dyDescent="0.3">
      <c r="AC1606" s="14"/>
    </row>
    <row r="1607" spans="29:29" x14ac:dyDescent="0.3">
      <c r="AC1607" s="14"/>
    </row>
    <row r="1608" spans="29:29" x14ac:dyDescent="0.3">
      <c r="AC1608" s="14"/>
    </row>
    <row r="1609" spans="29:29" x14ac:dyDescent="0.3">
      <c r="AC1609" s="14"/>
    </row>
    <row r="1610" spans="29:29" x14ac:dyDescent="0.3">
      <c r="AC1610" s="14"/>
    </row>
    <row r="1611" spans="29:29" x14ac:dyDescent="0.3">
      <c r="AC1611" s="14"/>
    </row>
    <row r="1612" spans="29:29" x14ac:dyDescent="0.3">
      <c r="AC1612" s="14"/>
    </row>
    <row r="1613" spans="29:29" x14ac:dyDescent="0.3">
      <c r="AC1613" s="14"/>
    </row>
    <row r="1614" spans="29:29" x14ac:dyDescent="0.3">
      <c r="AC1614" s="14"/>
    </row>
    <row r="1615" spans="29:29" x14ac:dyDescent="0.3">
      <c r="AC1615" s="14"/>
    </row>
    <row r="1616" spans="29:29" x14ac:dyDescent="0.3">
      <c r="AC1616" s="14"/>
    </row>
    <row r="1617" spans="29:29" x14ac:dyDescent="0.3">
      <c r="AC1617" s="14"/>
    </row>
    <row r="1618" spans="29:29" x14ac:dyDescent="0.3">
      <c r="AC1618" s="14"/>
    </row>
    <row r="1619" spans="29:29" x14ac:dyDescent="0.3">
      <c r="AC1619" s="14"/>
    </row>
    <row r="1620" spans="29:29" x14ac:dyDescent="0.3">
      <c r="AC1620" s="14"/>
    </row>
    <row r="1621" spans="29:29" x14ac:dyDescent="0.3">
      <c r="AC1621" s="14"/>
    </row>
    <row r="1622" spans="29:29" x14ac:dyDescent="0.3">
      <c r="AC1622" s="14"/>
    </row>
    <row r="1623" spans="29:29" x14ac:dyDescent="0.3">
      <c r="AC1623" s="14"/>
    </row>
    <row r="1624" spans="29:29" x14ac:dyDescent="0.3">
      <c r="AC1624" s="14"/>
    </row>
    <row r="1625" spans="29:29" x14ac:dyDescent="0.3">
      <c r="AC1625" s="14"/>
    </row>
    <row r="1626" spans="29:29" x14ac:dyDescent="0.3">
      <c r="AC1626" s="14"/>
    </row>
    <row r="1627" spans="29:29" x14ac:dyDescent="0.3">
      <c r="AC1627" s="14"/>
    </row>
    <row r="1628" spans="29:29" x14ac:dyDescent="0.3">
      <c r="AC1628" s="14"/>
    </row>
    <row r="1629" spans="29:29" x14ac:dyDescent="0.3">
      <c r="AC1629" s="14"/>
    </row>
    <row r="1630" spans="29:29" x14ac:dyDescent="0.3">
      <c r="AC1630" s="14"/>
    </row>
    <row r="1631" spans="29:29" x14ac:dyDescent="0.3">
      <c r="AC1631" s="14"/>
    </row>
    <row r="1632" spans="29:29" x14ac:dyDescent="0.3">
      <c r="AC1632" s="14"/>
    </row>
    <row r="1633" spans="29:29" x14ac:dyDescent="0.3">
      <c r="AC1633" s="14"/>
    </row>
    <row r="1634" spans="29:29" x14ac:dyDescent="0.3">
      <c r="AC1634" s="14"/>
    </row>
    <row r="1635" spans="29:29" x14ac:dyDescent="0.3">
      <c r="AC1635" s="14"/>
    </row>
    <row r="1636" spans="29:29" x14ac:dyDescent="0.3">
      <c r="AC1636" s="14"/>
    </row>
    <row r="1637" spans="29:29" x14ac:dyDescent="0.3">
      <c r="AC1637" s="14"/>
    </row>
    <row r="1638" spans="29:29" x14ac:dyDescent="0.3">
      <c r="AC1638" s="14"/>
    </row>
    <row r="1639" spans="29:29" x14ac:dyDescent="0.3">
      <c r="AC1639" s="14"/>
    </row>
    <row r="1640" spans="29:29" x14ac:dyDescent="0.3">
      <c r="AC1640" s="14"/>
    </row>
    <row r="1641" spans="29:29" x14ac:dyDescent="0.3">
      <c r="AC1641" s="14"/>
    </row>
    <row r="1642" spans="29:29" x14ac:dyDescent="0.3">
      <c r="AC1642" s="14"/>
    </row>
    <row r="1643" spans="29:29" x14ac:dyDescent="0.3">
      <c r="AC1643" s="14"/>
    </row>
    <row r="1644" spans="29:29" x14ac:dyDescent="0.3">
      <c r="AC1644" s="14"/>
    </row>
    <row r="1645" spans="29:29" x14ac:dyDescent="0.3">
      <c r="AC1645" s="14"/>
    </row>
    <row r="1646" spans="29:29" x14ac:dyDescent="0.3">
      <c r="AC1646" s="14"/>
    </row>
    <row r="1647" spans="29:29" x14ac:dyDescent="0.3">
      <c r="AC1647" s="14"/>
    </row>
    <row r="1648" spans="29:29" x14ac:dyDescent="0.3">
      <c r="AC1648" s="14"/>
    </row>
    <row r="1649" spans="29:29" x14ac:dyDescent="0.3">
      <c r="AC1649" s="14"/>
    </row>
    <row r="1650" spans="29:29" x14ac:dyDescent="0.3">
      <c r="AC1650" s="14"/>
    </row>
    <row r="1651" spans="29:29" x14ac:dyDescent="0.3">
      <c r="AC1651" s="14"/>
    </row>
    <row r="1652" spans="29:29" x14ac:dyDescent="0.3">
      <c r="AC1652" s="14"/>
    </row>
    <row r="1653" spans="29:29" x14ac:dyDescent="0.3">
      <c r="AC1653" s="14"/>
    </row>
    <row r="1654" spans="29:29" x14ac:dyDescent="0.3">
      <c r="AC1654" s="14"/>
    </row>
    <row r="1655" spans="29:29" x14ac:dyDescent="0.3">
      <c r="AC1655" s="14"/>
    </row>
    <row r="1656" spans="29:29" x14ac:dyDescent="0.3">
      <c r="AC1656" s="14"/>
    </row>
    <row r="1657" spans="29:29" x14ac:dyDescent="0.3">
      <c r="AC1657" s="14"/>
    </row>
    <row r="1658" spans="29:29" x14ac:dyDescent="0.3">
      <c r="AC1658" s="14"/>
    </row>
    <row r="1659" spans="29:29" x14ac:dyDescent="0.3">
      <c r="AC1659" s="14"/>
    </row>
    <row r="1660" spans="29:29" x14ac:dyDescent="0.3">
      <c r="AC1660" s="14"/>
    </row>
    <row r="1661" spans="29:29" x14ac:dyDescent="0.3">
      <c r="AC1661" s="14"/>
    </row>
    <row r="1662" spans="29:29" x14ac:dyDescent="0.3">
      <c r="AC1662" s="14"/>
    </row>
    <row r="1663" spans="29:29" x14ac:dyDescent="0.3">
      <c r="AC1663" s="14"/>
    </row>
    <row r="1664" spans="29:29" x14ac:dyDescent="0.3">
      <c r="AC1664" s="14"/>
    </row>
    <row r="1665" spans="29:29" x14ac:dyDescent="0.3">
      <c r="AC1665" s="14"/>
    </row>
    <row r="1666" spans="29:29" x14ac:dyDescent="0.3">
      <c r="AC1666" s="14"/>
    </row>
    <row r="1667" spans="29:29" x14ac:dyDescent="0.3">
      <c r="AC1667" s="14"/>
    </row>
    <row r="1668" spans="29:29" x14ac:dyDescent="0.3">
      <c r="AC1668" s="14"/>
    </row>
    <row r="1669" spans="29:29" x14ac:dyDescent="0.3">
      <c r="AC1669" s="14"/>
    </row>
    <row r="1670" spans="29:29" x14ac:dyDescent="0.3">
      <c r="AC1670" s="14"/>
    </row>
    <row r="1671" spans="29:29" x14ac:dyDescent="0.3">
      <c r="AC1671" s="14"/>
    </row>
    <row r="1672" spans="29:29" x14ac:dyDescent="0.3">
      <c r="AC1672" s="14"/>
    </row>
    <row r="1673" spans="29:29" x14ac:dyDescent="0.3">
      <c r="AC1673" s="14"/>
    </row>
    <row r="1674" spans="29:29" x14ac:dyDescent="0.3">
      <c r="AC1674" s="14"/>
    </row>
    <row r="1675" spans="29:29" x14ac:dyDescent="0.3">
      <c r="AC1675" s="14"/>
    </row>
    <row r="1676" spans="29:29" x14ac:dyDescent="0.3">
      <c r="AC1676" s="14"/>
    </row>
    <row r="1677" spans="29:29" x14ac:dyDescent="0.3">
      <c r="AC1677" s="14"/>
    </row>
    <row r="1678" spans="29:29" x14ac:dyDescent="0.3">
      <c r="AC1678" s="14"/>
    </row>
    <row r="1679" spans="29:29" x14ac:dyDescent="0.3">
      <c r="AC1679" s="14"/>
    </row>
    <row r="1680" spans="29:29" x14ac:dyDescent="0.3">
      <c r="AC1680" s="14"/>
    </row>
    <row r="1681" spans="29:29" x14ac:dyDescent="0.3">
      <c r="AC1681" s="14"/>
    </row>
    <row r="1682" spans="29:29" x14ac:dyDescent="0.3">
      <c r="AC1682" s="14"/>
    </row>
    <row r="1683" spans="29:29" x14ac:dyDescent="0.3">
      <c r="AC1683" s="14"/>
    </row>
    <row r="1684" spans="29:29" x14ac:dyDescent="0.3">
      <c r="AC1684" s="14"/>
    </row>
    <row r="1685" spans="29:29" x14ac:dyDescent="0.3">
      <c r="AC1685" s="14"/>
    </row>
    <row r="1686" spans="29:29" x14ac:dyDescent="0.3">
      <c r="AC1686" s="14"/>
    </row>
    <row r="1687" spans="29:29" x14ac:dyDescent="0.3">
      <c r="AC1687" s="14"/>
    </row>
    <row r="1688" spans="29:29" x14ac:dyDescent="0.3">
      <c r="AC1688" s="14"/>
    </row>
    <row r="1689" spans="29:29" x14ac:dyDescent="0.3">
      <c r="AC1689" s="14"/>
    </row>
    <row r="1690" spans="29:29" x14ac:dyDescent="0.3">
      <c r="AC1690" s="14"/>
    </row>
    <row r="1691" spans="29:29" x14ac:dyDescent="0.3">
      <c r="AC1691" s="14"/>
    </row>
    <row r="1692" spans="29:29" x14ac:dyDescent="0.3">
      <c r="AC1692" s="14"/>
    </row>
    <row r="1693" spans="29:29" x14ac:dyDescent="0.3">
      <c r="AC1693" s="14"/>
    </row>
    <row r="1694" spans="29:29" x14ac:dyDescent="0.3">
      <c r="AC1694" s="14"/>
    </row>
    <row r="1695" spans="29:29" x14ac:dyDescent="0.3">
      <c r="AC1695" s="14"/>
    </row>
    <row r="1696" spans="29:29" x14ac:dyDescent="0.3">
      <c r="AC1696" s="14"/>
    </row>
    <row r="1697" spans="29:29" x14ac:dyDescent="0.3">
      <c r="AC1697" s="14"/>
    </row>
    <row r="1698" spans="29:29" x14ac:dyDescent="0.3">
      <c r="AC1698" s="14"/>
    </row>
    <row r="1699" spans="29:29" x14ac:dyDescent="0.3">
      <c r="AC1699" s="14"/>
    </row>
    <row r="1700" spans="29:29" x14ac:dyDescent="0.3">
      <c r="AC1700" s="14"/>
    </row>
    <row r="1701" spans="29:29" x14ac:dyDescent="0.3">
      <c r="AC1701" s="14"/>
    </row>
    <row r="1702" spans="29:29" x14ac:dyDescent="0.3">
      <c r="AC1702" s="14"/>
    </row>
    <row r="1703" spans="29:29" x14ac:dyDescent="0.3">
      <c r="AC1703" s="14"/>
    </row>
    <row r="1704" spans="29:29" x14ac:dyDescent="0.3">
      <c r="AC1704" s="14"/>
    </row>
    <row r="1705" spans="29:29" x14ac:dyDescent="0.3">
      <c r="AC1705" s="14"/>
    </row>
    <row r="1706" spans="29:29" x14ac:dyDescent="0.3">
      <c r="AC1706" s="14"/>
    </row>
    <row r="1707" spans="29:29" x14ac:dyDescent="0.3">
      <c r="AC1707" s="14"/>
    </row>
    <row r="1708" spans="29:29" x14ac:dyDescent="0.3">
      <c r="AC1708" s="14"/>
    </row>
    <row r="1709" spans="29:29" x14ac:dyDescent="0.3">
      <c r="AC1709" s="14"/>
    </row>
    <row r="1710" spans="29:29" x14ac:dyDescent="0.3">
      <c r="AC1710" s="14"/>
    </row>
    <row r="1711" spans="29:29" x14ac:dyDescent="0.3">
      <c r="AC1711" s="14"/>
    </row>
    <row r="1712" spans="29:29" x14ac:dyDescent="0.3">
      <c r="AC1712" s="14"/>
    </row>
    <row r="1713" spans="29:29" x14ac:dyDescent="0.3">
      <c r="AC1713" s="14"/>
    </row>
    <row r="1714" spans="29:29" x14ac:dyDescent="0.3">
      <c r="AC1714" s="14"/>
    </row>
    <row r="1715" spans="29:29" x14ac:dyDescent="0.3">
      <c r="AC1715" s="14"/>
    </row>
    <row r="1716" spans="29:29" x14ac:dyDescent="0.3">
      <c r="AC1716" s="14"/>
    </row>
    <row r="1717" spans="29:29" x14ac:dyDescent="0.3">
      <c r="AC1717" s="14"/>
    </row>
    <row r="1718" spans="29:29" x14ac:dyDescent="0.3">
      <c r="AC1718" s="14"/>
    </row>
    <row r="1719" spans="29:29" x14ac:dyDescent="0.3">
      <c r="AC1719" s="14"/>
    </row>
    <row r="1720" spans="29:29" x14ac:dyDescent="0.3">
      <c r="AC1720" s="14"/>
    </row>
    <row r="1721" spans="29:29" x14ac:dyDescent="0.3">
      <c r="AC1721" s="14"/>
    </row>
    <row r="1722" spans="29:29" x14ac:dyDescent="0.3">
      <c r="AC1722" s="14"/>
    </row>
    <row r="1723" spans="29:29" x14ac:dyDescent="0.3">
      <c r="AC1723" s="14"/>
    </row>
    <row r="1724" spans="29:29" x14ac:dyDescent="0.3">
      <c r="AC1724" s="14"/>
    </row>
    <row r="1725" spans="29:29" x14ac:dyDescent="0.3">
      <c r="AC1725" s="14"/>
    </row>
    <row r="1726" spans="29:29" x14ac:dyDescent="0.3">
      <c r="AC1726" s="14"/>
    </row>
    <row r="1727" spans="29:29" x14ac:dyDescent="0.3">
      <c r="AC1727" s="14"/>
    </row>
    <row r="1728" spans="29:29" x14ac:dyDescent="0.3">
      <c r="AC1728" s="14"/>
    </row>
    <row r="1729" spans="29:29" x14ac:dyDescent="0.3">
      <c r="AC1729" s="14"/>
    </row>
    <row r="1730" spans="29:29" x14ac:dyDescent="0.3">
      <c r="AC1730" s="14"/>
    </row>
    <row r="1731" spans="29:29" x14ac:dyDescent="0.3">
      <c r="AC1731" s="14"/>
    </row>
    <row r="1732" spans="29:29" x14ac:dyDescent="0.3">
      <c r="AC1732" s="14"/>
    </row>
    <row r="1733" spans="29:29" x14ac:dyDescent="0.3">
      <c r="AC1733" s="14"/>
    </row>
    <row r="1734" spans="29:29" x14ac:dyDescent="0.3">
      <c r="AC1734" s="14"/>
    </row>
    <row r="1735" spans="29:29" x14ac:dyDescent="0.3">
      <c r="AC1735" s="14"/>
    </row>
    <row r="1736" spans="29:29" x14ac:dyDescent="0.3">
      <c r="AC1736" s="14"/>
    </row>
    <row r="1737" spans="29:29" x14ac:dyDescent="0.3">
      <c r="AC1737" s="14"/>
    </row>
    <row r="1738" spans="29:29" x14ac:dyDescent="0.3">
      <c r="AC1738" s="14"/>
    </row>
    <row r="1739" spans="29:29" x14ac:dyDescent="0.3">
      <c r="AC1739" s="14"/>
    </row>
    <row r="1740" spans="29:29" x14ac:dyDescent="0.3">
      <c r="AC1740" s="14"/>
    </row>
    <row r="1741" spans="29:29" x14ac:dyDescent="0.3">
      <c r="AC1741" s="14"/>
    </row>
    <row r="1742" spans="29:29" x14ac:dyDescent="0.3">
      <c r="AC1742" s="14"/>
    </row>
    <row r="1743" spans="29:29" x14ac:dyDescent="0.3">
      <c r="AC1743" s="14"/>
    </row>
    <row r="1744" spans="29:29" x14ac:dyDescent="0.3">
      <c r="AC1744" s="14"/>
    </row>
    <row r="1745" spans="29:29" x14ac:dyDescent="0.3">
      <c r="AC1745" s="14"/>
    </row>
    <row r="1746" spans="29:29" x14ac:dyDescent="0.3">
      <c r="AC1746" s="14"/>
    </row>
    <row r="1747" spans="29:29" x14ac:dyDescent="0.3">
      <c r="AC1747" s="14"/>
    </row>
    <row r="1748" spans="29:29" x14ac:dyDescent="0.3">
      <c r="AC1748" s="14"/>
    </row>
    <row r="1749" spans="29:29" x14ac:dyDescent="0.3">
      <c r="AC1749" s="14"/>
    </row>
    <row r="1750" spans="29:29" x14ac:dyDescent="0.3">
      <c r="AC1750" s="14"/>
    </row>
    <row r="1751" spans="29:29" x14ac:dyDescent="0.3">
      <c r="AC1751" s="14"/>
    </row>
    <row r="1752" spans="29:29" x14ac:dyDescent="0.3">
      <c r="AC1752" s="14"/>
    </row>
    <row r="1753" spans="29:29" x14ac:dyDescent="0.3">
      <c r="AC1753" s="14"/>
    </row>
    <row r="1754" spans="29:29" x14ac:dyDescent="0.3">
      <c r="AC1754" s="14"/>
    </row>
    <row r="1755" spans="29:29" x14ac:dyDescent="0.3">
      <c r="AC1755" s="14"/>
    </row>
    <row r="1756" spans="29:29" x14ac:dyDescent="0.3">
      <c r="AC1756" s="14"/>
    </row>
    <row r="1757" spans="29:29" x14ac:dyDescent="0.3">
      <c r="AC1757" s="14"/>
    </row>
    <row r="1758" spans="29:29" x14ac:dyDescent="0.3">
      <c r="AC1758" s="14"/>
    </row>
    <row r="1759" spans="29:29" x14ac:dyDescent="0.3">
      <c r="AC1759" s="14"/>
    </row>
    <row r="1760" spans="29:29" x14ac:dyDescent="0.3">
      <c r="AC1760" s="14"/>
    </row>
    <row r="1761" spans="29:29" x14ac:dyDescent="0.3">
      <c r="AC1761" s="14"/>
    </row>
    <row r="1762" spans="29:29" x14ac:dyDescent="0.3">
      <c r="AC1762" s="14"/>
    </row>
    <row r="1763" spans="29:29" x14ac:dyDescent="0.3">
      <c r="AC1763" s="14"/>
    </row>
    <row r="1764" spans="29:29" x14ac:dyDescent="0.3">
      <c r="AC1764" s="14"/>
    </row>
    <row r="1765" spans="29:29" x14ac:dyDescent="0.3">
      <c r="AC1765" s="14"/>
    </row>
    <row r="1766" spans="29:29" x14ac:dyDescent="0.3">
      <c r="AC1766" s="14"/>
    </row>
    <row r="1767" spans="29:29" x14ac:dyDescent="0.3">
      <c r="AC1767" s="14"/>
    </row>
    <row r="1768" spans="29:29" x14ac:dyDescent="0.3">
      <c r="AC1768" s="14"/>
    </row>
    <row r="1769" spans="29:29" x14ac:dyDescent="0.3">
      <c r="AC1769" s="14"/>
    </row>
    <row r="1770" spans="29:29" x14ac:dyDescent="0.3">
      <c r="AC1770" s="14"/>
    </row>
    <row r="1771" spans="29:29" x14ac:dyDescent="0.3">
      <c r="AC1771" s="14"/>
    </row>
    <row r="1772" spans="29:29" x14ac:dyDescent="0.3">
      <c r="AC1772" s="14"/>
    </row>
    <row r="1773" spans="29:29" x14ac:dyDescent="0.3">
      <c r="AC1773" s="14"/>
    </row>
    <row r="1774" spans="29:29" x14ac:dyDescent="0.3">
      <c r="AC1774" s="14"/>
    </row>
    <row r="1775" spans="29:29" x14ac:dyDescent="0.3">
      <c r="AC1775" s="14"/>
    </row>
    <row r="1776" spans="29:29" x14ac:dyDescent="0.3">
      <c r="AC1776" s="14"/>
    </row>
    <row r="1777" spans="29:29" x14ac:dyDescent="0.3">
      <c r="AC1777" s="14"/>
    </row>
    <row r="1778" spans="29:29" x14ac:dyDescent="0.3">
      <c r="AC1778" s="14"/>
    </row>
    <row r="1779" spans="29:29" x14ac:dyDescent="0.3">
      <c r="AC1779" s="14"/>
    </row>
    <row r="1780" spans="29:29" x14ac:dyDescent="0.3">
      <c r="AC1780" s="14"/>
    </row>
    <row r="1781" spans="29:29" x14ac:dyDescent="0.3">
      <c r="AC1781" s="14"/>
    </row>
    <row r="1782" spans="29:29" x14ac:dyDescent="0.3">
      <c r="AC1782" s="14"/>
    </row>
    <row r="1783" spans="29:29" x14ac:dyDescent="0.3">
      <c r="AC1783" s="14"/>
    </row>
    <row r="1784" spans="29:29" x14ac:dyDescent="0.3">
      <c r="AC1784" s="14"/>
    </row>
    <row r="1785" spans="29:29" x14ac:dyDescent="0.3">
      <c r="AC1785" s="14"/>
    </row>
    <row r="1786" spans="29:29" x14ac:dyDescent="0.3">
      <c r="AC1786" s="14"/>
    </row>
    <row r="1787" spans="29:29" x14ac:dyDescent="0.3">
      <c r="AC1787" s="14"/>
    </row>
    <row r="1788" spans="29:29" x14ac:dyDescent="0.3">
      <c r="AC1788" s="14"/>
    </row>
    <row r="1789" spans="29:29" x14ac:dyDescent="0.3">
      <c r="AC1789" s="14"/>
    </row>
    <row r="1790" spans="29:29" x14ac:dyDescent="0.3">
      <c r="AC1790" s="14"/>
    </row>
    <row r="1791" spans="29:29" x14ac:dyDescent="0.3">
      <c r="AC1791" s="14"/>
    </row>
    <row r="1792" spans="29:29" x14ac:dyDescent="0.3">
      <c r="AC1792" s="14"/>
    </row>
    <row r="1793" spans="29:29" x14ac:dyDescent="0.3">
      <c r="AC1793" s="14"/>
    </row>
    <row r="1794" spans="29:29" x14ac:dyDescent="0.3">
      <c r="AC1794" s="14"/>
    </row>
    <row r="1795" spans="29:29" x14ac:dyDescent="0.3">
      <c r="AC1795" s="14"/>
    </row>
    <row r="1796" spans="29:29" x14ac:dyDescent="0.3">
      <c r="AC1796" s="14"/>
    </row>
    <row r="1797" spans="29:29" x14ac:dyDescent="0.3">
      <c r="AC1797" s="14"/>
    </row>
    <row r="1798" spans="29:29" x14ac:dyDescent="0.3">
      <c r="AC1798" s="14"/>
    </row>
    <row r="1799" spans="29:29" x14ac:dyDescent="0.3">
      <c r="AC1799" s="14"/>
    </row>
    <row r="1800" spans="29:29" x14ac:dyDescent="0.3">
      <c r="AC1800" s="14"/>
    </row>
    <row r="1801" spans="29:29" x14ac:dyDescent="0.3">
      <c r="AC1801" s="14"/>
    </row>
    <row r="1802" spans="29:29" x14ac:dyDescent="0.3">
      <c r="AC1802" s="14"/>
    </row>
    <row r="1803" spans="29:29" x14ac:dyDescent="0.3">
      <c r="AC1803" s="14"/>
    </row>
    <row r="1804" spans="29:29" x14ac:dyDescent="0.3">
      <c r="AC1804" s="14"/>
    </row>
    <row r="1805" spans="29:29" x14ac:dyDescent="0.3">
      <c r="AC1805" s="14"/>
    </row>
    <row r="1806" spans="29:29" x14ac:dyDescent="0.3">
      <c r="AC1806" s="14"/>
    </row>
    <row r="1807" spans="29:29" x14ac:dyDescent="0.3">
      <c r="AC1807" s="14"/>
    </row>
    <row r="1808" spans="29:29" x14ac:dyDescent="0.3">
      <c r="AC1808" s="14"/>
    </row>
    <row r="1809" spans="29:29" x14ac:dyDescent="0.3">
      <c r="AC1809" s="14"/>
    </row>
    <row r="1810" spans="29:29" x14ac:dyDescent="0.3">
      <c r="AC1810" s="14"/>
    </row>
    <row r="1811" spans="29:29" x14ac:dyDescent="0.3">
      <c r="AC1811" s="14"/>
    </row>
    <row r="1812" spans="29:29" x14ac:dyDescent="0.3">
      <c r="AC1812" s="14"/>
    </row>
    <row r="1813" spans="29:29" x14ac:dyDescent="0.3">
      <c r="AC1813" s="14"/>
    </row>
    <row r="1814" spans="29:29" x14ac:dyDescent="0.3">
      <c r="AC1814" s="14"/>
    </row>
    <row r="1815" spans="29:29" x14ac:dyDescent="0.3">
      <c r="AC1815" s="14"/>
    </row>
    <row r="1816" spans="29:29" x14ac:dyDescent="0.3">
      <c r="AC1816" s="14"/>
    </row>
    <row r="1817" spans="29:29" x14ac:dyDescent="0.3">
      <c r="AC1817" s="14"/>
    </row>
    <row r="1818" spans="29:29" x14ac:dyDescent="0.3">
      <c r="AC1818" s="14"/>
    </row>
    <row r="1819" spans="29:29" x14ac:dyDescent="0.3">
      <c r="AC1819" s="14"/>
    </row>
    <row r="1820" spans="29:29" x14ac:dyDescent="0.3">
      <c r="AC1820" s="14"/>
    </row>
    <row r="1821" spans="29:29" x14ac:dyDescent="0.3">
      <c r="AC1821" s="14"/>
    </row>
    <row r="1822" spans="29:29" x14ac:dyDescent="0.3">
      <c r="AC1822" s="14"/>
    </row>
    <row r="1823" spans="29:29" x14ac:dyDescent="0.3">
      <c r="AC1823" s="14"/>
    </row>
    <row r="1824" spans="29:29" x14ac:dyDescent="0.3">
      <c r="AC1824" s="14"/>
    </row>
    <row r="1825" spans="29:29" x14ac:dyDescent="0.3">
      <c r="AC1825" s="14"/>
    </row>
    <row r="1826" spans="29:29" x14ac:dyDescent="0.3">
      <c r="AC1826" s="14"/>
    </row>
    <row r="1827" spans="29:29" x14ac:dyDescent="0.3">
      <c r="AC1827" s="14"/>
    </row>
    <row r="1828" spans="29:29" x14ac:dyDescent="0.3">
      <c r="AC1828" s="14"/>
    </row>
    <row r="1829" spans="29:29" x14ac:dyDescent="0.3">
      <c r="AC1829" s="14"/>
    </row>
    <row r="1830" spans="29:29" x14ac:dyDescent="0.3">
      <c r="AC1830" s="14"/>
    </row>
    <row r="1831" spans="29:29" x14ac:dyDescent="0.3">
      <c r="AC1831" s="14"/>
    </row>
    <row r="1832" spans="29:29" x14ac:dyDescent="0.3">
      <c r="AC1832" s="14"/>
    </row>
    <row r="1833" spans="29:29" x14ac:dyDescent="0.3">
      <c r="AC1833" s="14"/>
    </row>
    <row r="1834" spans="29:29" x14ac:dyDescent="0.3">
      <c r="AC1834" s="14"/>
    </row>
    <row r="1835" spans="29:29" x14ac:dyDescent="0.3">
      <c r="AC1835" s="14"/>
    </row>
    <row r="1836" spans="29:29" x14ac:dyDescent="0.3">
      <c r="AC1836" s="14"/>
    </row>
    <row r="1837" spans="29:29" x14ac:dyDescent="0.3">
      <c r="AC1837" s="14"/>
    </row>
    <row r="1838" spans="29:29" x14ac:dyDescent="0.3">
      <c r="AC1838" s="14"/>
    </row>
    <row r="1839" spans="29:29" x14ac:dyDescent="0.3">
      <c r="AC1839" s="14"/>
    </row>
    <row r="1840" spans="29:29" x14ac:dyDescent="0.3">
      <c r="AC1840" s="14"/>
    </row>
    <row r="1841" spans="29:29" x14ac:dyDescent="0.3">
      <c r="AC1841" s="14"/>
    </row>
    <row r="1842" spans="29:29" x14ac:dyDescent="0.3">
      <c r="AC1842" s="14"/>
    </row>
    <row r="1843" spans="29:29" x14ac:dyDescent="0.3">
      <c r="AC1843" s="14"/>
    </row>
    <row r="1844" spans="29:29" x14ac:dyDescent="0.3">
      <c r="AC1844" s="14"/>
    </row>
    <row r="1845" spans="29:29" x14ac:dyDescent="0.3">
      <c r="AC1845" s="14"/>
    </row>
    <row r="1846" spans="29:29" x14ac:dyDescent="0.3">
      <c r="AC1846" s="14"/>
    </row>
    <row r="1847" spans="29:29" x14ac:dyDescent="0.3">
      <c r="AC1847" s="14"/>
    </row>
    <row r="1848" spans="29:29" x14ac:dyDescent="0.3">
      <c r="AC1848" s="14"/>
    </row>
    <row r="1849" spans="29:29" x14ac:dyDescent="0.3">
      <c r="AC1849" s="14"/>
    </row>
    <row r="1850" spans="29:29" x14ac:dyDescent="0.3">
      <c r="AC1850" s="14"/>
    </row>
    <row r="1851" spans="29:29" x14ac:dyDescent="0.3">
      <c r="AC1851" s="14"/>
    </row>
    <row r="1852" spans="29:29" x14ac:dyDescent="0.3">
      <c r="AC1852" s="14"/>
    </row>
    <row r="1853" spans="29:29" x14ac:dyDescent="0.3">
      <c r="AC1853" s="14"/>
    </row>
    <row r="1854" spans="29:29" x14ac:dyDescent="0.3">
      <c r="AC1854" s="14"/>
    </row>
    <row r="1855" spans="29:29" x14ac:dyDescent="0.3">
      <c r="AC1855" s="14"/>
    </row>
    <row r="1856" spans="29:29" x14ac:dyDescent="0.3">
      <c r="AC1856" s="14"/>
    </row>
    <row r="1857" spans="29:29" x14ac:dyDescent="0.3">
      <c r="AC1857" s="14"/>
    </row>
    <row r="1858" spans="29:29" x14ac:dyDescent="0.3">
      <c r="AC1858" s="14"/>
    </row>
    <row r="1859" spans="29:29" x14ac:dyDescent="0.3">
      <c r="AC1859" s="14"/>
    </row>
    <row r="1860" spans="29:29" x14ac:dyDescent="0.3">
      <c r="AC1860" s="14"/>
    </row>
    <row r="1861" spans="29:29" x14ac:dyDescent="0.3">
      <c r="AC1861" s="14"/>
    </row>
    <row r="1862" spans="29:29" x14ac:dyDescent="0.3">
      <c r="AC1862" s="14"/>
    </row>
    <row r="1863" spans="29:29" x14ac:dyDescent="0.3">
      <c r="AC1863" s="14"/>
    </row>
    <row r="1864" spans="29:29" x14ac:dyDescent="0.3">
      <c r="AC1864" s="14"/>
    </row>
    <row r="1865" spans="29:29" x14ac:dyDescent="0.3">
      <c r="AC1865" s="14"/>
    </row>
    <row r="1866" spans="29:29" x14ac:dyDescent="0.3">
      <c r="AC1866" s="14"/>
    </row>
    <row r="1867" spans="29:29" x14ac:dyDescent="0.3">
      <c r="AC1867" s="14"/>
    </row>
    <row r="1868" spans="29:29" x14ac:dyDescent="0.3">
      <c r="AC1868" s="14"/>
    </row>
    <row r="1869" spans="29:29" x14ac:dyDescent="0.3">
      <c r="AC1869" s="14"/>
    </row>
    <row r="1870" spans="29:29" x14ac:dyDescent="0.3">
      <c r="AC1870" s="14"/>
    </row>
    <row r="1871" spans="29:29" x14ac:dyDescent="0.3">
      <c r="AC1871" s="14"/>
    </row>
    <row r="1872" spans="29:29" x14ac:dyDescent="0.3">
      <c r="AC1872" s="14"/>
    </row>
    <row r="1873" spans="29:29" x14ac:dyDescent="0.3">
      <c r="AC1873" s="14"/>
    </row>
    <row r="1874" spans="29:29" x14ac:dyDescent="0.3">
      <c r="AC1874" s="14"/>
    </row>
    <row r="1875" spans="29:29" x14ac:dyDescent="0.3">
      <c r="AC1875" s="14"/>
    </row>
    <row r="1876" spans="29:29" x14ac:dyDescent="0.3">
      <c r="AC1876" s="14"/>
    </row>
    <row r="1877" spans="29:29" x14ac:dyDescent="0.3">
      <c r="AC1877" s="14"/>
    </row>
    <row r="1878" spans="29:29" x14ac:dyDescent="0.3">
      <c r="AC1878" s="14"/>
    </row>
    <row r="1879" spans="29:29" x14ac:dyDescent="0.3">
      <c r="AC1879" s="14"/>
    </row>
    <row r="1880" spans="29:29" x14ac:dyDescent="0.3">
      <c r="AC1880" s="14"/>
    </row>
    <row r="1881" spans="29:29" x14ac:dyDescent="0.3">
      <c r="AC1881" s="14"/>
    </row>
    <row r="1882" spans="29:29" x14ac:dyDescent="0.3">
      <c r="AC1882" s="14"/>
    </row>
    <row r="1883" spans="29:29" x14ac:dyDescent="0.3">
      <c r="AC1883" s="14"/>
    </row>
    <row r="1884" spans="29:29" x14ac:dyDescent="0.3">
      <c r="AC1884" s="14"/>
    </row>
    <row r="1885" spans="29:29" x14ac:dyDescent="0.3">
      <c r="AC1885" s="14"/>
    </row>
    <row r="1886" spans="29:29" x14ac:dyDescent="0.3">
      <c r="AC1886" s="14"/>
    </row>
    <row r="1887" spans="29:29" x14ac:dyDescent="0.3">
      <c r="AC1887" s="14"/>
    </row>
    <row r="1888" spans="29:29" x14ac:dyDescent="0.3">
      <c r="AC1888" s="14"/>
    </row>
    <row r="1889" spans="29:29" x14ac:dyDescent="0.3">
      <c r="AC1889" s="14"/>
    </row>
    <row r="1890" spans="29:29" x14ac:dyDescent="0.3">
      <c r="AC1890" s="14"/>
    </row>
    <row r="1891" spans="29:29" x14ac:dyDescent="0.3">
      <c r="AC1891" s="14"/>
    </row>
    <row r="1892" spans="29:29" x14ac:dyDescent="0.3">
      <c r="AC1892" s="14"/>
    </row>
    <row r="1893" spans="29:29" x14ac:dyDescent="0.3">
      <c r="AC1893" s="14"/>
    </row>
    <row r="1894" spans="29:29" x14ac:dyDescent="0.3">
      <c r="AC1894" s="14"/>
    </row>
    <row r="1895" spans="29:29" x14ac:dyDescent="0.3">
      <c r="AC1895" s="14"/>
    </row>
    <row r="1896" spans="29:29" x14ac:dyDescent="0.3">
      <c r="AC1896" s="14"/>
    </row>
    <row r="1897" spans="29:29" x14ac:dyDescent="0.3">
      <c r="AC1897" s="14"/>
    </row>
    <row r="1898" spans="29:29" x14ac:dyDescent="0.3">
      <c r="AC1898" s="14"/>
    </row>
    <row r="1899" spans="29:29" x14ac:dyDescent="0.3">
      <c r="AC1899" s="14"/>
    </row>
    <row r="1900" spans="29:29" x14ac:dyDescent="0.3">
      <c r="AC1900" s="14"/>
    </row>
    <row r="1901" spans="29:29" x14ac:dyDescent="0.3">
      <c r="AC1901" s="14"/>
    </row>
    <row r="1902" spans="29:29" x14ac:dyDescent="0.3">
      <c r="AC1902" s="14"/>
    </row>
    <row r="1903" spans="29:29" x14ac:dyDescent="0.3">
      <c r="AC1903" s="14"/>
    </row>
    <row r="1904" spans="29:29" x14ac:dyDescent="0.3">
      <c r="AC1904" s="14"/>
    </row>
    <row r="1905" spans="29:29" x14ac:dyDescent="0.3">
      <c r="AC1905" s="14"/>
    </row>
    <row r="1906" spans="29:29" x14ac:dyDescent="0.3">
      <c r="AC1906" s="14"/>
    </row>
    <row r="1907" spans="29:29" x14ac:dyDescent="0.3">
      <c r="AC1907" s="14"/>
    </row>
    <row r="1908" spans="29:29" x14ac:dyDescent="0.3">
      <c r="AC1908" s="14"/>
    </row>
    <row r="1909" spans="29:29" x14ac:dyDescent="0.3">
      <c r="AC1909" s="14"/>
    </row>
    <row r="1910" spans="29:29" x14ac:dyDescent="0.3">
      <c r="AC1910" s="14"/>
    </row>
    <row r="1911" spans="29:29" x14ac:dyDescent="0.3">
      <c r="AC1911" s="14"/>
    </row>
    <row r="1912" spans="29:29" x14ac:dyDescent="0.3">
      <c r="AC1912" s="14"/>
    </row>
    <row r="1913" spans="29:29" x14ac:dyDescent="0.3">
      <c r="AC1913" s="14"/>
    </row>
    <row r="1914" spans="29:29" x14ac:dyDescent="0.3">
      <c r="AC1914" s="14"/>
    </row>
    <row r="1915" spans="29:29" x14ac:dyDescent="0.3">
      <c r="AC1915" s="14"/>
    </row>
    <row r="1916" spans="29:29" x14ac:dyDescent="0.3">
      <c r="AC1916" s="14"/>
    </row>
    <row r="1917" spans="29:29" x14ac:dyDescent="0.3">
      <c r="AC1917" s="14"/>
    </row>
    <row r="1918" spans="29:29" x14ac:dyDescent="0.3">
      <c r="AC1918" s="14"/>
    </row>
    <row r="1919" spans="29:29" x14ac:dyDescent="0.3">
      <c r="AC1919" s="14"/>
    </row>
    <row r="1920" spans="29:29" x14ac:dyDescent="0.3">
      <c r="AC1920" s="14"/>
    </row>
    <row r="1921" spans="29:29" x14ac:dyDescent="0.3">
      <c r="AC1921" s="14"/>
    </row>
    <row r="1922" spans="29:29" x14ac:dyDescent="0.3">
      <c r="AC1922" s="14"/>
    </row>
    <row r="1923" spans="29:29" x14ac:dyDescent="0.3">
      <c r="AC1923" s="14"/>
    </row>
    <row r="1924" spans="29:29" x14ac:dyDescent="0.3">
      <c r="AC1924" s="14"/>
    </row>
    <row r="1925" spans="29:29" x14ac:dyDescent="0.3">
      <c r="AC1925" s="14"/>
    </row>
    <row r="1926" spans="29:29" x14ac:dyDescent="0.3">
      <c r="AC1926" s="14"/>
    </row>
    <row r="1927" spans="29:29" x14ac:dyDescent="0.3">
      <c r="AC1927" s="14"/>
    </row>
    <row r="1928" spans="29:29" x14ac:dyDescent="0.3">
      <c r="AC1928" s="14"/>
    </row>
    <row r="1929" spans="29:29" x14ac:dyDescent="0.3">
      <c r="AC1929" s="14"/>
    </row>
    <row r="1930" spans="29:29" x14ac:dyDescent="0.3">
      <c r="AC1930" s="14"/>
    </row>
    <row r="1931" spans="29:29" x14ac:dyDescent="0.3">
      <c r="AC1931" s="14"/>
    </row>
    <row r="1932" spans="29:29" x14ac:dyDescent="0.3">
      <c r="AC1932" s="14"/>
    </row>
    <row r="1933" spans="29:29" x14ac:dyDescent="0.3">
      <c r="AC1933" s="14"/>
    </row>
    <row r="1934" spans="29:29" x14ac:dyDescent="0.3">
      <c r="AC1934" s="14"/>
    </row>
    <row r="1935" spans="29:29" x14ac:dyDescent="0.3">
      <c r="AC1935" s="14"/>
    </row>
    <row r="1936" spans="29:29" x14ac:dyDescent="0.3">
      <c r="AC1936" s="14"/>
    </row>
    <row r="1937" spans="29:29" x14ac:dyDescent="0.3">
      <c r="AC1937" s="14"/>
    </row>
    <row r="1938" spans="29:29" x14ac:dyDescent="0.3">
      <c r="AC1938" s="14"/>
    </row>
    <row r="1939" spans="29:29" x14ac:dyDescent="0.3">
      <c r="AC1939" s="14"/>
    </row>
    <row r="1940" spans="29:29" x14ac:dyDescent="0.3">
      <c r="AC1940" s="14"/>
    </row>
    <row r="1941" spans="29:29" x14ac:dyDescent="0.3">
      <c r="AC1941" s="14"/>
    </row>
    <row r="1942" spans="29:29" x14ac:dyDescent="0.3">
      <c r="AC1942" s="14"/>
    </row>
    <row r="1943" spans="29:29" x14ac:dyDescent="0.3">
      <c r="AC1943" s="14"/>
    </row>
    <row r="1944" spans="29:29" x14ac:dyDescent="0.3">
      <c r="AC1944" s="14"/>
    </row>
    <row r="1945" spans="29:29" x14ac:dyDescent="0.3">
      <c r="AC1945" s="14"/>
    </row>
    <row r="1946" spans="29:29" x14ac:dyDescent="0.3">
      <c r="AC1946" s="14"/>
    </row>
    <row r="1947" spans="29:29" x14ac:dyDescent="0.3">
      <c r="AC1947" s="14"/>
    </row>
    <row r="1948" spans="29:29" x14ac:dyDescent="0.3">
      <c r="AC1948" s="14"/>
    </row>
    <row r="1949" spans="29:29" x14ac:dyDescent="0.3">
      <c r="AC1949" s="14"/>
    </row>
    <row r="1950" spans="29:29" x14ac:dyDescent="0.3">
      <c r="AC1950" s="14"/>
    </row>
    <row r="1951" spans="29:29" x14ac:dyDescent="0.3">
      <c r="AC1951" s="14"/>
    </row>
    <row r="1952" spans="29:29" x14ac:dyDescent="0.3">
      <c r="AC1952" s="14"/>
    </row>
    <row r="1953" spans="29:29" x14ac:dyDescent="0.3">
      <c r="AC1953" s="14"/>
    </row>
    <row r="1954" spans="29:29" x14ac:dyDescent="0.3">
      <c r="AC1954" s="14"/>
    </row>
    <row r="1955" spans="29:29" x14ac:dyDescent="0.3">
      <c r="AC1955" s="14"/>
    </row>
    <row r="1956" spans="29:29" x14ac:dyDescent="0.3">
      <c r="AC1956" s="14"/>
    </row>
    <row r="1957" spans="29:29" x14ac:dyDescent="0.3">
      <c r="AC1957" s="14"/>
    </row>
    <row r="1958" spans="29:29" x14ac:dyDescent="0.3">
      <c r="AC1958" s="14"/>
    </row>
    <row r="1959" spans="29:29" x14ac:dyDescent="0.3">
      <c r="AC1959" s="14"/>
    </row>
    <row r="1960" spans="29:29" x14ac:dyDescent="0.3">
      <c r="AC1960" s="14"/>
    </row>
    <row r="1961" spans="29:29" x14ac:dyDescent="0.3">
      <c r="AC1961" s="14"/>
    </row>
    <row r="1962" spans="29:29" x14ac:dyDescent="0.3">
      <c r="AC1962" s="14"/>
    </row>
    <row r="1963" spans="29:29" x14ac:dyDescent="0.3">
      <c r="AC1963" s="14"/>
    </row>
    <row r="1964" spans="29:29" x14ac:dyDescent="0.3">
      <c r="AC1964" s="14"/>
    </row>
    <row r="1965" spans="29:29" x14ac:dyDescent="0.3">
      <c r="AC1965" s="14"/>
    </row>
    <row r="1966" spans="29:29" x14ac:dyDescent="0.3">
      <c r="AC1966" s="14"/>
    </row>
    <row r="1967" spans="29:29" x14ac:dyDescent="0.3">
      <c r="AC1967" s="14"/>
    </row>
    <row r="1968" spans="29:29" x14ac:dyDescent="0.3">
      <c r="AC1968" s="14"/>
    </row>
    <row r="1969" spans="29:29" x14ac:dyDescent="0.3">
      <c r="AC1969" s="14"/>
    </row>
    <row r="1970" spans="29:29" x14ac:dyDescent="0.3">
      <c r="AC1970" s="14"/>
    </row>
    <row r="1971" spans="29:29" x14ac:dyDescent="0.3">
      <c r="AC1971" s="14"/>
    </row>
    <row r="1972" spans="29:29" x14ac:dyDescent="0.3">
      <c r="AC1972" s="14"/>
    </row>
    <row r="1973" spans="29:29" x14ac:dyDescent="0.3">
      <c r="AC1973" s="14"/>
    </row>
    <row r="1974" spans="29:29" x14ac:dyDescent="0.3">
      <c r="AC1974" s="14"/>
    </row>
    <row r="1975" spans="29:29" x14ac:dyDescent="0.3">
      <c r="AC1975" s="14"/>
    </row>
    <row r="1976" spans="29:29" x14ac:dyDescent="0.3">
      <c r="AC1976" s="14"/>
    </row>
    <row r="1977" spans="29:29" x14ac:dyDescent="0.3">
      <c r="AC1977" s="14"/>
    </row>
    <row r="1978" spans="29:29" x14ac:dyDescent="0.3">
      <c r="AC1978" s="14"/>
    </row>
    <row r="1979" spans="29:29" x14ac:dyDescent="0.3">
      <c r="AC1979" s="14"/>
    </row>
    <row r="1980" spans="29:29" x14ac:dyDescent="0.3">
      <c r="AC1980" s="14"/>
    </row>
    <row r="1981" spans="29:29" x14ac:dyDescent="0.3">
      <c r="AC1981" s="14"/>
    </row>
    <row r="1982" spans="29:29" x14ac:dyDescent="0.3">
      <c r="AC1982" s="14"/>
    </row>
    <row r="1983" spans="29:29" x14ac:dyDescent="0.3">
      <c r="AC1983" s="14"/>
    </row>
    <row r="1984" spans="29:29" x14ac:dyDescent="0.3">
      <c r="AC1984" s="14"/>
    </row>
    <row r="1985" spans="29:29" x14ac:dyDescent="0.3">
      <c r="AC1985" s="14"/>
    </row>
    <row r="1986" spans="29:29" x14ac:dyDescent="0.3">
      <c r="AC1986" s="14"/>
    </row>
    <row r="1987" spans="29:29" x14ac:dyDescent="0.3">
      <c r="AC1987" s="14"/>
    </row>
    <row r="1988" spans="29:29" x14ac:dyDescent="0.3">
      <c r="AC1988" s="14"/>
    </row>
    <row r="1989" spans="29:29" x14ac:dyDescent="0.3">
      <c r="AC1989" s="14"/>
    </row>
    <row r="1990" spans="29:29" x14ac:dyDescent="0.3">
      <c r="AC1990" s="14"/>
    </row>
    <row r="1991" spans="29:29" x14ac:dyDescent="0.3">
      <c r="AC1991" s="14"/>
    </row>
    <row r="1992" spans="29:29" x14ac:dyDescent="0.3">
      <c r="AC1992" s="14"/>
    </row>
    <row r="1993" spans="29:29" x14ac:dyDescent="0.3">
      <c r="AC1993" s="14"/>
    </row>
    <row r="1994" spans="29:29" x14ac:dyDescent="0.3">
      <c r="AC1994" s="14"/>
    </row>
    <row r="1995" spans="29:29" x14ac:dyDescent="0.3">
      <c r="AC1995" s="14"/>
    </row>
    <row r="1996" spans="29:29" x14ac:dyDescent="0.3">
      <c r="AC1996" s="14"/>
    </row>
    <row r="1997" spans="29:29" x14ac:dyDescent="0.3">
      <c r="AC1997" s="14"/>
    </row>
    <row r="1998" spans="29:29" x14ac:dyDescent="0.3">
      <c r="AC1998" s="14"/>
    </row>
    <row r="1999" spans="29:29" x14ac:dyDescent="0.3">
      <c r="AC1999" s="14"/>
    </row>
    <row r="2000" spans="29:29" x14ac:dyDescent="0.3">
      <c r="AC2000" s="14"/>
    </row>
    <row r="2001" spans="29:29" x14ac:dyDescent="0.3">
      <c r="AC2001" s="14"/>
    </row>
    <row r="2002" spans="29:29" x14ac:dyDescent="0.3">
      <c r="AC2002" s="14"/>
    </row>
    <row r="2003" spans="29:29" x14ac:dyDescent="0.3">
      <c r="AC2003" s="14"/>
    </row>
    <row r="2004" spans="29:29" x14ac:dyDescent="0.3">
      <c r="AC2004" s="14"/>
    </row>
    <row r="2005" spans="29:29" x14ac:dyDescent="0.3">
      <c r="AC2005" s="14"/>
    </row>
    <row r="2006" spans="29:29" x14ac:dyDescent="0.3">
      <c r="AC2006" s="14"/>
    </row>
    <row r="2007" spans="29:29" x14ac:dyDescent="0.3">
      <c r="AC2007" s="14"/>
    </row>
    <row r="2008" spans="29:29" x14ac:dyDescent="0.3">
      <c r="AC2008" s="14"/>
    </row>
    <row r="2009" spans="29:29" x14ac:dyDescent="0.3">
      <c r="AC2009" s="14"/>
    </row>
    <row r="2010" spans="29:29" x14ac:dyDescent="0.3">
      <c r="AC2010" s="14"/>
    </row>
    <row r="2011" spans="29:29" x14ac:dyDescent="0.3">
      <c r="AC2011" s="14"/>
    </row>
    <row r="2012" spans="29:29" x14ac:dyDescent="0.3">
      <c r="AC2012" s="14"/>
    </row>
    <row r="2013" spans="29:29" x14ac:dyDescent="0.3">
      <c r="AC2013" s="14"/>
    </row>
    <row r="2014" spans="29:29" x14ac:dyDescent="0.3">
      <c r="AC2014" s="14"/>
    </row>
    <row r="2015" spans="29:29" x14ac:dyDescent="0.3">
      <c r="AC2015" s="14"/>
    </row>
    <row r="2016" spans="29:29" x14ac:dyDescent="0.3">
      <c r="AC2016" s="14"/>
    </row>
    <row r="2017" spans="29:29" x14ac:dyDescent="0.3">
      <c r="AC2017" s="14"/>
    </row>
    <row r="2018" spans="29:29" x14ac:dyDescent="0.3">
      <c r="AC2018" s="14"/>
    </row>
    <row r="2019" spans="29:29" x14ac:dyDescent="0.3">
      <c r="AC2019" s="14"/>
    </row>
    <row r="2020" spans="29:29" x14ac:dyDescent="0.3">
      <c r="AC2020" s="14"/>
    </row>
    <row r="2021" spans="29:29" x14ac:dyDescent="0.3">
      <c r="AC2021" s="14"/>
    </row>
    <row r="2022" spans="29:29" x14ac:dyDescent="0.3">
      <c r="AC2022" s="14"/>
    </row>
    <row r="2023" spans="29:29" x14ac:dyDescent="0.3">
      <c r="AC2023" s="14"/>
    </row>
    <row r="2024" spans="29:29" x14ac:dyDescent="0.3">
      <c r="AC2024" s="14"/>
    </row>
    <row r="2025" spans="29:29" x14ac:dyDescent="0.3">
      <c r="AC2025" s="14"/>
    </row>
    <row r="2026" spans="29:29" x14ac:dyDescent="0.3">
      <c r="AC2026" s="14"/>
    </row>
    <row r="2027" spans="29:29" x14ac:dyDescent="0.3">
      <c r="AC2027" s="14"/>
    </row>
    <row r="2028" spans="29:29" x14ac:dyDescent="0.3">
      <c r="AC2028" s="14"/>
    </row>
    <row r="2029" spans="29:29" x14ac:dyDescent="0.3">
      <c r="AC2029" s="14"/>
    </row>
    <row r="2030" spans="29:29" x14ac:dyDescent="0.3">
      <c r="AC2030" s="14"/>
    </row>
    <row r="2031" spans="29:29" x14ac:dyDescent="0.3">
      <c r="AC2031" s="14"/>
    </row>
    <row r="2032" spans="29:29" x14ac:dyDescent="0.3">
      <c r="AC2032" s="14"/>
    </row>
    <row r="2033" spans="29:29" x14ac:dyDescent="0.3">
      <c r="AC2033" s="14"/>
    </row>
    <row r="2034" spans="29:29" x14ac:dyDescent="0.3">
      <c r="AC2034" s="14"/>
    </row>
    <row r="2035" spans="29:29" x14ac:dyDescent="0.3">
      <c r="AC2035" s="14"/>
    </row>
    <row r="2036" spans="29:29" x14ac:dyDescent="0.3">
      <c r="AC2036" s="14"/>
    </row>
    <row r="2037" spans="29:29" x14ac:dyDescent="0.3">
      <c r="AC2037" s="14"/>
    </row>
    <row r="2038" spans="29:29" x14ac:dyDescent="0.3">
      <c r="AC2038" s="14"/>
    </row>
    <row r="2039" spans="29:29" x14ac:dyDescent="0.3">
      <c r="AC2039" s="14"/>
    </row>
    <row r="2040" spans="29:29" x14ac:dyDescent="0.3">
      <c r="AC2040" s="14"/>
    </row>
    <row r="2041" spans="29:29" x14ac:dyDescent="0.3">
      <c r="AC2041" s="14"/>
    </row>
    <row r="2042" spans="29:29" x14ac:dyDescent="0.3">
      <c r="AC2042" s="14"/>
    </row>
    <row r="2043" spans="29:29" x14ac:dyDescent="0.3">
      <c r="AC2043" s="14"/>
    </row>
    <row r="2044" spans="29:29" x14ac:dyDescent="0.3">
      <c r="AC2044" s="14"/>
    </row>
    <row r="2045" spans="29:29" x14ac:dyDescent="0.3">
      <c r="AC2045" s="14"/>
    </row>
    <row r="2046" spans="29:29" x14ac:dyDescent="0.3">
      <c r="AC2046" s="14"/>
    </row>
    <row r="2047" spans="29:29" x14ac:dyDescent="0.3">
      <c r="AC2047" s="14"/>
    </row>
    <row r="2048" spans="29:29" x14ac:dyDescent="0.3">
      <c r="AC2048" s="14"/>
    </row>
    <row r="2049" spans="29:29" x14ac:dyDescent="0.3">
      <c r="AC2049" s="14"/>
    </row>
    <row r="2050" spans="29:29" x14ac:dyDescent="0.3">
      <c r="AC2050" s="14"/>
    </row>
    <row r="2051" spans="29:29" x14ac:dyDescent="0.3">
      <c r="AC2051" s="14"/>
    </row>
    <row r="2052" spans="29:29" x14ac:dyDescent="0.3">
      <c r="AC2052" s="14"/>
    </row>
    <row r="2053" spans="29:29" x14ac:dyDescent="0.3">
      <c r="AC2053" s="14"/>
    </row>
    <row r="2054" spans="29:29" x14ac:dyDescent="0.3">
      <c r="AC2054" s="14"/>
    </row>
    <row r="2055" spans="29:29" x14ac:dyDescent="0.3">
      <c r="AC2055" s="14"/>
    </row>
    <row r="2056" spans="29:29" x14ac:dyDescent="0.3">
      <c r="AC2056" s="14"/>
    </row>
    <row r="2057" spans="29:29" x14ac:dyDescent="0.3">
      <c r="AC2057" s="14"/>
    </row>
    <row r="2058" spans="29:29" x14ac:dyDescent="0.3">
      <c r="AC2058" s="14"/>
    </row>
    <row r="2059" spans="29:29" x14ac:dyDescent="0.3">
      <c r="AC2059" s="14"/>
    </row>
    <row r="2060" spans="29:29" x14ac:dyDescent="0.3">
      <c r="AC2060" s="14"/>
    </row>
    <row r="2061" spans="29:29" x14ac:dyDescent="0.3">
      <c r="AC2061" s="14"/>
    </row>
    <row r="2062" spans="29:29" x14ac:dyDescent="0.3">
      <c r="AC2062" s="14"/>
    </row>
    <row r="2063" spans="29:29" x14ac:dyDescent="0.3">
      <c r="AC2063" s="14"/>
    </row>
    <row r="2064" spans="29:29" x14ac:dyDescent="0.3">
      <c r="AC2064" s="14"/>
    </row>
    <row r="2065" spans="29:29" x14ac:dyDescent="0.3">
      <c r="AC2065" s="14"/>
    </row>
    <row r="2066" spans="29:29" x14ac:dyDescent="0.3">
      <c r="AC2066" s="14"/>
    </row>
    <row r="2067" spans="29:29" x14ac:dyDescent="0.3">
      <c r="AC2067" s="14"/>
    </row>
    <row r="2068" spans="29:29" x14ac:dyDescent="0.3">
      <c r="AC2068" s="14"/>
    </row>
    <row r="2069" spans="29:29" x14ac:dyDescent="0.3">
      <c r="AC2069" s="14"/>
    </row>
    <row r="2070" spans="29:29" x14ac:dyDescent="0.3">
      <c r="AC2070" s="14"/>
    </row>
    <row r="2071" spans="29:29" x14ac:dyDescent="0.3">
      <c r="AC2071" s="14"/>
    </row>
    <row r="2072" spans="29:29" x14ac:dyDescent="0.3">
      <c r="AC2072" s="14"/>
    </row>
    <row r="2073" spans="29:29" x14ac:dyDescent="0.3">
      <c r="AC2073" s="14"/>
    </row>
    <row r="2074" spans="29:29" x14ac:dyDescent="0.3">
      <c r="AC2074" s="14"/>
    </row>
    <row r="2075" spans="29:29" x14ac:dyDescent="0.3">
      <c r="AC2075" s="14"/>
    </row>
    <row r="2076" spans="29:29" x14ac:dyDescent="0.3">
      <c r="AC2076" s="14"/>
    </row>
    <row r="2077" spans="29:29" x14ac:dyDescent="0.3">
      <c r="AC2077" s="14"/>
    </row>
    <row r="2078" spans="29:29" x14ac:dyDescent="0.3">
      <c r="AC2078" s="14"/>
    </row>
    <row r="2079" spans="29:29" x14ac:dyDescent="0.3">
      <c r="AC2079" s="14"/>
    </row>
    <row r="2080" spans="29:29" x14ac:dyDescent="0.3">
      <c r="AC2080" s="14"/>
    </row>
    <row r="2081" spans="29:29" x14ac:dyDescent="0.3">
      <c r="AC2081" s="14"/>
    </row>
    <row r="2082" spans="29:29" x14ac:dyDescent="0.3">
      <c r="AC2082" s="14"/>
    </row>
    <row r="2083" spans="29:29" x14ac:dyDescent="0.3">
      <c r="AC2083" s="14"/>
    </row>
    <row r="2084" spans="29:29" x14ac:dyDescent="0.3">
      <c r="AC2084" s="14"/>
    </row>
    <row r="2085" spans="29:29" x14ac:dyDescent="0.3">
      <c r="AC2085" s="14"/>
    </row>
    <row r="2086" spans="29:29" x14ac:dyDescent="0.3">
      <c r="AC2086" s="14"/>
    </row>
    <row r="2087" spans="29:29" x14ac:dyDescent="0.3">
      <c r="AC2087" s="14"/>
    </row>
    <row r="2088" spans="29:29" x14ac:dyDescent="0.3">
      <c r="AC2088" s="14"/>
    </row>
    <row r="2089" spans="29:29" x14ac:dyDescent="0.3">
      <c r="AC2089" s="14"/>
    </row>
    <row r="2090" spans="29:29" x14ac:dyDescent="0.3">
      <c r="AC2090" s="14"/>
    </row>
    <row r="2091" spans="29:29" x14ac:dyDescent="0.3">
      <c r="AC2091" s="14"/>
    </row>
    <row r="2092" spans="29:29" x14ac:dyDescent="0.3">
      <c r="AC2092" s="14"/>
    </row>
    <row r="2093" spans="29:29" x14ac:dyDescent="0.3">
      <c r="AC2093" s="14"/>
    </row>
    <row r="2094" spans="29:29" x14ac:dyDescent="0.3">
      <c r="AC2094" s="14"/>
    </row>
    <row r="2095" spans="29:29" x14ac:dyDescent="0.3">
      <c r="AC2095" s="14"/>
    </row>
    <row r="2096" spans="29:29" x14ac:dyDescent="0.3">
      <c r="AC2096" s="14"/>
    </row>
    <row r="2097" spans="29:29" x14ac:dyDescent="0.3">
      <c r="AC2097" s="14"/>
    </row>
    <row r="2098" spans="29:29" x14ac:dyDescent="0.3">
      <c r="AC2098" s="14"/>
    </row>
    <row r="2099" spans="29:29" x14ac:dyDescent="0.3">
      <c r="AC2099" s="14"/>
    </row>
    <row r="2100" spans="29:29" x14ac:dyDescent="0.3">
      <c r="AC2100" s="14"/>
    </row>
    <row r="2101" spans="29:29" x14ac:dyDescent="0.3">
      <c r="AC2101" s="14"/>
    </row>
    <row r="2102" spans="29:29" x14ac:dyDescent="0.3">
      <c r="AC2102" s="14"/>
    </row>
    <row r="2103" spans="29:29" x14ac:dyDescent="0.3">
      <c r="AC2103" s="14"/>
    </row>
    <row r="2104" spans="29:29" x14ac:dyDescent="0.3">
      <c r="AC2104" s="14"/>
    </row>
    <row r="2105" spans="29:29" x14ac:dyDescent="0.3">
      <c r="AC2105" s="14"/>
    </row>
    <row r="2106" spans="29:29" x14ac:dyDescent="0.3">
      <c r="AC2106" s="14"/>
    </row>
    <row r="2107" spans="29:29" x14ac:dyDescent="0.3">
      <c r="AC2107" s="14"/>
    </row>
    <row r="2108" spans="29:29" x14ac:dyDescent="0.3">
      <c r="AC2108" s="14"/>
    </row>
    <row r="2109" spans="29:29" x14ac:dyDescent="0.3">
      <c r="AC2109" s="14"/>
    </row>
    <row r="2110" spans="29:29" x14ac:dyDescent="0.3">
      <c r="AC2110" s="14"/>
    </row>
    <row r="2111" spans="29:29" x14ac:dyDescent="0.3">
      <c r="AC2111" s="14"/>
    </row>
    <row r="2112" spans="29:29" x14ac:dyDescent="0.3">
      <c r="AC2112" s="14"/>
    </row>
    <row r="2113" spans="29:29" x14ac:dyDescent="0.3">
      <c r="AC2113" s="14"/>
    </row>
    <row r="2114" spans="29:29" x14ac:dyDescent="0.3">
      <c r="AC2114" s="14"/>
    </row>
    <row r="2115" spans="29:29" x14ac:dyDescent="0.3">
      <c r="AC2115" s="14"/>
    </row>
    <row r="2116" spans="29:29" x14ac:dyDescent="0.3">
      <c r="AC2116" s="14"/>
    </row>
    <row r="2117" spans="29:29" x14ac:dyDescent="0.3">
      <c r="AC2117" s="14"/>
    </row>
    <row r="2118" spans="29:29" x14ac:dyDescent="0.3">
      <c r="AC2118" s="14"/>
    </row>
    <row r="2119" spans="29:29" x14ac:dyDescent="0.3">
      <c r="AC2119" s="14"/>
    </row>
    <row r="2120" spans="29:29" x14ac:dyDescent="0.3">
      <c r="AC2120" s="14"/>
    </row>
    <row r="2121" spans="29:29" x14ac:dyDescent="0.3">
      <c r="AC2121" s="14"/>
    </row>
    <row r="2122" spans="29:29" x14ac:dyDescent="0.3">
      <c r="AC2122" s="14"/>
    </row>
    <row r="2123" spans="29:29" x14ac:dyDescent="0.3">
      <c r="AC2123" s="14"/>
    </row>
    <row r="2124" spans="29:29" x14ac:dyDescent="0.3">
      <c r="AC2124" s="14"/>
    </row>
    <row r="2125" spans="29:29" x14ac:dyDescent="0.3">
      <c r="AC2125" s="14"/>
    </row>
    <row r="2126" spans="29:29" x14ac:dyDescent="0.3">
      <c r="AC2126" s="14"/>
    </row>
    <row r="2127" spans="29:29" x14ac:dyDescent="0.3">
      <c r="AC2127" s="14"/>
    </row>
    <row r="2128" spans="29:29" x14ac:dyDescent="0.3">
      <c r="AC2128" s="14"/>
    </row>
    <row r="2129" spans="29:29" x14ac:dyDescent="0.3">
      <c r="AC2129" s="14"/>
    </row>
    <row r="2130" spans="29:29" x14ac:dyDescent="0.3">
      <c r="AC2130" s="14"/>
    </row>
    <row r="2131" spans="29:29" x14ac:dyDescent="0.3">
      <c r="AC2131" s="14"/>
    </row>
    <row r="2132" spans="29:29" x14ac:dyDescent="0.3">
      <c r="AC2132" s="14"/>
    </row>
    <row r="2133" spans="29:29" x14ac:dyDescent="0.3">
      <c r="AC2133" s="14"/>
    </row>
    <row r="2134" spans="29:29" x14ac:dyDescent="0.3">
      <c r="AC2134" s="14"/>
    </row>
    <row r="2135" spans="29:29" x14ac:dyDescent="0.3">
      <c r="AC2135" s="14"/>
    </row>
    <row r="2136" spans="29:29" x14ac:dyDescent="0.3">
      <c r="AC2136" s="14"/>
    </row>
    <row r="2137" spans="29:29" x14ac:dyDescent="0.3">
      <c r="AC2137" s="14"/>
    </row>
    <row r="2138" spans="29:29" x14ac:dyDescent="0.3">
      <c r="AC2138" s="14"/>
    </row>
    <row r="2139" spans="29:29" x14ac:dyDescent="0.3">
      <c r="AC2139" s="14"/>
    </row>
    <row r="2140" spans="29:29" x14ac:dyDescent="0.3">
      <c r="AC2140" s="14"/>
    </row>
    <row r="2141" spans="29:29" x14ac:dyDescent="0.3">
      <c r="AC2141" s="14"/>
    </row>
    <row r="2142" spans="29:29" x14ac:dyDescent="0.3">
      <c r="AC2142" s="14"/>
    </row>
    <row r="2143" spans="29:29" x14ac:dyDescent="0.3">
      <c r="AC2143" s="14"/>
    </row>
    <row r="2144" spans="29:29" x14ac:dyDescent="0.3">
      <c r="AC2144" s="14"/>
    </row>
    <row r="2145" spans="29:29" x14ac:dyDescent="0.3">
      <c r="AC2145" s="14"/>
    </row>
    <row r="2146" spans="29:29" x14ac:dyDescent="0.3">
      <c r="AC2146" s="14"/>
    </row>
    <row r="2147" spans="29:29" x14ac:dyDescent="0.3">
      <c r="AC2147" s="14"/>
    </row>
    <row r="2148" spans="29:29" x14ac:dyDescent="0.3">
      <c r="AC2148" s="14"/>
    </row>
    <row r="2149" spans="29:29" x14ac:dyDescent="0.3">
      <c r="AC2149" s="14"/>
    </row>
    <row r="2150" spans="29:29" x14ac:dyDescent="0.3">
      <c r="AC2150" s="14"/>
    </row>
    <row r="2151" spans="29:29" x14ac:dyDescent="0.3">
      <c r="AC2151" s="14"/>
    </row>
    <row r="2152" spans="29:29" x14ac:dyDescent="0.3">
      <c r="AC2152" s="14"/>
    </row>
    <row r="2153" spans="29:29" x14ac:dyDescent="0.3">
      <c r="AC2153" s="14"/>
    </row>
    <row r="2154" spans="29:29" x14ac:dyDescent="0.3">
      <c r="AC2154" s="14"/>
    </row>
    <row r="2155" spans="29:29" x14ac:dyDescent="0.3">
      <c r="AC2155" s="14"/>
    </row>
    <row r="2156" spans="29:29" x14ac:dyDescent="0.3">
      <c r="AC2156" s="14"/>
    </row>
    <row r="2157" spans="29:29" x14ac:dyDescent="0.3">
      <c r="AC2157" s="14"/>
    </row>
    <row r="2158" spans="29:29" x14ac:dyDescent="0.3">
      <c r="AC2158" s="14"/>
    </row>
    <row r="2159" spans="29:29" x14ac:dyDescent="0.3">
      <c r="AC2159" s="14"/>
    </row>
    <row r="2160" spans="29:29" x14ac:dyDescent="0.3">
      <c r="AC2160" s="14"/>
    </row>
    <row r="2161" spans="29:29" x14ac:dyDescent="0.3">
      <c r="AC2161" s="14"/>
    </row>
    <row r="2162" spans="29:29" x14ac:dyDescent="0.3">
      <c r="AC2162" s="14"/>
    </row>
    <row r="2163" spans="29:29" x14ac:dyDescent="0.3">
      <c r="AC2163" s="14"/>
    </row>
    <row r="2164" spans="29:29" x14ac:dyDescent="0.3">
      <c r="AC2164" s="14"/>
    </row>
    <row r="2165" spans="29:29" x14ac:dyDescent="0.3">
      <c r="AC2165" s="14"/>
    </row>
    <row r="2166" spans="29:29" x14ac:dyDescent="0.3">
      <c r="AC2166" s="14"/>
    </row>
    <row r="2167" spans="29:29" x14ac:dyDescent="0.3">
      <c r="AC2167" s="14"/>
    </row>
    <row r="2168" spans="29:29" x14ac:dyDescent="0.3">
      <c r="AC2168" s="14"/>
    </row>
    <row r="2169" spans="29:29" x14ac:dyDescent="0.3">
      <c r="AC2169" s="14"/>
    </row>
    <row r="2170" spans="29:29" x14ac:dyDescent="0.3">
      <c r="AC2170" s="14"/>
    </row>
    <row r="2171" spans="29:29" x14ac:dyDescent="0.3">
      <c r="AC2171" s="14"/>
    </row>
    <row r="2172" spans="29:29" x14ac:dyDescent="0.3">
      <c r="AC2172" s="14"/>
    </row>
    <row r="2173" spans="29:29" x14ac:dyDescent="0.3">
      <c r="AC2173" s="14"/>
    </row>
    <row r="2174" spans="29:29" x14ac:dyDescent="0.3">
      <c r="AC2174" s="14"/>
    </row>
    <row r="2175" spans="29:29" x14ac:dyDescent="0.3">
      <c r="AC2175" s="14"/>
    </row>
    <row r="2176" spans="29:29" x14ac:dyDescent="0.3">
      <c r="AC2176" s="14"/>
    </row>
    <row r="2177" spans="29:29" x14ac:dyDescent="0.3">
      <c r="AC2177" s="14"/>
    </row>
    <row r="2178" spans="29:29" x14ac:dyDescent="0.3">
      <c r="AC2178" s="14"/>
    </row>
    <row r="2179" spans="29:29" x14ac:dyDescent="0.3">
      <c r="AC2179" s="14"/>
    </row>
    <row r="2180" spans="29:29" x14ac:dyDescent="0.3">
      <c r="AC2180" s="14"/>
    </row>
    <row r="2181" spans="29:29" x14ac:dyDescent="0.3">
      <c r="AC2181" s="14"/>
    </row>
    <row r="2182" spans="29:29" x14ac:dyDescent="0.3">
      <c r="AC2182" s="14"/>
    </row>
    <row r="2183" spans="29:29" x14ac:dyDescent="0.3">
      <c r="AC2183" s="14"/>
    </row>
    <row r="2184" spans="29:29" x14ac:dyDescent="0.3">
      <c r="AC2184" s="14"/>
    </row>
    <row r="2185" spans="29:29" x14ac:dyDescent="0.3">
      <c r="AC2185" s="14"/>
    </row>
    <row r="2186" spans="29:29" x14ac:dyDescent="0.3">
      <c r="AC2186" s="14"/>
    </row>
    <row r="2187" spans="29:29" x14ac:dyDescent="0.3">
      <c r="AC2187" s="14"/>
    </row>
    <row r="2188" spans="29:29" x14ac:dyDescent="0.3">
      <c r="AC2188" s="14"/>
    </row>
    <row r="2189" spans="29:29" x14ac:dyDescent="0.3">
      <c r="AC2189" s="14"/>
    </row>
    <row r="2190" spans="29:29" x14ac:dyDescent="0.3">
      <c r="AC2190" s="14"/>
    </row>
    <row r="2191" spans="29:29" x14ac:dyDescent="0.3">
      <c r="AC2191" s="14"/>
    </row>
    <row r="2192" spans="29:29" x14ac:dyDescent="0.3">
      <c r="AC2192" s="14"/>
    </row>
    <row r="2193" spans="29:29" x14ac:dyDescent="0.3">
      <c r="AC2193" s="14"/>
    </row>
    <row r="2194" spans="29:29" x14ac:dyDescent="0.3">
      <c r="AC2194" s="14"/>
    </row>
    <row r="2195" spans="29:29" x14ac:dyDescent="0.3">
      <c r="AC2195" s="14"/>
    </row>
    <row r="2196" spans="29:29" x14ac:dyDescent="0.3">
      <c r="AC2196" s="14"/>
    </row>
    <row r="2197" spans="29:29" x14ac:dyDescent="0.3">
      <c r="AC2197" s="14"/>
    </row>
    <row r="2198" spans="29:29" x14ac:dyDescent="0.3">
      <c r="AC2198" s="14"/>
    </row>
    <row r="2199" spans="29:29" x14ac:dyDescent="0.3">
      <c r="AC2199" s="14"/>
    </row>
    <row r="2200" spans="29:29" x14ac:dyDescent="0.3">
      <c r="AC2200" s="14"/>
    </row>
    <row r="2201" spans="29:29" x14ac:dyDescent="0.3">
      <c r="AC2201" s="14"/>
    </row>
    <row r="2202" spans="29:29" x14ac:dyDescent="0.3">
      <c r="AC2202" s="14"/>
    </row>
    <row r="2203" spans="29:29" x14ac:dyDescent="0.3">
      <c r="AC2203" s="14"/>
    </row>
    <row r="2204" spans="29:29" x14ac:dyDescent="0.3">
      <c r="AC2204" s="14"/>
    </row>
    <row r="2205" spans="29:29" x14ac:dyDescent="0.3">
      <c r="AC2205" s="14"/>
    </row>
    <row r="2206" spans="29:29" x14ac:dyDescent="0.3">
      <c r="AC2206" s="14"/>
    </row>
    <row r="2207" spans="29:29" x14ac:dyDescent="0.3">
      <c r="AC2207" s="14"/>
    </row>
    <row r="2208" spans="29:29" x14ac:dyDescent="0.3">
      <c r="AC2208" s="14"/>
    </row>
    <row r="2209" spans="29:29" x14ac:dyDescent="0.3">
      <c r="AC2209" s="14"/>
    </row>
    <row r="2210" spans="29:29" x14ac:dyDescent="0.3">
      <c r="AC2210" s="14"/>
    </row>
    <row r="2211" spans="29:29" x14ac:dyDescent="0.3">
      <c r="AC2211" s="14"/>
    </row>
    <row r="2212" spans="29:29" x14ac:dyDescent="0.3">
      <c r="AC2212" s="14"/>
    </row>
    <row r="2213" spans="29:29" x14ac:dyDescent="0.3">
      <c r="AC2213" s="14"/>
    </row>
    <row r="2214" spans="29:29" x14ac:dyDescent="0.3">
      <c r="AC2214" s="14"/>
    </row>
    <row r="2215" spans="29:29" x14ac:dyDescent="0.3">
      <c r="AC2215" s="14"/>
    </row>
    <row r="2216" spans="29:29" x14ac:dyDescent="0.3">
      <c r="AC2216" s="14"/>
    </row>
    <row r="2217" spans="29:29" x14ac:dyDescent="0.3">
      <c r="AC2217" s="14"/>
    </row>
    <row r="2218" spans="29:29" x14ac:dyDescent="0.3">
      <c r="AC2218" s="14"/>
    </row>
    <row r="2219" spans="29:29" x14ac:dyDescent="0.3">
      <c r="AC2219" s="14"/>
    </row>
    <row r="2220" spans="29:29" x14ac:dyDescent="0.3">
      <c r="AC2220" s="14"/>
    </row>
    <row r="2221" spans="29:29" x14ac:dyDescent="0.3">
      <c r="AC2221" s="14"/>
    </row>
    <row r="2222" spans="29:29" x14ac:dyDescent="0.3">
      <c r="AC2222" s="14"/>
    </row>
    <row r="2223" spans="29:29" x14ac:dyDescent="0.3">
      <c r="AC2223" s="14"/>
    </row>
    <row r="2224" spans="29:29" x14ac:dyDescent="0.3">
      <c r="AC2224" s="14"/>
    </row>
    <row r="2225" spans="29:29" x14ac:dyDescent="0.3">
      <c r="AC2225" s="14"/>
    </row>
    <row r="2226" spans="29:29" x14ac:dyDescent="0.3">
      <c r="AC2226" s="14"/>
    </row>
    <row r="2227" spans="29:29" x14ac:dyDescent="0.3">
      <c r="AC2227" s="14"/>
    </row>
    <row r="2228" spans="29:29" x14ac:dyDescent="0.3">
      <c r="AC2228" s="14"/>
    </row>
    <row r="2229" spans="29:29" x14ac:dyDescent="0.3">
      <c r="AC2229" s="14"/>
    </row>
    <row r="2230" spans="29:29" x14ac:dyDescent="0.3">
      <c r="AC2230" s="14"/>
    </row>
    <row r="2231" spans="29:29" x14ac:dyDescent="0.3">
      <c r="AC2231" s="14"/>
    </row>
    <row r="2232" spans="29:29" x14ac:dyDescent="0.3">
      <c r="AC2232" s="14"/>
    </row>
    <row r="2233" spans="29:29" x14ac:dyDescent="0.3">
      <c r="AC2233" s="14"/>
    </row>
    <row r="2234" spans="29:29" x14ac:dyDescent="0.3">
      <c r="AC2234" s="14"/>
    </row>
    <row r="2235" spans="29:29" x14ac:dyDescent="0.3">
      <c r="AC2235" s="14"/>
    </row>
    <row r="2236" spans="29:29" x14ac:dyDescent="0.3">
      <c r="AC2236" s="14"/>
    </row>
    <row r="2237" spans="29:29" x14ac:dyDescent="0.3">
      <c r="AC2237" s="14"/>
    </row>
    <row r="2238" spans="29:29" x14ac:dyDescent="0.3">
      <c r="AC2238" s="14"/>
    </row>
    <row r="2239" spans="29:29" x14ac:dyDescent="0.3">
      <c r="AC2239" s="14"/>
    </row>
    <row r="2240" spans="29:29" x14ac:dyDescent="0.3">
      <c r="AC2240" s="14"/>
    </row>
    <row r="2241" spans="29:29" x14ac:dyDescent="0.3">
      <c r="AC2241" s="14"/>
    </row>
    <row r="2242" spans="29:29" x14ac:dyDescent="0.3">
      <c r="AC2242" s="14"/>
    </row>
    <row r="2243" spans="29:29" x14ac:dyDescent="0.3">
      <c r="AC2243" s="14"/>
    </row>
    <row r="2244" spans="29:29" x14ac:dyDescent="0.3">
      <c r="AC2244" s="14"/>
    </row>
    <row r="2245" spans="29:29" x14ac:dyDescent="0.3">
      <c r="AC2245" s="14"/>
    </row>
    <row r="2246" spans="29:29" x14ac:dyDescent="0.3">
      <c r="AC2246" s="14"/>
    </row>
    <row r="2247" spans="29:29" x14ac:dyDescent="0.3">
      <c r="AC2247" s="14"/>
    </row>
    <row r="2248" spans="29:29" x14ac:dyDescent="0.3">
      <c r="AC2248" s="14"/>
    </row>
    <row r="2249" spans="29:29" x14ac:dyDescent="0.3">
      <c r="AC2249" s="14"/>
    </row>
    <row r="2250" spans="29:29" x14ac:dyDescent="0.3">
      <c r="AC2250" s="14"/>
    </row>
    <row r="2251" spans="29:29" x14ac:dyDescent="0.3">
      <c r="AC2251" s="14"/>
    </row>
    <row r="2252" spans="29:29" x14ac:dyDescent="0.3">
      <c r="AC2252" s="14"/>
    </row>
    <row r="2253" spans="29:29" x14ac:dyDescent="0.3">
      <c r="AC2253" s="14"/>
    </row>
    <row r="2254" spans="29:29" x14ac:dyDescent="0.3">
      <c r="AC2254" s="14"/>
    </row>
    <row r="2255" spans="29:29" x14ac:dyDescent="0.3">
      <c r="AC2255" s="14"/>
    </row>
    <row r="2256" spans="29:29" x14ac:dyDescent="0.3">
      <c r="AC2256" s="14"/>
    </row>
    <row r="2257" spans="29:29" x14ac:dyDescent="0.3">
      <c r="AC2257" s="14"/>
    </row>
    <row r="2258" spans="29:29" x14ac:dyDescent="0.3">
      <c r="AC2258" s="14"/>
    </row>
    <row r="2259" spans="29:29" x14ac:dyDescent="0.3">
      <c r="AC2259" s="14"/>
    </row>
    <row r="2260" spans="29:29" x14ac:dyDescent="0.3">
      <c r="AC2260" s="14"/>
    </row>
    <row r="2261" spans="29:29" x14ac:dyDescent="0.3">
      <c r="AC2261" s="14"/>
    </row>
    <row r="2262" spans="29:29" x14ac:dyDescent="0.3">
      <c r="AC2262" s="14"/>
    </row>
    <row r="2263" spans="29:29" x14ac:dyDescent="0.3">
      <c r="AC2263" s="14"/>
    </row>
    <row r="2264" spans="29:29" x14ac:dyDescent="0.3">
      <c r="AC2264" s="14"/>
    </row>
    <row r="2265" spans="29:29" x14ac:dyDescent="0.3">
      <c r="AC2265" s="14"/>
    </row>
    <row r="2266" spans="29:29" x14ac:dyDescent="0.3">
      <c r="AC2266" s="14"/>
    </row>
    <row r="2267" spans="29:29" x14ac:dyDescent="0.3">
      <c r="AC2267" s="14"/>
    </row>
    <row r="2268" spans="29:29" x14ac:dyDescent="0.3">
      <c r="AC2268" s="14"/>
    </row>
    <row r="2269" spans="29:29" x14ac:dyDescent="0.3">
      <c r="AC2269" s="14"/>
    </row>
    <row r="2270" spans="29:29" x14ac:dyDescent="0.3">
      <c r="AC2270" s="14"/>
    </row>
    <row r="2271" spans="29:29" x14ac:dyDescent="0.3">
      <c r="AC2271" s="14"/>
    </row>
    <row r="2272" spans="29:29" x14ac:dyDescent="0.3">
      <c r="AC2272" s="14"/>
    </row>
    <row r="2273" spans="29:29" x14ac:dyDescent="0.3">
      <c r="AC2273" s="14"/>
    </row>
    <row r="2274" spans="29:29" x14ac:dyDescent="0.3">
      <c r="AC2274" s="14"/>
    </row>
    <row r="2275" spans="29:29" x14ac:dyDescent="0.3">
      <c r="AC2275" s="14"/>
    </row>
    <row r="2276" spans="29:29" x14ac:dyDescent="0.3">
      <c r="AC2276" s="14"/>
    </row>
    <row r="2277" spans="29:29" x14ac:dyDescent="0.3">
      <c r="AC2277" s="14"/>
    </row>
    <row r="2278" spans="29:29" x14ac:dyDescent="0.3">
      <c r="AC2278" s="14"/>
    </row>
    <row r="2279" spans="29:29" x14ac:dyDescent="0.3">
      <c r="AC2279" s="14"/>
    </row>
    <row r="2280" spans="29:29" x14ac:dyDescent="0.3">
      <c r="AC2280" s="14"/>
    </row>
    <row r="2281" spans="29:29" x14ac:dyDescent="0.3">
      <c r="AC2281" s="14"/>
    </row>
    <row r="2282" spans="29:29" x14ac:dyDescent="0.3">
      <c r="AC2282" s="14"/>
    </row>
    <row r="2283" spans="29:29" x14ac:dyDescent="0.3">
      <c r="AC2283" s="14"/>
    </row>
    <row r="2284" spans="29:29" x14ac:dyDescent="0.3">
      <c r="AC2284" s="14"/>
    </row>
    <row r="2285" spans="29:29" x14ac:dyDescent="0.3">
      <c r="AC2285" s="14"/>
    </row>
    <row r="2286" spans="29:29" x14ac:dyDescent="0.3">
      <c r="AC2286" s="14"/>
    </row>
    <row r="2287" spans="29:29" x14ac:dyDescent="0.3">
      <c r="AC2287" s="14"/>
    </row>
    <row r="2288" spans="29:29" x14ac:dyDescent="0.3">
      <c r="AC2288" s="14"/>
    </row>
    <row r="2289" spans="29:29" x14ac:dyDescent="0.3">
      <c r="AC2289" s="14"/>
    </row>
    <row r="2290" spans="29:29" x14ac:dyDescent="0.3">
      <c r="AC2290" s="14"/>
    </row>
    <row r="2291" spans="29:29" x14ac:dyDescent="0.3">
      <c r="AC2291" s="14"/>
    </row>
    <row r="2292" spans="29:29" x14ac:dyDescent="0.3">
      <c r="AC2292" s="14"/>
    </row>
    <row r="2293" spans="29:29" x14ac:dyDescent="0.3">
      <c r="AC2293" s="14"/>
    </row>
    <row r="2294" spans="29:29" x14ac:dyDescent="0.3">
      <c r="AC2294" s="14"/>
    </row>
    <row r="2295" spans="29:29" x14ac:dyDescent="0.3">
      <c r="AC2295" s="14"/>
    </row>
    <row r="2296" spans="29:29" x14ac:dyDescent="0.3">
      <c r="AC2296" s="14"/>
    </row>
    <row r="2297" spans="29:29" x14ac:dyDescent="0.3">
      <c r="AC2297" s="14"/>
    </row>
    <row r="2298" spans="29:29" x14ac:dyDescent="0.3">
      <c r="AC2298" s="14"/>
    </row>
    <row r="2299" spans="29:29" x14ac:dyDescent="0.3">
      <c r="AC2299" s="14"/>
    </row>
    <row r="2300" spans="29:29" x14ac:dyDescent="0.3">
      <c r="AC2300" s="14"/>
    </row>
    <row r="2301" spans="29:29" x14ac:dyDescent="0.3">
      <c r="AC2301" s="14"/>
    </row>
    <row r="2302" spans="29:29" x14ac:dyDescent="0.3">
      <c r="AC2302" s="14"/>
    </row>
    <row r="2303" spans="29:29" x14ac:dyDescent="0.3">
      <c r="AC2303" s="14"/>
    </row>
    <row r="2304" spans="29:29" x14ac:dyDescent="0.3">
      <c r="AC2304" s="14"/>
    </row>
    <row r="2305" spans="29:29" x14ac:dyDescent="0.3">
      <c r="AC2305" s="14"/>
    </row>
    <row r="2306" spans="29:29" x14ac:dyDescent="0.3">
      <c r="AC2306" s="14"/>
    </row>
    <row r="2307" spans="29:29" x14ac:dyDescent="0.3">
      <c r="AC2307" s="14"/>
    </row>
    <row r="2308" spans="29:29" x14ac:dyDescent="0.3">
      <c r="AC2308" s="14"/>
    </row>
    <row r="2309" spans="29:29" x14ac:dyDescent="0.3">
      <c r="AC2309" s="14"/>
    </row>
    <row r="2310" spans="29:29" x14ac:dyDescent="0.3">
      <c r="AC2310" s="14"/>
    </row>
    <row r="2311" spans="29:29" x14ac:dyDescent="0.3">
      <c r="AC2311" s="14"/>
    </row>
    <row r="2312" spans="29:29" x14ac:dyDescent="0.3">
      <c r="AC2312" s="14"/>
    </row>
    <row r="2313" spans="29:29" x14ac:dyDescent="0.3">
      <c r="AC2313" s="14"/>
    </row>
    <row r="2314" spans="29:29" x14ac:dyDescent="0.3">
      <c r="AC2314" s="14"/>
    </row>
    <row r="2315" spans="29:29" x14ac:dyDescent="0.3">
      <c r="AC2315" s="14"/>
    </row>
    <row r="2316" spans="29:29" x14ac:dyDescent="0.3">
      <c r="AC2316" s="14"/>
    </row>
    <row r="2317" spans="29:29" x14ac:dyDescent="0.3">
      <c r="AC2317" s="14"/>
    </row>
    <row r="2318" spans="29:29" x14ac:dyDescent="0.3">
      <c r="AC2318" s="14"/>
    </row>
    <row r="2319" spans="29:29" x14ac:dyDescent="0.3">
      <c r="AC2319" s="14"/>
    </row>
    <row r="2320" spans="29:29" x14ac:dyDescent="0.3">
      <c r="AC2320" s="14"/>
    </row>
    <row r="2321" spans="29:29" x14ac:dyDescent="0.3">
      <c r="AC2321" s="14"/>
    </row>
    <row r="2322" spans="29:29" x14ac:dyDescent="0.3">
      <c r="AC2322" s="14"/>
    </row>
    <row r="2323" spans="29:29" x14ac:dyDescent="0.3">
      <c r="AC2323" s="14"/>
    </row>
    <row r="2324" spans="29:29" x14ac:dyDescent="0.3">
      <c r="AC2324" s="14"/>
    </row>
    <row r="2325" spans="29:29" x14ac:dyDescent="0.3">
      <c r="AC2325" s="14"/>
    </row>
    <row r="2326" spans="29:29" x14ac:dyDescent="0.3">
      <c r="AC2326" s="14"/>
    </row>
    <row r="2327" spans="29:29" x14ac:dyDescent="0.3">
      <c r="AC2327" s="14"/>
    </row>
    <row r="2328" spans="29:29" x14ac:dyDescent="0.3">
      <c r="AC2328" s="14"/>
    </row>
    <row r="2329" spans="29:29" x14ac:dyDescent="0.3">
      <c r="AC2329" s="14"/>
    </row>
    <row r="2330" spans="29:29" x14ac:dyDescent="0.3">
      <c r="AC2330" s="14"/>
    </row>
    <row r="2331" spans="29:29" x14ac:dyDescent="0.3">
      <c r="AC2331" s="14"/>
    </row>
    <row r="2332" spans="29:29" x14ac:dyDescent="0.3">
      <c r="AC2332" s="14"/>
    </row>
    <row r="2333" spans="29:29" x14ac:dyDescent="0.3">
      <c r="AC2333" s="14"/>
    </row>
    <row r="2334" spans="29:29" x14ac:dyDescent="0.3">
      <c r="AC2334" s="14"/>
    </row>
    <row r="2335" spans="29:29" x14ac:dyDescent="0.3">
      <c r="AC2335" s="14"/>
    </row>
    <row r="2336" spans="29:29" x14ac:dyDescent="0.3">
      <c r="AC2336" s="14"/>
    </row>
    <row r="2337" spans="29:29" x14ac:dyDescent="0.3">
      <c r="AC2337" s="14"/>
    </row>
    <row r="2338" spans="29:29" x14ac:dyDescent="0.3">
      <c r="AC2338" s="14"/>
    </row>
    <row r="2339" spans="29:29" x14ac:dyDescent="0.3">
      <c r="AC2339" s="14"/>
    </row>
    <row r="2340" spans="29:29" x14ac:dyDescent="0.3">
      <c r="AC2340" s="14"/>
    </row>
    <row r="2341" spans="29:29" x14ac:dyDescent="0.3">
      <c r="AC2341" s="14"/>
    </row>
    <row r="2342" spans="29:29" x14ac:dyDescent="0.3">
      <c r="AC2342" s="14"/>
    </row>
    <row r="2343" spans="29:29" x14ac:dyDescent="0.3">
      <c r="AC2343" s="14"/>
    </row>
    <row r="2344" spans="29:29" x14ac:dyDescent="0.3">
      <c r="AC2344" s="14"/>
    </row>
    <row r="2345" spans="29:29" x14ac:dyDescent="0.3">
      <c r="AC2345" s="14"/>
    </row>
    <row r="2346" spans="29:29" x14ac:dyDescent="0.3">
      <c r="AC2346" s="14"/>
    </row>
    <row r="2347" spans="29:29" x14ac:dyDescent="0.3">
      <c r="AC2347" s="14"/>
    </row>
    <row r="2348" spans="29:29" x14ac:dyDescent="0.3">
      <c r="AC2348" s="14"/>
    </row>
    <row r="2349" spans="29:29" x14ac:dyDescent="0.3">
      <c r="AC2349" s="14"/>
    </row>
    <row r="2350" spans="29:29" x14ac:dyDescent="0.3">
      <c r="AC2350" s="14"/>
    </row>
    <row r="2351" spans="29:29" x14ac:dyDescent="0.3">
      <c r="AC2351" s="14"/>
    </row>
    <row r="2352" spans="29:29" x14ac:dyDescent="0.3">
      <c r="AC2352" s="14"/>
    </row>
    <row r="2353" spans="29:29" x14ac:dyDescent="0.3">
      <c r="AC2353" s="14"/>
    </row>
    <row r="2354" spans="29:29" x14ac:dyDescent="0.3">
      <c r="AC2354" s="14"/>
    </row>
    <row r="2355" spans="29:29" x14ac:dyDescent="0.3">
      <c r="AC2355" s="14"/>
    </row>
    <row r="2356" spans="29:29" x14ac:dyDescent="0.3">
      <c r="AC2356" s="14"/>
    </row>
    <row r="2357" spans="29:29" x14ac:dyDescent="0.3">
      <c r="AC2357" s="14"/>
    </row>
    <row r="2358" spans="29:29" x14ac:dyDescent="0.3">
      <c r="AC2358" s="14"/>
    </row>
    <row r="2359" spans="29:29" x14ac:dyDescent="0.3">
      <c r="AC2359" s="14"/>
    </row>
    <row r="2360" spans="29:29" x14ac:dyDescent="0.3">
      <c r="AC2360" s="14"/>
    </row>
    <row r="2361" spans="29:29" x14ac:dyDescent="0.3">
      <c r="AC2361" s="14"/>
    </row>
    <row r="2362" spans="29:29" x14ac:dyDescent="0.3">
      <c r="AC2362" s="14"/>
    </row>
    <row r="2363" spans="29:29" x14ac:dyDescent="0.3">
      <c r="AC2363" s="14"/>
    </row>
    <row r="2364" spans="29:29" x14ac:dyDescent="0.3">
      <c r="AC2364" s="14"/>
    </row>
    <row r="2365" spans="29:29" x14ac:dyDescent="0.3">
      <c r="AC2365" s="14"/>
    </row>
    <row r="2366" spans="29:29" x14ac:dyDescent="0.3">
      <c r="AC2366" s="14"/>
    </row>
    <row r="2367" spans="29:29" x14ac:dyDescent="0.3">
      <c r="AC2367" s="14"/>
    </row>
    <row r="2368" spans="29:29" x14ac:dyDescent="0.3">
      <c r="AC2368" s="14"/>
    </row>
    <row r="2369" spans="29:29" x14ac:dyDescent="0.3">
      <c r="AC2369" s="14"/>
    </row>
    <row r="2370" spans="29:29" x14ac:dyDescent="0.3">
      <c r="AC2370" s="14"/>
    </row>
    <row r="2371" spans="29:29" x14ac:dyDescent="0.3">
      <c r="AC2371" s="14"/>
    </row>
    <row r="2372" spans="29:29" x14ac:dyDescent="0.3">
      <c r="AC2372" s="14"/>
    </row>
    <row r="2373" spans="29:29" x14ac:dyDescent="0.3">
      <c r="AC2373" s="14"/>
    </row>
    <row r="2374" spans="29:29" x14ac:dyDescent="0.3">
      <c r="AC2374" s="14"/>
    </row>
    <row r="2375" spans="29:29" x14ac:dyDescent="0.3">
      <c r="AC2375" s="14"/>
    </row>
    <row r="2376" spans="29:29" x14ac:dyDescent="0.3">
      <c r="AC2376" s="14"/>
    </row>
    <row r="2377" spans="29:29" x14ac:dyDescent="0.3">
      <c r="AC2377" s="14"/>
    </row>
    <row r="2378" spans="29:29" x14ac:dyDescent="0.3">
      <c r="AC2378" s="14"/>
    </row>
    <row r="2379" spans="29:29" x14ac:dyDescent="0.3">
      <c r="AC2379" s="14"/>
    </row>
    <row r="2380" spans="29:29" x14ac:dyDescent="0.3">
      <c r="AC2380" s="14"/>
    </row>
    <row r="2381" spans="29:29" x14ac:dyDescent="0.3">
      <c r="AC2381" s="14"/>
    </row>
    <row r="2382" spans="29:29" x14ac:dyDescent="0.3">
      <c r="AC2382" s="14"/>
    </row>
    <row r="2383" spans="29:29" x14ac:dyDescent="0.3">
      <c r="AC2383" s="14"/>
    </row>
    <row r="2384" spans="29:29" x14ac:dyDescent="0.3">
      <c r="AC2384" s="14"/>
    </row>
    <row r="2385" spans="29:29" x14ac:dyDescent="0.3">
      <c r="AC2385" s="14"/>
    </row>
    <row r="2386" spans="29:29" x14ac:dyDescent="0.3">
      <c r="AC2386" s="14"/>
    </row>
    <row r="2387" spans="29:29" x14ac:dyDescent="0.3">
      <c r="AC2387" s="14"/>
    </row>
    <row r="2388" spans="29:29" x14ac:dyDescent="0.3">
      <c r="AC2388" s="14"/>
    </row>
    <row r="2389" spans="29:29" x14ac:dyDescent="0.3">
      <c r="AC2389" s="14"/>
    </row>
    <row r="2390" spans="29:29" x14ac:dyDescent="0.3">
      <c r="AC2390" s="14"/>
    </row>
    <row r="2391" spans="29:29" x14ac:dyDescent="0.3">
      <c r="AC2391" s="14"/>
    </row>
    <row r="2392" spans="29:29" x14ac:dyDescent="0.3">
      <c r="AC2392" s="14"/>
    </row>
    <row r="2393" spans="29:29" x14ac:dyDescent="0.3">
      <c r="AC2393" s="14"/>
    </row>
    <row r="2394" spans="29:29" x14ac:dyDescent="0.3">
      <c r="AC2394" s="14"/>
    </row>
    <row r="2395" spans="29:29" x14ac:dyDescent="0.3">
      <c r="AC2395" s="14"/>
    </row>
    <row r="2396" spans="29:29" x14ac:dyDescent="0.3">
      <c r="AC2396" s="14"/>
    </row>
    <row r="2397" spans="29:29" x14ac:dyDescent="0.3">
      <c r="AC2397" s="14"/>
    </row>
    <row r="2398" spans="29:29" x14ac:dyDescent="0.3">
      <c r="AC2398" s="14"/>
    </row>
    <row r="2399" spans="29:29" x14ac:dyDescent="0.3">
      <c r="AC2399" s="14"/>
    </row>
    <row r="2400" spans="29:29" x14ac:dyDescent="0.3">
      <c r="AC2400" s="14"/>
    </row>
    <row r="2401" spans="29:29" x14ac:dyDescent="0.3">
      <c r="AC2401" s="14"/>
    </row>
    <row r="2402" spans="29:29" x14ac:dyDescent="0.3">
      <c r="AC2402" s="14"/>
    </row>
    <row r="2403" spans="29:29" x14ac:dyDescent="0.3">
      <c r="AC2403" s="14"/>
    </row>
    <row r="2404" spans="29:29" x14ac:dyDescent="0.3">
      <c r="AC2404" s="14"/>
    </row>
    <row r="2405" spans="29:29" x14ac:dyDescent="0.3">
      <c r="AC2405" s="14"/>
    </row>
    <row r="2406" spans="29:29" x14ac:dyDescent="0.3">
      <c r="AC2406" s="14"/>
    </row>
    <row r="2407" spans="29:29" x14ac:dyDescent="0.3">
      <c r="AC2407" s="14"/>
    </row>
    <row r="2408" spans="29:29" x14ac:dyDescent="0.3">
      <c r="AC2408" s="14"/>
    </row>
    <row r="2409" spans="29:29" x14ac:dyDescent="0.3">
      <c r="AC2409" s="14"/>
    </row>
    <row r="2410" spans="29:29" x14ac:dyDescent="0.3">
      <c r="AC2410" s="14"/>
    </row>
    <row r="2411" spans="29:29" x14ac:dyDescent="0.3">
      <c r="AC2411" s="14"/>
    </row>
    <row r="2412" spans="29:29" x14ac:dyDescent="0.3">
      <c r="AC2412" s="14"/>
    </row>
    <row r="2413" spans="29:29" x14ac:dyDescent="0.3">
      <c r="AC2413" s="14"/>
    </row>
    <row r="2414" spans="29:29" x14ac:dyDescent="0.3">
      <c r="AC2414" s="14"/>
    </row>
    <row r="2415" spans="29:29" x14ac:dyDescent="0.3">
      <c r="AC2415" s="14"/>
    </row>
    <row r="2416" spans="29:29" x14ac:dyDescent="0.3">
      <c r="AC2416" s="14"/>
    </row>
    <row r="2417" spans="29:29" x14ac:dyDescent="0.3">
      <c r="AC2417" s="14"/>
    </row>
    <row r="2418" spans="29:29" x14ac:dyDescent="0.3">
      <c r="AC2418" s="14"/>
    </row>
    <row r="2419" spans="29:29" x14ac:dyDescent="0.3">
      <c r="AC2419" s="14"/>
    </row>
    <row r="2420" spans="29:29" x14ac:dyDescent="0.3">
      <c r="AC2420" s="14"/>
    </row>
    <row r="2421" spans="29:29" x14ac:dyDescent="0.3">
      <c r="AC2421" s="14"/>
    </row>
    <row r="2422" spans="29:29" x14ac:dyDescent="0.3">
      <c r="AC2422" s="14"/>
    </row>
    <row r="2423" spans="29:29" x14ac:dyDescent="0.3">
      <c r="AC2423" s="14"/>
    </row>
    <row r="2424" spans="29:29" x14ac:dyDescent="0.3">
      <c r="AC2424" s="14"/>
    </row>
    <row r="2425" spans="29:29" x14ac:dyDescent="0.3">
      <c r="AC2425" s="14"/>
    </row>
    <row r="2426" spans="29:29" x14ac:dyDescent="0.3">
      <c r="AC2426" s="14"/>
    </row>
    <row r="2427" spans="29:29" x14ac:dyDescent="0.3">
      <c r="AC2427" s="14"/>
    </row>
    <row r="2428" spans="29:29" x14ac:dyDescent="0.3">
      <c r="AC2428" s="14"/>
    </row>
    <row r="2429" spans="29:29" x14ac:dyDescent="0.3">
      <c r="AC2429" s="14"/>
    </row>
    <row r="2430" spans="29:29" x14ac:dyDescent="0.3">
      <c r="AC2430" s="14"/>
    </row>
    <row r="2431" spans="29:29" x14ac:dyDescent="0.3">
      <c r="AC2431" s="14"/>
    </row>
    <row r="2432" spans="29:29" x14ac:dyDescent="0.3">
      <c r="AC2432" s="14"/>
    </row>
    <row r="2433" spans="29:29" x14ac:dyDescent="0.3">
      <c r="AC2433" s="14"/>
    </row>
    <row r="2434" spans="29:29" x14ac:dyDescent="0.3">
      <c r="AC2434" s="14"/>
    </row>
    <row r="2435" spans="29:29" x14ac:dyDescent="0.3">
      <c r="AC2435" s="14"/>
    </row>
    <row r="2436" spans="29:29" x14ac:dyDescent="0.3">
      <c r="AC2436" s="14"/>
    </row>
    <row r="2437" spans="29:29" x14ac:dyDescent="0.3">
      <c r="AC2437" s="14"/>
    </row>
    <row r="2438" spans="29:29" x14ac:dyDescent="0.3">
      <c r="AC2438" s="14"/>
    </row>
    <row r="2439" spans="29:29" x14ac:dyDescent="0.3">
      <c r="AC2439" s="14"/>
    </row>
    <row r="2440" spans="29:29" x14ac:dyDescent="0.3">
      <c r="AC2440" s="14"/>
    </row>
    <row r="2441" spans="29:29" x14ac:dyDescent="0.3">
      <c r="AC2441" s="14"/>
    </row>
    <row r="2442" spans="29:29" x14ac:dyDescent="0.3">
      <c r="AC2442" s="14"/>
    </row>
    <row r="2443" spans="29:29" x14ac:dyDescent="0.3">
      <c r="AC2443" s="14"/>
    </row>
    <row r="2444" spans="29:29" x14ac:dyDescent="0.3">
      <c r="AC2444" s="14"/>
    </row>
    <row r="2445" spans="29:29" x14ac:dyDescent="0.3">
      <c r="AC2445" s="14"/>
    </row>
    <row r="2446" spans="29:29" x14ac:dyDescent="0.3">
      <c r="AC2446" s="14"/>
    </row>
    <row r="2447" spans="29:29" x14ac:dyDescent="0.3">
      <c r="AC2447" s="14"/>
    </row>
    <row r="2448" spans="29:29" x14ac:dyDescent="0.3">
      <c r="AC2448" s="14"/>
    </row>
    <row r="2449" spans="29:29" x14ac:dyDescent="0.3">
      <c r="AC2449" s="14"/>
    </row>
    <row r="2450" spans="29:29" x14ac:dyDescent="0.3">
      <c r="AC2450" s="14"/>
    </row>
    <row r="2451" spans="29:29" x14ac:dyDescent="0.3">
      <c r="AC2451" s="14"/>
    </row>
    <row r="2452" spans="29:29" x14ac:dyDescent="0.3">
      <c r="AC2452" s="14"/>
    </row>
    <row r="2453" spans="29:29" x14ac:dyDescent="0.3">
      <c r="AC2453" s="14"/>
    </row>
    <row r="2454" spans="29:29" x14ac:dyDescent="0.3">
      <c r="AC2454" s="14"/>
    </row>
    <row r="2455" spans="29:29" x14ac:dyDescent="0.3">
      <c r="AC2455" s="14"/>
    </row>
    <row r="2456" spans="29:29" x14ac:dyDescent="0.3">
      <c r="AC2456" s="14"/>
    </row>
    <row r="2457" spans="29:29" x14ac:dyDescent="0.3">
      <c r="AC2457" s="14"/>
    </row>
    <row r="2458" spans="29:29" x14ac:dyDescent="0.3">
      <c r="AC2458" s="14"/>
    </row>
    <row r="2459" spans="29:29" x14ac:dyDescent="0.3">
      <c r="AC2459" s="14"/>
    </row>
    <row r="2460" spans="29:29" x14ac:dyDescent="0.3">
      <c r="AC2460" s="14"/>
    </row>
    <row r="2461" spans="29:29" x14ac:dyDescent="0.3">
      <c r="AC2461" s="14"/>
    </row>
    <row r="2462" spans="29:29" x14ac:dyDescent="0.3">
      <c r="AC2462" s="14"/>
    </row>
    <row r="2463" spans="29:29" x14ac:dyDescent="0.3">
      <c r="AC2463" s="14"/>
    </row>
    <row r="2464" spans="29:29" x14ac:dyDescent="0.3">
      <c r="AC2464" s="14"/>
    </row>
    <row r="2465" spans="29:29" x14ac:dyDescent="0.3">
      <c r="AC2465" s="14"/>
    </row>
    <row r="2466" spans="29:29" x14ac:dyDescent="0.3">
      <c r="AC2466" s="14"/>
    </row>
    <row r="2467" spans="29:29" x14ac:dyDescent="0.3">
      <c r="AC2467" s="14"/>
    </row>
    <row r="2468" spans="29:29" x14ac:dyDescent="0.3">
      <c r="AC2468" s="14"/>
    </row>
    <row r="2469" spans="29:29" x14ac:dyDescent="0.3">
      <c r="AC2469" s="14"/>
    </row>
    <row r="2470" spans="29:29" x14ac:dyDescent="0.3">
      <c r="AC2470" s="14"/>
    </row>
    <row r="2471" spans="29:29" x14ac:dyDescent="0.3">
      <c r="AC2471" s="14"/>
    </row>
    <row r="2472" spans="29:29" x14ac:dyDescent="0.3">
      <c r="AC2472" s="14"/>
    </row>
    <row r="2473" spans="29:29" x14ac:dyDescent="0.3">
      <c r="AC2473" s="14"/>
    </row>
    <row r="2474" spans="29:29" x14ac:dyDescent="0.3">
      <c r="AC2474" s="14"/>
    </row>
    <row r="2475" spans="29:29" x14ac:dyDescent="0.3">
      <c r="AC2475" s="14"/>
    </row>
    <row r="2476" spans="29:29" x14ac:dyDescent="0.3">
      <c r="AC2476" s="14"/>
    </row>
    <row r="2477" spans="29:29" x14ac:dyDescent="0.3">
      <c r="AC2477" s="14"/>
    </row>
    <row r="2478" spans="29:29" x14ac:dyDescent="0.3">
      <c r="AC2478" s="14"/>
    </row>
    <row r="2479" spans="29:29" x14ac:dyDescent="0.3">
      <c r="AC2479" s="14"/>
    </row>
    <row r="2480" spans="29:29" x14ac:dyDescent="0.3">
      <c r="AC2480" s="14"/>
    </row>
    <row r="2481" spans="29:29" x14ac:dyDescent="0.3">
      <c r="AC2481" s="14"/>
    </row>
    <row r="2482" spans="29:29" x14ac:dyDescent="0.3">
      <c r="AC2482" s="14"/>
    </row>
    <row r="2483" spans="29:29" x14ac:dyDescent="0.3">
      <c r="AC2483" s="14"/>
    </row>
    <row r="2484" spans="29:29" x14ac:dyDescent="0.3">
      <c r="AC2484" s="14"/>
    </row>
    <row r="2485" spans="29:29" x14ac:dyDescent="0.3">
      <c r="AC2485" s="14"/>
    </row>
    <row r="2486" spans="29:29" x14ac:dyDescent="0.3">
      <c r="AC2486" s="14"/>
    </row>
    <row r="2487" spans="29:29" x14ac:dyDescent="0.3">
      <c r="AC2487" s="14"/>
    </row>
    <row r="2488" spans="29:29" x14ac:dyDescent="0.3">
      <c r="AC2488" s="14"/>
    </row>
    <row r="2489" spans="29:29" x14ac:dyDescent="0.3">
      <c r="AC2489" s="14"/>
    </row>
    <row r="2490" spans="29:29" x14ac:dyDescent="0.3">
      <c r="AC2490" s="14"/>
    </row>
    <row r="2491" spans="29:29" x14ac:dyDescent="0.3">
      <c r="AC2491" s="14"/>
    </row>
    <row r="2492" spans="29:29" x14ac:dyDescent="0.3">
      <c r="AC2492" s="14"/>
    </row>
    <row r="2493" spans="29:29" x14ac:dyDescent="0.3">
      <c r="AC2493" s="14"/>
    </row>
    <row r="2494" spans="29:29" x14ac:dyDescent="0.3">
      <c r="AC2494" s="14"/>
    </row>
    <row r="2495" spans="29:29" x14ac:dyDescent="0.3">
      <c r="AC2495" s="14"/>
    </row>
    <row r="2496" spans="29:29" x14ac:dyDescent="0.3">
      <c r="AC2496" s="14"/>
    </row>
    <row r="2497" spans="29:29" x14ac:dyDescent="0.3">
      <c r="AC2497" s="14"/>
    </row>
    <row r="2498" spans="29:29" x14ac:dyDescent="0.3">
      <c r="AC2498" s="14"/>
    </row>
    <row r="2499" spans="29:29" x14ac:dyDescent="0.3">
      <c r="AC2499" s="14"/>
    </row>
    <row r="2500" spans="29:29" x14ac:dyDescent="0.3">
      <c r="AC2500" s="14"/>
    </row>
    <row r="2501" spans="29:29" x14ac:dyDescent="0.3">
      <c r="AC2501" s="14"/>
    </row>
    <row r="2502" spans="29:29" x14ac:dyDescent="0.3">
      <c r="AC2502" s="14"/>
    </row>
    <row r="2503" spans="29:29" x14ac:dyDescent="0.3">
      <c r="AC2503" s="14"/>
    </row>
    <row r="2504" spans="29:29" x14ac:dyDescent="0.3">
      <c r="AC2504" s="14"/>
    </row>
    <row r="2505" spans="29:29" x14ac:dyDescent="0.3">
      <c r="AC2505" s="14"/>
    </row>
    <row r="2506" spans="29:29" x14ac:dyDescent="0.3">
      <c r="AC2506" s="14"/>
    </row>
    <row r="2507" spans="29:29" x14ac:dyDescent="0.3">
      <c r="AC2507" s="14"/>
    </row>
    <row r="2508" spans="29:29" x14ac:dyDescent="0.3">
      <c r="AC2508" s="14"/>
    </row>
    <row r="2509" spans="29:29" x14ac:dyDescent="0.3">
      <c r="AC2509" s="14"/>
    </row>
    <row r="2510" spans="29:29" x14ac:dyDescent="0.3">
      <c r="AC2510" s="14"/>
    </row>
    <row r="2511" spans="29:29" x14ac:dyDescent="0.3">
      <c r="AC2511" s="14"/>
    </row>
    <row r="2512" spans="29:29" x14ac:dyDescent="0.3">
      <c r="AC2512" s="14"/>
    </row>
    <row r="2513" spans="29:29" x14ac:dyDescent="0.3">
      <c r="AC2513" s="14"/>
    </row>
    <row r="2514" spans="29:29" x14ac:dyDescent="0.3">
      <c r="AC2514" s="14"/>
    </row>
    <row r="2515" spans="29:29" x14ac:dyDescent="0.3">
      <c r="AC2515" s="14"/>
    </row>
    <row r="2516" spans="29:29" x14ac:dyDescent="0.3">
      <c r="AC2516" s="14"/>
    </row>
    <row r="2517" spans="29:29" x14ac:dyDescent="0.3">
      <c r="AC2517" s="14"/>
    </row>
    <row r="2518" spans="29:29" x14ac:dyDescent="0.3">
      <c r="AC2518" s="14"/>
    </row>
    <row r="2519" spans="29:29" x14ac:dyDescent="0.3">
      <c r="AC2519" s="14"/>
    </row>
    <row r="2520" spans="29:29" x14ac:dyDescent="0.3">
      <c r="AC2520" s="14"/>
    </row>
    <row r="2521" spans="29:29" x14ac:dyDescent="0.3">
      <c r="AC2521" s="14"/>
    </row>
    <row r="2522" spans="29:29" x14ac:dyDescent="0.3">
      <c r="AC2522" s="14"/>
    </row>
    <row r="2523" spans="29:29" x14ac:dyDescent="0.3">
      <c r="AC2523" s="14"/>
    </row>
    <row r="2524" spans="29:29" x14ac:dyDescent="0.3">
      <c r="AC2524" s="14"/>
    </row>
    <row r="2525" spans="29:29" x14ac:dyDescent="0.3">
      <c r="AC2525" s="14"/>
    </row>
    <row r="2526" spans="29:29" x14ac:dyDescent="0.3">
      <c r="AC2526" s="14"/>
    </row>
    <row r="2527" spans="29:29" x14ac:dyDescent="0.3">
      <c r="AC2527" s="14"/>
    </row>
    <row r="2528" spans="29:29" x14ac:dyDescent="0.3">
      <c r="AC2528" s="14"/>
    </row>
    <row r="2529" spans="29:29" x14ac:dyDescent="0.3">
      <c r="AC2529" s="14"/>
    </row>
    <row r="2530" spans="29:29" x14ac:dyDescent="0.3">
      <c r="AC2530" s="14"/>
    </row>
    <row r="2531" spans="29:29" x14ac:dyDescent="0.3">
      <c r="AC2531" s="14"/>
    </row>
    <row r="2532" spans="29:29" x14ac:dyDescent="0.3">
      <c r="AC2532" s="14"/>
    </row>
    <row r="2533" spans="29:29" x14ac:dyDescent="0.3">
      <c r="AC2533" s="14"/>
    </row>
    <row r="2534" spans="29:29" x14ac:dyDescent="0.3">
      <c r="AC2534" s="14"/>
    </row>
    <row r="2535" spans="29:29" x14ac:dyDescent="0.3">
      <c r="AC2535" s="14"/>
    </row>
    <row r="2536" spans="29:29" x14ac:dyDescent="0.3">
      <c r="AC2536" s="14"/>
    </row>
    <row r="2537" spans="29:29" x14ac:dyDescent="0.3">
      <c r="AC2537" s="14"/>
    </row>
    <row r="2538" spans="29:29" x14ac:dyDescent="0.3">
      <c r="AC2538" s="14"/>
    </row>
    <row r="2539" spans="29:29" x14ac:dyDescent="0.3">
      <c r="AC2539" s="14"/>
    </row>
    <row r="2540" spans="29:29" x14ac:dyDescent="0.3">
      <c r="AC2540" s="14"/>
    </row>
    <row r="2541" spans="29:29" x14ac:dyDescent="0.3">
      <c r="AC2541" s="14"/>
    </row>
    <row r="2542" spans="29:29" x14ac:dyDescent="0.3">
      <c r="AC2542" s="14"/>
    </row>
    <row r="2543" spans="29:29" x14ac:dyDescent="0.3">
      <c r="AC2543" s="14"/>
    </row>
    <row r="2544" spans="29:29" x14ac:dyDescent="0.3">
      <c r="AC2544" s="14"/>
    </row>
    <row r="2545" spans="29:29" x14ac:dyDescent="0.3">
      <c r="AC2545" s="14"/>
    </row>
    <row r="2546" spans="29:29" x14ac:dyDescent="0.3">
      <c r="AC2546" s="14"/>
    </row>
    <row r="2547" spans="29:29" x14ac:dyDescent="0.3">
      <c r="AC2547" s="14"/>
    </row>
    <row r="2548" spans="29:29" x14ac:dyDescent="0.3">
      <c r="AC2548" s="14"/>
    </row>
    <row r="2549" spans="29:29" x14ac:dyDescent="0.3">
      <c r="AC2549" s="14"/>
    </row>
    <row r="2550" spans="29:29" x14ac:dyDescent="0.3">
      <c r="AC2550" s="14"/>
    </row>
    <row r="2551" spans="29:29" x14ac:dyDescent="0.3">
      <c r="AC2551" s="14"/>
    </row>
    <row r="2552" spans="29:29" x14ac:dyDescent="0.3">
      <c r="AC2552" s="14"/>
    </row>
    <row r="2553" spans="29:29" x14ac:dyDescent="0.3">
      <c r="AC2553" s="14"/>
    </row>
    <row r="2554" spans="29:29" x14ac:dyDescent="0.3">
      <c r="AC2554" s="14"/>
    </row>
    <row r="2555" spans="29:29" x14ac:dyDescent="0.3">
      <c r="AC2555" s="14"/>
    </row>
    <row r="2556" spans="29:29" x14ac:dyDescent="0.3">
      <c r="AC2556" s="14"/>
    </row>
    <row r="2557" spans="29:29" x14ac:dyDescent="0.3">
      <c r="AC2557" s="14"/>
    </row>
    <row r="2558" spans="29:29" x14ac:dyDescent="0.3">
      <c r="AC2558" s="14"/>
    </row>
    <row r="2559" spans="29:29" x14ac:dyDescent="0.3">
      <c r="AC2559" s="14"/>
    </row>
    <row r="2560" spans="29:29" x14ac:dyDescent="0.3">
      <c r="AC2560" s="14"/>
    </row>
    <row r="2561" spans="29:29" x14ac:dyDescent="0.3">
      <c r="AC2561" s="14"/>
    </row>
    <row r="2562" spans="29:29" x14ac:dyDescent="0.3">
      <c r="AC2562" s="14"/>
    </row>
    <row r="2563" spans="29:29" x14ac:dyDescent="0.3">
      <c r="AC2563" s="14"/>
    </row>
    <row r="2564" spans="29:29" x14ac:dyDescent="0.3">
      <c r="AC2564" s="14"/>
    </row>
    <row r="2565" spans="29:29" x14ac:dyDescent="0.3">
      <c r="AC2565" s="14"/>
    </row>
    <row r="2566" spans="29:29" x14ac:dyDescent="0.3">
      <c r="AC2566" s="14"/>
    </row>
    <row r="2567" spans="29:29" x14ac:dyDescent="0.3">
      <c r="AC2567" s="14"/>
    </row>
    <row r="2568" spans="29:29" x14ac:dyDescent="0.3">
      <c r="AC2568" s="14"/>
    </row>
    <row r="2569" spans="29:29" x14ac:dyDescent="0.3">
      <c r="AC2569" s="14"/>
    </row>
    <row r="2570" spans="29:29" x14ac:dyDescent="0.3">
      <c r="AC2570" s="14"/>
    </row>
    <row r="2571" spans="29:29" x14ac:dyDescent="0.3">
      <c r="AC2571" s="14"/>
    </row>
    <row r="2572" spans="29:29" x14ac:dyDescent="0.3">
      <c r="AC2572" s="14"/>
    </row>
    <row r="2573" spans="29:29" x14ac:dyDescent="0.3">
      <c r="AC2573" s="14"/>
    </row>
    <row r="2574" spans="29:29" x14ac:dyDescent="0.3">
      <c r="AC2574" s="14"/>
    </row>
    <row r="2575" spans="29:29" x14ac:dyDescent="0.3">
      <c r="AC2575" s="14"/>
    </row>
    <row r="2576" spans="29:29" x14ac:dyDescent="0.3">
      <c r="AC2576" s="14"/>
    </row>
    <row r="2577" spans="29:29" x14ac:dyDescent="0.3">
      <c r="AC2577" s="14"/>
    </row>
    <row r="2578" spans="29:29" x14ac:dyDescent="0.3">
      <c r="AC2578" s="14"/>
    </row>
    <row r="2579" spans="29:29" x14ac:dyDescent="0.3">
      <c r="AC2579" s="14"/>
    </row>
    <row r="2580" spans="29:29" x14ac:dyDescent="0.3">
      <c r="AC2580" s="14"/>
    </row>
    <row r="2581" spans="29:29" x14ac:dyDescent="0.3">
      <c r="AC2581" s="14"/>
    </row>
    <row r="2582" spans="29:29" x14ac:dyDescent="0.3">
      <c r="AC2582" s="14"/>
    </row>
    <row r="2583" spans="29:29" x14ac:dyDescent="0.3">
      <c r="AC2583" s="14"/>
    </row>
    <row r="2584" spans="29:29" x14ac:dyDescent="0.3">
      <c r="AC2584" s="14"/>
    </row>
    <row r="2585" spans="29:29" x14ac:dyDescent="0.3">
      <c r="AC2585" s="14"/>
    </row>
    <row r="2586" spans="29:29" x14ac:dyDescent="0.3">
      <c r="AC2586" s="14"/>
    </row>
    <row r="2587" spans="29:29" x14ac:dyDescent="0.3">
      <c r="AC2587" s="14"/>
    </row>
    <row r="2588" spans="29:29" x14ac:dyDescent="0.3">
      <c r="AC2588" s="14"/>
    </row>
    <row r="2589" spans="29:29" x14ac:dyDescent="0.3">
      <c r="AC2589" s="14"/>
    </row>
    <row r="2590" spans="29:29" x14ac:dyDescent="0.3">
      <c r="AC2590" s="14"/>
    </row>
    <row r="2591" spans="29:29" x14ac:dyDescent="0.3">
      <c r="AC2591" s="14"/>
    </row>
    <row r="2592" spans="29:29" x14ac:dyDescent="0.3">
      <c r="AC2592" s="14"/>
    </row>
    <row r="2593" spans="29:29" x14ac:dyDescent="0.3">
      <c r="AC2593" s="14"/>
    </row>
    <row r="2594" spans="29:29" x14ac:dyDescent="0.3">
      <c r="AC2594" s="14"/>
    </row>
    <row r="2595" spans="29:29" x14ac:dyDescent="0.3">
      <c r="AC2595" s="14"/>
    </row>
    <row r="2596" spans="29:29" x14ac:dyDescent="0.3">
      <c r="AC2596" s="14"/>
    </row>
    <row r="2597" spans="29:29" x14ac:dyDescent="0.3">
      <c r="AC2597" s="14"/>
    </row>
    <row r="2598" spans="29:29" x14ac:dyDescent="0.3">
      <c r="AC2598" s="14"/>
    </row>
    <row r="2599" spans="29:29" x14ac:dyDescent="0.3">
      <c r="AC2599" s="14"/>
    </row>
    <row r="2600" spans="29:29" x14ac:dyDescent="0.3">
      <c r="AC2600" s="14"/>
    </row>
    <row r="2601" spans="29:29" x14ac:dyDescent="0.3">
      <c r="AC2601" s="14"/>
    </row>
    <row r="2602" spans="29:29" x14ac:dyDescent="0.3">
      <c r="AC2602" s="14"/>
    </row>
    <row r="2603" spans="29:29" x14ac:dyDescent="0.3">
      <c r="AC2603" s="14"/>
    </row>
    <row r="2604" spans="29:29" x14ac:dyDescent="0.3">
      <c r="AC2604" s="14"/>
    </row>
    <row r="2605" spans="29:29" x14ac:dyDescent="0.3">
      <c r="AC2605" s="14"/>
    </row>
    <row r="2606" spans="29:29" x14ac:dyDescent="0.3">
      <c r="AC2606" s="14"/>
    </row>
    <row r="2607" spans="29:29" x14ac:dyDescent="0.3">
      <c r="AC2607" s="14"/>
    </row>
    <row r="2608" spans="29:29" x14ac:dyDescent="0.3">
      <c r="AC2608" s="14"/>
    </row>
    <row r="2609" spans="29:29" x14ac:dyDescent="0.3">
      <c r="AC2609" s="14"/>
    </row>
    <row r="2610" spans="29:29" x14ac:dyDescent="0.3">
      <c r="AC2610" s="14"/>
    </row>
    <row r="2611" spans="29:29" x14ac:dyDescent="0.3">
      <c r="AC2611" s="14"/>
    </row>
    <row r="2612" spans="29:29" x14ac:dyDescent="0.3">
      <c r="AC2612" s="14"/>
    </row>
    <row r="2613" spans="29:29" x14ac:dyDescent="0.3">
      <c r="AC2613" s="14"/>
    </row>
    <row r="2614" spans="29:29" x14ac:dyDescent="0.3">
      <c r="AC2614" s="14"/>
    </row>
    <row r="2615" spans="29:29" x14ac:dyDescent="0.3">
      <c r="AC2615" s="14"/>
    </row>
    <row r="2616" spans="29:29" x14ac:dyDescent="0.3">
      <c r="AC2616" s="14"/>
    </row>
    <row r="2617" spans="29:29" x14ac:dyDescent="0.3">
      <c r="AC2617" s="14"/>
    </row>
    <row r="2618" spans="29:29" x14ac:dyDescent="0.3">
      <c r="AC2618" s="14"/>
    </row>
    <row r="2619" spans="29:29" x14ac:dyDescent="0.3">
      <c r="AC2619" s="14"/>
    </row>
    <row r="2620" spans="29:29" x14ac:dyDescent="0.3">
      <c r="AC2620" s="14"/>
    </row>
    <row r="2621" spans="29:29" x14ac:dyDescent="0.3">
      <c r="AC2621" s="14"/>
    </row>
    <row r="2622" spans="29:29" x14ac:dyDescent="0.3">
      <c r="AC2622" s="14"/>
    </row>
    <row r="2623" spans="29:29" x14ac:dyDescent="0.3">
      <c r="AC2623" s="14"/>
    </row>
    <row r="2624" spans="29:29" x14ac:dyDescent="0.3">
      <c r="AC2624" s="14"/>
    </row>
    <row r="2625" spans="29:29" x14ac:dyDescent="0.3">
      <c r="AC2625" s="14"/>
    </row>
    <row r="2626" spans="29:29" x14ac:dyDescent="0.3">
      <c r="AC2626" s="14"/>
    </row>
    <row r="2627" spans="29:29" x14ac:dyDescent="0.3">
      <c r="AC2627" s="14"/>
    </row>
    <row r="2628" spans="29:29" x14ac:dyDescent="0.3">
      <c r="AC2628" s="14"/>
    </row>
    <row r="2629" spans="29:29" x14ac:dyDescent="0.3">
      <c r="AC2629" s="14"/>
    </row>
    <row r="2630" spans="29:29" x14ac:dyDescent="0.3">
      <c r="AC2630" s="14"/>
    </row>
    <row r="2631" spans="29:29" x14ac:dyDescent="0.3">
      <c r="AC2631" s="14"/>
    </row>
    <row r="2632" spans="29:29" x14ac:dyDescent="0.3">
      <c r="AC2632" s="14"/>
    </row>
    <row r="2633" spans="29:29" x14ac:dyDescent="0.3">
      <c r="AC2633" s="14"/>
    </row>
    <row r="2634" spans="29:29" x14ac:dyDescent="0.3">
      <c r="AC2634" s="14"/>
    </row>
    <row r="2635" spans="29:29" x14ac:dyDescent="0.3">
      <c r="AC2635" s="14"/>
    </row>
    <row r="2636" spans="29:29" x14ac:dyDescent="0.3">
      <c r="AC2636" s="14"/>
    </row>
    <row r="2637" spans="29:29" x14ac:dyDescent="0.3">
      <c r="AC2637" s="14"/>
    </row>
    <row r="2638" spans="29:29" x14ac:dyDescent="0.3">
      <c r="AC2638" s="14"/>
    </row>
    <row r="2639" spans="29:29" x14ac:dyDescent="0.3">
      <c r="AC2639" s="14"/>
    </row>
    <row r="2640" spans="29:29" x14ac:dyDescent="0.3">
      <c r="AC2640" s="14"/>
    </row>
    <row r="2641" spans="29:29" x14ac:dyDescent="0.3">
      <c r="AC2641" s="14"/>
    </row>
    <row r="2642" spans="29:29" x14ac:dyDescent="0.3">
      <c r="AC2642" s="14"/>
    </row>
    <row r="2643" spans="29:29" x14ac:dyDescent="0.3">
      <c r="AC2643" s="14"/>
    </row>
    <row r="2644" spans="29:29" x14ac:dyDescent="0.3">
      <c r="AC2644" s="14"/>
    </row>
    <row r="2645" spans="29:29" x14ac:dyDescent="0.3">
      <c r="AC2645" s="14"/>
    </row>
    <row r="2646" spans="29:29" x14ac:dyDescent="0.3">
      <c r="AC2646" s="14"/>
    </row>
    <row r="2647" spans="29:29" x14ac:dyDescent="0.3">
      <c r="AC2647" s="14"/>
    </row>
    <row r="2648" spans="29:29" x14ac:dyDescent="0.3">
      <c r="AC2648" s="14"/>
    </row>
    <row r="2649" spans="29:29" x14ac:dyDescent="0.3">
      <c r="AC2649" s="14"/>
    </row>
    <row r="2650" spans="29:29" x14ac:dyDescent="0.3">
      <c r="AC2650" s="14"/>
    </row>
    <row r="2651" spans="29:29" x14ac:dyDescent="0.3">
      <c r="AC2651" s="14"/>
    </row>
    <row r="2652" spans="29:29" x14ac:dyDescent="0.3">
      <c r="AC2652" s="14"/>
    </row>
    <row r="2653" spans="29:29" x14ac:dyDescent="0.3">
      <c r="AC2653" s="14"/>
    </row>
    <row r="2654" spans="29:29" x14ac:dyDescent="0.3">
      <c r="AC2654" s="14"/>
    </row>
    <row r="2655" spans="29:29" x14ac:dyDescent="0.3">
      <c r="AC2655" s="14"/>
    </row>
    <row r="2656" spans="29:29" x14ac:dyDescent="0.3">
      <c r="AC2656" s="14"/>
    </row>
    <row r="2657" spans="29:29" x14ac:dyDescent="0.3">
      <c r="AC2657" s="14"/>
    </row>
    <row r="2658" spans="29:29" x14ac:dyDescent="0.3">
      <c r="AC2658" s="14"/>
    </row>
    <row r="2659" spans="29:29" x14ac:dyDescent="0.3">
      <c r="AC2659" s="14"/>
    </row>
    <row r="2660" spans="29:29" x14ac:dyDescent="0.3">
      <c r="AC2660" s="14"/>
    </row>
    <row r="2661" spans="29:29" x14ac:dyDescent="0.3">
      <c r="AC2661" s="14"/>
    </row>
    <row r="2662" spans="29:29" x14ac:dyDescent="0.3">
      <c r="AC2662" s="14"/>
    </row>
    <row r="2663" spans="29:29" x14ac:dyDescent="0.3">
      <c r="AC2663" s="14"/>
    </row>
    <row r="2664" spans="29:29" x14ac:dyDescent="0.3">
      <c r="AC2664" s="14"/>
    </row>
    <row r="2665" spans="29:29" x14ac:dyDescent="0.3">
      <c r="AC2665" s="14"/>
    </row>
    <row r="2666" spans="29:29" x14ac:dyDescent="0.3">
      <c r="AC2666" s="14"/>
    </row>
    <row r="2667" spans="29:29" x14ac:dyDescent="0.3">
      <c r="AC2667" s="14"/>
    </row>
    <row r="2668" spans="29:29" x14ac:dyDescent="0.3">
      <c r="AC2668" s="14"/>
    </row>
    <row r="2669" spans="29:29" x14ac:dyDescent="0.3">
      <c r="AC2669" s="14"/>
    </row>
    <row r="2670" spans="29:29" x14ac:dyDescent="0.3">
      <c r="AC2670" s="14"/>
    </row>
    <row r="2671" spans="29:29" x14ac:dyDescent="0.3">
      <c r="AC2671" s="14"/>
    </row>
    <row r="2672" spans="29:29" x14ac:dyDescent="0.3">
      <c r="AC2672" s="14"/>
    </row>
    <row r="2673" spans="29:29" x14ac:dyDescent="0.3">
      <c r="AC2673" s="14"/>
    </row>
    <row r="2674" spans="29:29" x14ac:dyDescent="0.3">
      <c r="AC2674" s="14"/>
    </row>
    <row r="2675" spans="29:29" x14ac:dyDescent="0.3">
      <c r="AC2675" s="14"/>
    </row>
    <row r="2676" spans="29:29" x14ac:dyDescent="0.3">
      <c r="AC2676" s="14"/>
    </row>
    <row r="2677" spans="29:29" x14ac:dyDescent="0.3">
      <c r="AC2677" s="14"/>
    </row>
    <row r="2678" spans="29:29" x14ac:dyDescent="0.3">
      <c r="AC2678" s="14"/>
    </row>
    <row r="2679" spans="29:29" x14ac:dyDescent="0.3">
      <c r="AC2679" s="14"/>
    </row>
    <row r="2680" spans="29:29" x14ac:dyDescent="0.3">
      <c r="AC2680" s="14"/>
    </row>
    <row r="2681" spans="29:29" x14ac:dyDescent="0.3">
      <c r="AC2681" s="14"/>
    </row>
    <row r="2682" spans="29:29" x14ac:dyDescent="0.3">
      <c r="AC2682" s="14"/>
    </row>
    <row r="2683" spans="29:29" x14ac:dyDescent="0.3">
      <c r="AC2683" s="14"/>
    </row>
    <row r="2684" spans="29:29" x14ac:dyDescent="0.3">
      <c r="AC2684" s="14"/>
    </row>
    <row r="2685" spans="29:29" x14ac:dyDescent="0.3">
      <c r="AC2685" s="14"/>
    </row>
    <row r="2686" spans="29:29" x14ac:dyDescent="0.3">
      <c r="AC2686" s="14"/>
    </row>
    <row r="2687" spans="29:29" x14ac:dyDescent="0.3">
      <c r="AC2687" s="14"/>
    </row>
    <row r="2688" spans="29:29" x14ac:dyDescent="0.3">
      <c r="AC2688" s="14"/>
    </row>
    <row r="2689" spans="29:29" x14ac:dyDescent="0.3">
      <c r="AC2689" s="14"/>
    </row>
    <row r="2690" spans="29:29" x14ac:dyDescent="0.3">
      <c r="AC2690" s="14"/>
    </row>
    <row r="2691" spans="29:29" x14ac:dyDescent="0.3">
      <c r="AC2691" s="14"/>
    </row>
    <row r="2692" spans="29:29" x14ac:dyDescent="0.3">
      <c r="AC2692" s="14"/>
    </row>
    <row r="2693" spans="29:29" x14ac:dyDescent="0.3">
      <c r="AC2693" s="14"/>
    </row>
    <row r="2694" spans="29:29" x14ac:dyDescent="0.3">
      <c r="AC2694" s="14"/>
    </row>
    <row r="2695" spans="29:29" x14ac:dyDescent="0.3">
      <c r="AC2695" s="14"/>
    </row>
    <row r="2696" spans="29:29" x14ac:dyDescent="0.3">
      <c r="AC2696" s="14"/>
    </row>
    <row r="2697" spans="29:29" x14ac:dyDescent="0.3">
      <c r="AC2697" s="14"/>
    </row>
    <row r="2698" spans="29:29" x14ac:dyDescent="0.3">
      <c r="AC2698" s="14"/>
    </row>
    <row r="2699" spans="29:29" x14ac:dyDescent="0.3">
      <c r="AC2699" s="14"/>
    </row>
    <row r="2700" spans="29:29" x14ac:dyDescent="0.3">
      <c r="AC2700" s="14"/>
    </row>
    <row r="2701" spans="29:29" x14ac:dyDescent="0.3">
      <c r="AC2701" s="14"/>
    </row>
    <row r="2702" spans="29:29" x14ac:dyDescent="0.3">
      <c r="AC2702" s="14"/>
    </row>
    <row r="2703" spans="29:29" x14ac:dyDescent="0.3">
      <c r="AC2703" s="14"/>
    </row>
    <row r="2704" spans="29:29" x14ac:dyDescent="0.3">
      <c r="AC2704" s="14"/>
    </row>
    <row r="2705" spans="29:29" x14ac:dyDescent="0.3">
      <c r="AC2705" s="14"/>
    </row>
    <row r="2706" spans="29:29" x14ac:dyDescent="0.3">
      <c r="AC2706" s="14"/>
    </row>
    <row r="2707" spans="29:29" x14ac:dyDescent="0.3">
      <c r="AC2707" s="14"/>
    </row>
    <row r="2708" spans="29:29" x14ac:dyDescent="0.3">
      <c r="AC2708" s="14"/>
    </row>
    <row r="2709" spans="29:29" x14ac:dyDescent="0.3">
      <c r="AC2709" s="14"/>
    </row>
    <row r="2710" spans="29:29" x14ac:dyDescent="0.3">
      <c r="AC2710" s="14"/>
    </row>
    <row r="2711" spans="29:29" x14ac:dyDescent="0.3">
      <c r="AC2711" s="14"/>
    </row>
    <row r="2712" spans="29:29" x14ac:dyDescent="0.3">
      <c r="AC2712" s="14"/>
    </row>
    <row r="2713" spans="29:29" x14ac:dyDescent="0.3">
      <c r="AC2713" s="14"/>
    </row>
    <row r="2714" spans="29:29" x14ac:dyDescent="0.3">
      <c r="AC2714" s="14"/>
    </row>
    <row r="2715" spans="29:29" x14ac:dyDescent="0.3">
      <c r="AC2715" s="14"/>
    </row>
    <row r="2716" spans="29:29" x14ac:dyDescent="0.3">
      <c r="AC2716" s="14"/>
    </row>
    <row r="2717" spans="29:29" x14ac:dyDescent="0.3">
      <c r="AC2717" s="14"/>
    </row>
    <row r="2718" spans="29:29" x14ac:dyDescent="0.3">
      <c r="AC2718" s="14"/>
    </row>
    <row r="2719" spans="29:29" x14ac:dyDescent="0.3">
      <c r="AC2719" s="14"/>
    </row>
    <row r="2720" spans="29:29" x14ac:dyDescent="0.3">
      <c r="AC2720" s="14"/>
    </row>
    <row r="2721" spans="29:29" x14ac:dyDescent="0.3">
      <c r="AC2721" s="14"/>
    </row>
    <row r="2722" spans="29:29" x14ac:dyDescent="0.3">
      <c r="AC2722" s="14"/>
    </row>
    <row r="2723" spans="29:29" x14ac:dyDescent="0.3">
      <c r="AC2723" s="14"/>
    </row>
    <row r="2724" spans="29:29" x14ac:dyDescent="0.3">
      <c r="AC2724" s="14"/>
    </row>
    <row r="2725" spans="29:29" x14ac:dyDescent="0.3">
      <c r="AC2725" s="14"/>
    </row>
    <row r="2726" spans="29:29" x14ac:dyDescent="0.3">
      <c r="AC2726" s="14"/>
    </row>
    <row r="2727" spans="29:29" x14ac:dyDescent="0.3">
      <c r="AC2727" s="14"/>
    </row>
    <row r="2728" spans="29:29" x14ac:dyDescent="0.3">
      <c r="AC2728" s="14"/>
    </row>
    <row r="2729" spans="29:29" x14ac:dyDescent="0.3">
      <c r="AC2729" s="14"/>
    </row>
    <row r="2730" spans="29:29" x14ac:dyDescent="0.3">
      <c r="AC2730" s="14"/>
    </row>
    <row r="2731" spans="29:29" x14ac:dyDescent="0.3">
      <c r="AC2731" s="14"/>
    </row>
    <row r="2732" spans="29:29" x14ac:dyDescent="0.3">
      <c r="AC2732" s="14"/>
    </row>
    <row r="2733" spans="29:29" x14ac:dyDescent="0.3">
      <c r="AC2733" s="14"/>
    </row>
    <row r="2734" spans="29:29" x14ac:dyDescent="0.3">
      <c r="AC2734" s="14"/>
    </row>
    <row r="2735" spans="29:29" x14ac:dyDescent="0.3">
      <c r="AC2735" s="14"/>
    </row>
    <row r="2736" spans="29:29" x14ac:dyDescent="0.3">
      <c r="AC2736" s="14"/>
    </row>
    <row r="2737" spans="29:29" x14ac:dyDescent="0.3">
      <c r="AC2737" s="14"/>
    </row>
    <row r="2738" spans="29:29" x14ac:dyDescent="0.3">
      <c r="AC2738" s="14"/>
    </row>
    <row r="2739" spans="29:29" x14ac:dyDescent="0.3">
      <c r="AC2739" s="14"/>
    </row>
    <row r="2740" spans="29:29" x14ac:dyDescent="0.3">
      <c r="AC2740" s="14"/>
    </row>
    <row r="2741" spans="29:29" x14ac:dyDescent="0.3">
      <c r="AC2741" s="14"/>
    </row>
    <row r="2742" spans="29:29" x14ac:dyDescent="0.3">
      <c r="AC2742" s="14"/>
    </row>
    <row r="2743" spans="29:29" x14ac:dyDescent="0.3">
      <c r="AC2743" s="14"/>
    </row>
    <row r="2744" spans="29:29" x14ac:dyDescent="0.3">
      <c r="AC2744" s="14"/>
    </row>
    <row r="2745" spans="29:29" x14ac:dyDescent="0.3">
      <c r="AC2745" s="14"/>
    </row>
    <row r="2746" spans="29:29" x14ac:dyDescent="0.3">
      <c r="AC2746" s="14"/>
    </row>
    <row r="2747" spans="29:29" x14ac:dyDescent="0.3">
      <c r="AC2747" s="14"/>
    </row>
    <row r="2748" spans="29:29" x14ac:dyDescent="0.3">
      <c r="AC2748" s="14"/>
    </row>
    <row r="2749" spans="29:29" x14ac:dyDescent="0.3">
      <c r="AC2749" s="14"/>
    </row>
    <row r="2750" spans="29:29" x14ac:dyDescent="0.3">
      <c r="AC2750" s="14"/>
    </row>
    <row r="2751" spans="29:29" x14ac:dyDescent="0.3">
      <c r="AC2751" s="14"/>
    </row>
    <row r="2752" spans="29:29" x14ac:dyDescent="0.3">
      <c r="AC2752" s="14"/>
    </row>
    <row r="2753" spans="29:29" x14ac:dyDescent="0.3">
      <c r="AC2753" s="14"/>
    </row>
    <row r="2754" spans="29:29" x14ac:dyDescent="0.3">
      <c r="AC2754" s="14"/>
    </row>
    <row r="2755" spans="29:29" x14ac:dyDescent="0.3">
      <c r="AC2755" s="14"/>
    </row>
    <row r="2756" spans="29:29" x14ac:dyDescent="0.3">
      <c r="AC2756" s="14"/>
    </row>
    <row r="2757" spans="29:29" x14ac:dyDescent="0.3">
      <c r="AC2757" s="14"/>
    </row>
    <row r="2758" spans="29:29" x14ac:dyDescent="0.3">
      <c r="AC2758" s="14"/>
    </row>
    <row r="2759" spans="29:29" x14ac:dyDescent="0.3">
      <c r="AC2759" s="14"/>
    </row>
    <row r="2760" spans="29:29" x14ac:dyDescent="0.3">
      <c r="AC2760" s="14"/>
    </row>
    <row r="2761" spans="29:29" x14ac:dyDescent="0.3">
      <c r="AC2761" s="14"/>
    </row>
    <row r="2762" spans="29:29" x14ac:dyDescent="0.3">
      <c r="AC2762" s="14"/>
    </row>
    <row r="2763" spans="29:29" x14ac:dyDescent="0.3">
      <c r="AC2763" s="14"/>
    </row>
    <row r="2764" spans="29:29" x14ac:dyDescent="0.3">
      <c r="AC2764" s="14"/>
    </row>
    <row r="2765" spans="29:29" x14ac:dyDescent="0.3">
      <c r="AC2765" s="14"/>
    </row>
    <row r="2766" spans="29:29" x14ac:dyDescent="0.3">
      <c r="AC2766" s="14"/>
    </row>
    <row r="2767" spans="29:29" x14ac:dyDescent="0.3">
      <c r="AC2767" s="14"/>
    </row>
    <row r="2768" spans="29:29" x14ac:dyDescent="0.3">
      <c r="AC2768" s="14"/>
    </row>
    <row r="2769" spans="29:29" x14ac:dyDescent="0.3">
      <c r="AC2769" s="14"/>
    </row>
    <row r="2770" spans="29:29" x14ac:dyDescent="0.3">
      <c r="AC2770" s="14"/>
    </row>
    <row r="2771" spans="29:29" x14ac:dyDescent="0.3">
      <c r="AC2771" s="14"/>
    </row>
    <row r="2772" spans="29:29" x14ac:dyDescent="0.3">
      <c r="AC2772" s="14"/>
    </row>
    <row r="2773" spans="29:29" x14ac:dyDescent="0.3">
      <c r="AC2773" s="14"/>
    </row>
    <row r="2774" spans="29:29" x14ac:dyDescent="0.3">
      <c r="AC2774" s="14"/>
    </row>
    <row r="2775" spans="29:29" x14ac:dyDescent="0.3">
      <c r="AC2775" s="14"/>
    </row>
    <row r="2776" spans="29:29" x14ac:dyDescent="0.3">
      <c r="AC2776" s="14"/>
    </row>
    <row r="2777" spans="29:29" x14ac:dyDescent="0.3">
      <c r="AC2777" s="14"/>
    </row>
    <row r="2778" spans="29:29" x14ac:dyDescent="0.3">
      <c r="AC2778" s="14"/>
    </row>
    <row r="2779" spans="29:29" x14ac:dyDescent="0.3">
      <c r="AC2779" s="14"/>
    </row>
    <row r="2780" spans="29:29" x14ac:dyDescent="0.3">
      <c r="AC2780" s="14"/>
    </row>
    <row r="2781" spans="29:29" x14ac:dyDescent="0.3">
      <c r="AC2781" s="14"/>
    </row>
    <row r="2782" spans="29:29" x14ac:dyDescent="0.3">
      <c r="AC2782" s="14"/>
    </row>
    <row r="2783" spans="29:29" x14ac:dyDescent="0.3">
      <c r="AC2783" s="14"/>
    </row>
    <row r="2784" spans="29:29" x14ac:dyDescent="0.3">
      <c r="AC2784" s="14"/>
    </row>
    <row r="2785" spans="29:29" x14ac:dyDescent="0.3">
      <c r="AC2785" s="14"/>
    </row>
    <row r="2786" spans="29:29" x14ac:dyDescent="0.3">
      <c r="AC2786" s="14"/>
    </row>
    <row r="2787" spans="29:29" x14ac:dyDescent="0.3">
      <c r="AC2787" s="14"/>
    </row>
    <row r="2788" spans="29:29" x14ac:dyDescent="0.3">
      <c r="AC2788" s="14"/>
    </row>
    <row r="2789" spans="29:29" x14ac:dyDescent="0.3">
      <c r="AC2789" s="14"/>
    </row>
    <row r="2790" spans="29:29" x14ac:dyDescent="0.3">
      <c r="AC2790" s="14"/>
    </row>
    <row r="2791" spans="29:29" x14ac:dyDescent="0.3">
      <c r="AC2791" s="14"/>
    </row>
    <row r="2792" spans="29:29" x14ac:dyDescent="0.3">
      <c r="AC2792" s="14"/>
    </row>
    <row r="2793" spans="29:29" x14ac:dyDescent="0.3">
      <c r="AC2793" s="14"/>
    </row>
    <row r="2794" spans="29:29" x14ac:dyDescent="0.3">
      <c r="AC2794" s="14"/>
    </row>
    <row r="2795" spans="29:29" x14ac:dyDescent="0.3">
      <c r="AC2795" s="14"/>
    </row>
    <row r="2796" spans="29:29" x14ac:dyDescent="0.3">
      <c r="AC2796" s="14"/>
    </row>
    <row r="2797" spans="29:29" x14ac:dyDescent="0.3">
      <c r="AC2797" s="14"/>
    </row>
    <row r="2798" spans="29:29" x14ac:dyDescent="0.3">
      <c r="AC2798" s="14"/>
    </row>
    <row r="2799" spans="29:29" x14ac:dyDescent="0.3">
      <c r="AC2799" s="14"/>
    </row>
    <row r="2800" spans="29:29" x14ac:dyDescent="0.3">
      <c r="AC2800" s="14"/>
    </row>
    <row r="2801" spans="29:29" x14ac:dyDescent="0.3">
      <c r="AC2801" s="14"/>
    </row>
    <row r="2802" spans="29:29" x14ac:dyDescent="0.3">
      <c r="AC2802" s="14"/>
    </row>
    <row r="2803" spans="29:29" x14ac:dyDescent="0.3">
      <c r="AC2803" s="14"/>
    </row>
    <row r="2804" spans="29:29" x14ac:dyDescent="0.3">
      <c r="AC2804" s="14"/>
    </row>
    <row r="2805" spans="29:29" x14ac:dyDescent="0.3">
      <c r="AC2805" s="14"/>
    </row>
    <row r="2806" spans="29:29" x14ac:dyDescent="0.3">
      <c r="AC2806" s="14"/>
    </row>
    <row r="2807" spans="29:29" x14ac:dyDescent="0.3">
      <c r="AC2807" s="14"/>
    </row>
    <row r="2808" spans="29:29" x14ac:dyDescent="0.3">
      <c r="AC2808" s="14"/>
    </row>
    <row r="2809" spans="29:29" x14ac:dyDescent="0.3">
      <c r="AC2809" s="14"/>
    </row>
    <row r="2810" spans="29:29" x14ac:dyDescent="0.3">
      <c r="AC2810" s="14"/>
    </row>
    <row r="2811" spans="29:29" x14ac:dyDescent="0.3">
      <c r="AC2811" s="14"/>
    </row>
    <row r="2812" spans="29:29" x14ac:dyDescent="0.3">
      <c r="AC2812" s="14"/>
    </row>
    <row r="2813" spans="29:29" x14ac:dyDescent="0.3">
      <c r="AC2813" s="14"/>
    </row>
    <row r="2814" spans="29:29" x14ac:dyDescent="0.3">
      <c r="AC2814" s="14"/>
    </row>
    <row r="2815" spans="29:29" x14ac:dyDescent="0.3">
      <c r="AC2815" s="14"/>
    </row>
    <row r="2816" spans="29:29" x14ac:dyDescent="0.3">
      <c r="AC2816" s="14"/>
    </row>
    <row r="2817" spans="29:29" x14ac:dyDescent="0.3">
      <c r="AC2817" s="14"/>
    </row>
    <row r="2818" spans="29:29" x14ac:dyDescent="0.3">
      <c r="AC2818" s="14"/>
    </row>
    <row r="2819" spans="29:29" x14ac:dyDescent="0.3">
      <c r="AC2819" s="14"/>
    </row>
    <row r="2820" spans="29:29" x14ac:dyDescent="0.3">
      <c r="AC2820" s="14"/>
    </row>
    <row r="2821" spans="29:29" x14ac:dyDescent="0.3">
      <c r="AC2821" s="14"/>
    </row>
    <row r="2822" spans="29:29" x14ac:dyDescent="0.3">
      <c r="AC2822" s="14"/>
    </row>
    <row r="2823" spans="29:29" x14ac:dyDescent="0.3">
      <c r="AC2823" s="14"/>
    </row>
    <row r="2824" spans="29:29" x14ac:dyDescent="0.3">
      <c r="AC2824" s="14"/>
    </row>
    <row r="2825" spans="29:29" x14ac:dyDescent="0.3">
      <c r="AC2825" s="14"/>
    </row>
    <row r="2826" spans="29:29" x14ac:dyDescent="0.3">
      <c r="AC2826" s="14"/>
    </row>
    <row r="2827" spans="29:29" x14ac:dyDescent="0.3">
      <c r="AC2827" s="14"/>
    </row>
    <row r="2828" spans="29:29" x14ac:dyDescent="0.3">
      <c r="AC2828" s="14"/>
    </row>
    <row r="2829" spans="29:29" x14ac:dyDescent="0.3">
      <c r="AC2829" s="14"/>
    </row>
    <row r="2830" spans="29:29" x14ac:dyDescent="0.3">
      <c r="AC2830" s="14"/>
    </row>
    <row r="2831" spans="29:29" x14ac:dyDescent="0.3">
      <c r="AC2831" s="14"/>
    </row>
    <row r="2832" spans="29:29" x14ac:dyDescent="0.3">
      <c r="AC2832" s="14"/>
    </row>
    <row r="2833" spans="29:29" x14ac:dyDescent="0.3">
      <c r="AC2833" s="14"/>
    </row>
    <row r="2834" spans="29:29" x14ac:dyDescent="0.3">
      <c r="AC2834" s="14"/>
    </row>
    <row r="2835" spans="29:29" x14ac:dyDescent="0.3">
      <c r="AC2835" s="14"/>
    </row>
    <row r="2836" spans="29:29" x14ac:dyDescent="0.3">
      <c r="AC2836" s="14"/>
    </row>
    <row r="2837" spans="29:29" x14ac:dyDescent="0.3">
      <c r="AC2837" s="14"/>
    </row>
    <row r="2838" spans="29:29" x14ac:dyDescent="0.3">
      <c r="AC2838" s="14"/>
    </row>
    <row r="2839" spans="29:29" x14ac:dyDescent="0.3">
      <c r="AC2839" s="14"/>
    </row>
    <row r="2840" spans="29:29" x14ac:dyDescent="0.3">
      <c r="AC2840" s="14"/>
    </row>
    <row r="2841" spans="29:29" x14ac:dyDescent="0.3">
      <c r="AC2841" s="14"/>
    </row>
    <row r="2842" spans="29:29" x14ac:dyDescent="0.3">
      <c r="AC2842" s="14"/>
    </row>
    <row r="2843" spans="29:29" x14ac:dyDescent="0.3">
      <c r="AC2843" s="14"/>
    </row>
    <row r="2844" spans="29:29" x14ac:dyDescent="0.3">
      <c r="AC2844" s="14"/>
    </row>
    <row r="2845" spans="29:29" x14ac:dyDescent="0.3">
      <c r="AC2845" s="14"/>
    </row>
    <row r="2846" spans="29:29" x14ac:dyDescent="0.3">
      <c r="AC2846" s="14"/>
    </row>
    <row r="2847" spans="29:29" x14ac:dyDescent="0.3">
      <c r="AC2847" s="14"/>
    </row>
    <row r="2848" spans="29:29" x14ac:dyDescent="0.3">
      <c r="AC2848" s="14"/>
    </row>
    <row r="2849" spans="29:29" x14ac:dyDescent="0.3">
      <c r="AC2849" s="14"/>
    </row>
    <row r="2850" spans="29:29" x14ac:dyDescent="0.3">
      <c r="AC2850" s="14"/>
    </row>
    <row r="2851" spans="29:29" x14ac:dyDescent="0.3">
      <c r="AC2851" s="14"/>
    </row>
    <row r="2852" spans="29:29" x14ac:dyDescent="0.3">
      <c r="AC2852" s="14"/>
    </row>
    <row r="2853" spans="29:29" x14ac:dyDescent="0.3">
      <c r="AC2853" s="14"/>
    </row>
    <row r="2854" spans="29:29" x14ac:dyDescent="0.3">
      <c r="AC2854" s="14"/>
    </row>
    <row r="2855" spans="29:29" x14ac:dyDescent="0.3">
      <c r="AC2855" s="14"/>
    </row>
    <row r="2856" spans="29:29" x14ac:dyDescent="0.3">
      <c r="AC2856" s="14"/>
    </row>
    <row r="2857" spans="29:29" x14ac:dyDescent="0.3">
      <c r="AC2857" s="14"/>
    </row>
    <row r="2858" spans="29:29" x14ac:dyDescent="0.3">
      <c r="AC2858" s="14"/>
    </row>
    <row r="2859" spans="29:29" x14ac:dyDescent="0.3">
      <c r="AC2859" s="14"/>
    </row>
    <row r="2860" spans="29:29" x14ac:dyDescent="0.3">
      <c r="AC2860" s="14"/>
    </row>
    <row r="2861" spans="29:29" x14ac:dyDescent="0.3">
      <c r="AC2861" s="14"/>
    </row>
    <row r="2862" spans="29:29" x14ac:dyDescent="0.3">
      <c r="AC2862" s="14"/>
    </row>
    <row r="2863" spans="29:29" x14ac:dyDescent="0.3">
      <c r="AC2863" s="14"/>
    </row>
    <row r="2864" spans="29:29" x14ac:dyDescent="0.3">
      <c r="AC2864" s="14"/>
    </row>
    <row r="2865" spans="29:29" x14ac:dyDescent="0.3">
      <c r="AC2865" s="14"/>
    </row>
    <row r="2866" spans="29:29" x14ac:dyDescent="0.3">
      <c r="AC2866" s="14"/>
    </row>
    <row r="2867" spans="29:29" x14ac:dyDescent="0.3">
      <c r="AC2867" s="14"/>
    </row>
    <row r="2868" spans="29:29" x14ac:dyDescent="0.3">
      <c r="AC2868" s="14"/>
    </row>
    <row r="2869" spans="29:29" x14ac:dyDescent="0.3">
      <c r="AC2869" s="14"/>
    </row>
    <row r="2870" spans="29:29" x14ac:dyDescent="0.3">
      <c r="AC2870" s="14"/>
    </row>
    <row r="2871" spans="29:29" x14ac:dyDescent="0.3">
      <c r="AC2871" s="14"/>
    </row>
    <row r="2872" spans="29:29" x14ac:dyDescent="0.3">
      <c r="AC2872" s="14"/>
    </row>
    <row r="2873" spans="29:29" x14ac:dyDescent="0.3">
      <c r="AC2873" s="14"/>
    </row>
    <row r="2874" spans="29:29" x14ac:dyDescent="0.3">
      <c r="AC2874" s="14"/>
    </row>
    <row r="2875" spans="29:29" x14ac:dyDescent="0.3">
      <c r="AC2875" s="14"/>
    </row>
    <row r="2876" spans="29:29" x14ac:dyDescent="0.3">
      <c r="AC2876" s="14"/>
    </row>
    <row r="2877" spans="29:29" x14ac:dyDescent="0.3">
      <c r="AC2877" s="14"/>
    </row>
    <row r="2878" spans="29:29" x14ac:dyDescent="0.3">
      <c r="AC2878" s="14"/>
    </row>
    <row r="2879" spans="29:29" x14ac:dyDescent="0.3">
      <c r="AC2879" s="14"/>
    </row>
    <row r="2880" spans="29:29" x14ac:dyDescent="0.3">
      <c r="AC2880" s="14"/>
    </row>
    <row r="2881" spans="29:29" x14ac:dyDescent="0.3">
      <c r="AC2881" s="14"/>
    </row>
    <row r="2882" spans="29:29" x14ac:dyDescent="0.3">
      <c r="AC2882" s="14"/>
    </row>
    <row r="2883" spans="29:29" x14ac:dyDescent="0.3">
      <c r="AC2883" s="14"/>
    </row>
    <row r="2884" spans="29:29" x14ac:dyDescent="0.3">
      <c r="AC2884" s="14"/>
    </row>
    <row r="2885" spans="29:29" x14ac:dyDescent="0.3">
      <c r="AC2885" s="14"/>
    </row>
    <row r="2886" spans="29:29" x14ac:dyDescent="0.3">
      <c r="AC2886" s="14"/>
    </row>
    <row r="2887" spans="29:29" x14ac:dyDescent="0.3">
      <c r="AC2887" s="14"/>
    </row>
    <row r="2888" spans="29:29" x14ac:dyDescent="0.3">
      <c r="AC2888" s="14"/>
    </row>
    <row r="2889" spans="29:29" x14ac:dyDescent="0.3">
      <c r="AC2889" s="14"/>
    </row>
    <row r="2890" spans="29:29" x14ac:dyDescent="0.3">
      <c r="AC2890" s="14"/>
    </row>
    <row r="2891" spans="29:29" x14ac:dyDescent="0.3">
      <c r="AC2891" s="14"/>
    </row>
    <row r="2892" spans="29:29" x14ac:dyDescent="0.3">
      <c r="AC2892" s="14"/>
    </row>
    <row r="2893" spans="29:29" x14ac:dyDescent="0.3">
      <c r="AC2893" s="14"/>
    </row>
    <row r="2894" spans="29:29" x14ac:dyDescent="0.3">
      <c r="AC2894" s="14"/>
    </row>
    <row r="2895" spans="29:29" x14ac:dyDescent="0.3">
      <c r="AC2895" s="14"/>
    </row>
    <row r="2896" spans="29:29" x14ac:dyDescent="0.3">
      <c r="AC2896" s="14"/>
    </row>
    <row r="2897" spans="29:29" x14ac:dyDescent="0.3">
      <c r="AC2897" s="14"/>
    </row>
    <row r="2898" spans="29:29" x14ac:dyDescent="0.3">
      <c r="AC2898" s="14"/>
    </row>
    <row r="2899" spans="29:29" x14ac:dyDescent="0.3">
      <c r="AC2899" s="14"/>
    </row>
    <row r="2900" spans="29:29" x14ac:dyDescent="0.3">
      <c r="AC2900" s="14"/>
    </row>
    <row r="2901" spans="29:29" x14ac:dyDescent="0.3">
      <c r="AC2901" s="14"/>
    </row>
    <row r="2902" spans="29:29" x14ac:dyDescent="0.3">
      <c r="AC2902" s="14"/>
    </row>
    <row r="2903" spans="29:29" x14ac:dyDescent="0.3">
      <c r="AC2903" s="14"/>
    </row>
    <row r="2904" spans="29:29" x14ac:dyDescent="0.3">
      <c r="AC2904" s="14"/>
    </row>
    <row r="2905" spans="29:29" x14ac:dyDescent="0.3">
      <c r="AC2905" s="14"/>
    </row>
    <row r="2906" spans="29:29" x14ac:dyDescent="0.3">
      <c r="AC2906" s="14"/>
    </row>
    <row r="2907" spans="29:29" x14ac:dyDescent="0.3">
      <c r="AC2907" s="14"/>
    </row>
    <row r="2908" spans="29:29" x14ac:dyDescent="0.3">
      <c r="AC2908" s="14"/>
    </row>
    <row r="2909" spans="29:29" x14ac:dyDescent="0.3">
      <c r="AC2909" s="14"/>
    </row>
    <row r="2910" spans="29:29" x14ac:dyDescent="0.3">
      <c r="AC2910" s="14"/>
    </row>
    <row r="2911" spans="29:29" x14ac:dyDescent="0.3">
      <c r="AC2911" s="14"/>
    </row>
    <row r="2912" spans="29:29" x14ac:dyDescent="0.3">
      <c r="AC2912" s="14"/>
    </row>
    <row r="2913" spans="29:29" x14ac:dyDescent="0.3">
      <c r="AC2913" s="14"/>
    </row>
    <row r="2914" spans="29:29" x14ac:dyDescent="0.3">
      <c r="AC2914" s="14"/>
    </row>
    <row r="2915" spans="29:29" x14ac:dyDescent="0.3">
      <c r="AC2915" s="14"/>
    </row>
    <row r="2916" spans="29:29" x14ac:dyDescent="0.3">
      <c r="AC2916" s="14"/>
    </row>
    <row r="2917" spans="29:29" x14ac:dyDescent="0.3">
      <c r="AC2917" s="14"/>
    </row>
    <row r="2918" spans="29:29" x14ac:dyDescent="0.3">
      <c r="AC2918" s="14"/>
    </row>
    <row r="2919" spans="29:29" x14ac:dyDescent="0.3">
      <c r="AC2919" s="14"/>
    </row>
    <row r="2920" spans="29:29" x14ac:dyDescent="0.3">
      <c r="AC2920" s="14"/>
    </row>
    <row r="2921" spans="29:29" x14ac:dyDescent="0.3">
      <c r="AC2921" s="14"/>
    </row>
    <row r="2922" spans="29:29" x14ac:dyDescent="0.3">
      <c r="AC2922" s="14"/>
    </row>
    <row r="2923" spans="29:29" x14ac:dyDescent="0.3">
      <c r="AC2923" s="14"/>
    </row>
    <row r="2924" spans="29:29" x14ac:dyDescent="0.3">
      <c r="AC2924" s="14"/>
    </row>
    <row r="2925" spans="29:29" x14ac:dyDescent="0.3">
      <c r="AC2925" s="14"/>
    </row>
    <row r="2926" spans="29:29" x14ac:dyDescent="0.3">
      <c r="AC2926" s="14"/>
    </row>
    <row r="2927" spans="29:29" x14ac:dyDescent="0.3">
      <c r="AC2927" s="14"/>
    </row>
    <row r="2928" spans="29:29" x14ac:dyDescent="0.3">
      <c r="AC2928" s="14"/>
    </row>
    <row r="2929" spans="29:29" x14ac:dyDescent="0.3">
      <c r="AC2929" s="14"/>
    </row>
    <row r="2930" spans="29:29" x14ac:dyDescent="0.3">
      <c r="AC2930" s="14"/>
    </row>
    <row r="2931" spans="29:29" x14ac:dyDescent="0.3">
      <c r="AC2931" s="14"/>
    </row>
    <row r="2932" spans="29:29" x14ac:dyDescent="0.3">
      <c r="AC2932" s="14"/>
    </row>
    <row r="2933" spans="29:29" x14ac:dyDescent="0.3">
      <c r="AC2933" s="14"/>
    </row>
    <row r="2934" spans="29:29" x14ac:dyDescent="0.3">
      <c r="AC2934" s="14"/>
    </row>
    <row r="2935" spans="29:29" x14ac:dyDescent="0.3">
      <c r="AC2935" s="14"/>
    </row>
    <row r="2936" spans="29:29" x14ac:dyDescent="0.3">
      <c r="AC2936" s="14"/>
    </row>
    <row r="2937" spans="29:29" x14ac:dyDescent="0.3">
      <c r="AC2937" s="14"/>
    </row>
    <row r="2938" spans="29:29" x14ac:dyDescent="0.3">
      <c r="AC2938" s="14"/>
    </row>
    <row r="2939" spans="29:29" x14ac:dyDescent="0.3">
      <c r="AC2939" s="14"/>
    </row>
    <row r="2940" spans="29:29" x14ac:dyDescent="0.3">
      <c r="AC2940" s="14"/>
    </row>
    <row r="2941" spans="29:29" x14ac:dyDescent="0.3">
      <c r="AC2941" s="14"/>
    </row>
    <row r="2942" spans="29:29" x14ac:dyDescent="0.3">
      <c r="AC2942" s="14"/>
    </row>
    <row r="2943" spans="29:29" x14ac:dyDescent="0.3">
      <c r="AC2943" s="14"/>
    </row>
    <row r="2944" spans="29:29" x14ac:dyDescent="0.3">
      <c r="AC2944" s="14"/>
    </row>
    <row r="2945" spans="29:29" x14ac:dyDescent="0.3">
      <c r="AC2945" s="14"/>
    </row>
    <row r="2946" spans="29:29" x14ac:dyDescent="0.3">
      <c r="AC2946" s="14"/>
    </row>
    <row r="2947" spans="29:29" x14ac:dyDescent="0.3">
      <c r="AC2947" s="14"/>
    </row>
    <row r="2948" spans="29:29" x14ac:dyDescent="0.3">
      <c r="AC2948" s="14"/>
    </row>
    <row r="2949" spans="29:29" x14ac:dyDescent="0.3">
      <c r="AC2949" s="14"/>
    </row>
    <row r="2950" spans="29:29" x14ac:dyDescent="0.3">
      <c r="AC2950" s="14"/>
    </row>
    <row r="2951" spans="29:29" x14ac:dyDescent="0.3">
      <c r="AC2951" s="14"/>
    </row>
    <row r="2952" spans="29:29" x14ac:dyDescent="0.3">
      <c r="AC2952" s="14"/>
    </row>
    <row r="2953" spans="29:29" x14ac:dyDescent="0.3">
      <c r="AC2953" s="14"/>
    </row>
    <row r="2954" spans="29:29" x14ac:dyDescent="0.3">
      <c r="AC2954" s="14"/>
    </row>
    <row r="2955" spans="29:29" x14ac:dyDescent="0.3">
      <c r="AC2955" s="14"/>
    </row>
    <row r="2956" spans="29:29" x14ac:dyDescent="0.3">
      <c r="AC2956" s="14"/>
    </row>
    <row r="2957" spans="29:29" x14ac:dyDescent="0.3">
      <c r="AC2957" s="14"/>
    </row>
    <row r="2958" spans="29:29" x14ac:dyDescent="0.3">
      <c r="AC2958" s="14"/>
    </row>
    <row r="2959" spans="29:29" x14ac:dyDescent="0.3">
      <c r="AC2959" s="14"/>
    </row>
    <row r="2960" spans="29:29" x14ac:dyDescent="0.3">
      <c r="AC2960" s="14"/>
    </row>
    <row r="2961" spans="29:29" x14ac:dyDescent="0.3">
      <c r="AC2961" s="14"/>
    </row>
    <row r="2962" spans="29:29" x14ac:dyDescent="0.3">
      <c r="AC2962" s="14"/>
    </row>
    <row r="2963" spans="29:29" x14ac:dyDescent="0.3">
      <c r="AC2963" s="14"/>
    </row>
    <row r="2964" spans="29:29" x14ac:dyDescent="0.3">
      <c r="AC2964" s="14"/>
    </row>
    <row r="2965" spans="29:29" x14ac:dyDescent="0.3">
      <c r="AC2965" s="14"/>
    </row>
    <row r="2966" spans="29:29" x14ac:dyDescent="0.3">
      <c r="AC2966" s="14"/>
    </row>
    <row r="2967" spans="29:29" x14ac:dyDescent="0.3">
      <c r="AC2967" s="14"/>
    </row>
    <row r="2968" spans="29:29" x14ac:dyDescent="0.3">
      <c r="AC2968" s="14"/>
    </row>
    <row r="2969" spans="29:29" x14ac:dyDescent="0.3">
      <c r="AC2969" s="14"/>
    </row>
    <row r="2970" spans="29:29" x14ac:dyDescent="0.3">
      <c r="AC2970" s="14"/>
    </row>
    <row r="2971" spans="29:29" x14ac:dyDescent="0.3">
      <c r="AC2971" s="14"/>
    </row>
    <row r="2972" spans="29:29" x14ac:dyDescent="0.3">
      <c r="AC2972" s="14"/>
    </row>
    <row r="2973" spans="29:29" x14ac:dyDescent="0.3">
      <c r="AC2973" s="14"/>
    </row>
    <row r="2974" spans="29:29" x14ac:dyDescent="0.3">
      <c r="AC2974" s="14"/>
    </row>
    <row r="2975" spans="29:29" x14ac:dyDescent="0.3">
      <c r="AC2975" s="14"/>
    </row>
    <row r="2976" spans="29:29" x14ac:dyDescent="0.3">
      <c r="AC2976" s="14"/>
    </row>
    <row r="2977" spans="29:29" x14ac:dyDescent="0.3">
      <c r="AC2977" s="14"/>
    </row>
    <row r="2978" spans="29:29" x14ac:dyDescent="0.3">
      <c r="AC2978" s="14"/>
    </row>
    <row r="2979" spans="29:29" x14ac:dyDescent="0.3">
      <c r="AC2979" s="14"/>
    </row>
    <row r="2980" spans="29:29" x14ac:dyDescent="0.3">
      <c r="AC2980" s="14"/>
    </row>
    <row r="2981" spans="29:29" x14ac:dyDescent="0.3">
      <c r="AC2981" s="14"/>
    </row>
    <row r="2982" spans="29:29" x14ac:dyDescent="0.3">
      <c r="AC2982" s="14"/>
    </row>
    <row r="2983" spans="29:29" x14ac:dyDescent="0.3">
      <c r="AC2983" s="14"/>
    </row>
    <row r="2984" spans="29:29" x14ac:dyDescent="0.3">
      <c r="AC2984" s="14"/>
    </row>
    <row r="2985" spans="29:29" x14ac:dyDescent="0.3">
      <c r="AC2985" s="14"/>
    </row>
    <row r="2986" spans="29:29" x14ac:dyDescent="0.3">
      <c r="AC2986" s="14"/>
    </row>
    <row r="2987" spans="29:29" x14ac:dyDescent="0.3">
      <c r="AC2987" s="14"/>
    </row>
    <row r="2988" spans="29:29" x14ac:dyDescent="0.3">
      <c r="AC2988" s="14"/>
    </row>
    <row r="2989" spans="29:29" x14ac:dyDescent="0.3">
      <c r="AC2989" s="14"/>
    </row>
    <row r="2990" spans="29:29" x14ac:dyDescent="0.3">
      <c r="AC2990" s="14"/>
    </row>
    <row r="2991" spans="29:29" x14ac:dyDescent="0.3">
      <c r="AC2991" s="14"/>
    </row>
    <row r="2992" spans="29:29" x14ac:dyDescent="0.3">
      <c r="AC2992" s="14"/>
    </row>
    <row r="2993" spans="29:29" x14ac:dyDescent="0.3">
      <c r="AC2993" s="14"/>
    </row>
    <row r="2994" spans="29:29" x14ac:dyDescent="0.3">
      <c r="AC2994" s="14"/>
    </row>
    <row r="2995" spans="29:29" x14ac:dyDescent="0.3">
      <c r="AC2995" s="14"/>
    </row>
    <row r="2996" spans="29:29" x14ac:dyDescent="0.3">
      <c r="AC2996" s="14"/>
    </row>
    <row r="2997" spans="29:29" x14ac:dyDescent="0.3">
      <c r="AC2997" s="14"/>
    </row>
    <row r="2998" spans="29:29" x14ac:dyDescent="0.3">
      <c r="AC2998" s="14"/>
    </row>
    <row r="2999" spans="29:29" x14ac:dyDescent="0.3">
      <c r="AC2999" s="14"/>
    </row>
    <row r="3000" spans="29:29" x14ac:dyDescent="0.3">
      <c r="AC3000" s="14"/>
    </row>
    <row r="3001" spans="29:29" x14ac:dyDescent="0.3">
      <c r="AC3001" s="14"/>
    </row>
    <row r="3002" spans="29:29" x14ac:dyDescent="0.3">
      <c r="AC3002" s="14"/>
    </row>
    <row r="3003" spans="29:29" x14ac:dyDescent="0.3">
      <c r="AC3003" s="14"/>
    </row>
    <row r="3004" spans="29:29" x14ac:dyDescent="0.3">
      <c r="AC3004" s="14"/>
    </row>
    <row r="3005" spans="29:29" x14ac:dyDescent="0.3">
      <c r="AC3005" s="14"/>
    </row>
    <row r="3006" spans="29:29" x14ac:dyDescent="0.3">
      <c r="AC3006" s="14"/>
    </row>
    <row r="3007" spans="29:29" x14ac:dyDescent="0.3">
      <c r="AC3007" s="14"/>
    </row>
    <row r="3008" spans="29:29" x14ac:dyDescent="0.3">
      <c r="AC3008" s="14"/>
    </row>
    <row r="3009" spans="29:29" x14ac:dyDescent="0.3">
      <c r="AC3009" s="14"/>
    </row>
    <row r="3010" spans="29:29" x14ac:dyDescent="0.3">
      <c r="AC3010" s="14"/>
    </row>
    <row r="3011" spans="29:29" x14ac:dyDescent="0.3">
      <c r="AC3011" s="14"/>
    </row>
    <row r="3012" spans="29:29" x14ac:dyDescent="0.3">
      <c r="AC3012" s="14"/>
    </row>
    <row r="3013" spans="29:29" x14ac:dyDescent="0.3">
      <c r="AC3013" s="14"/>
    </row>
    <row r="3014" spans="29:29" x14ac:dyDescent="0.3">
      <c r="AC3014" s="14"/>
    </row>
    <row r="3015" spans="29:29" x14ac:dyDescent="0.3">
      <c r="AC3015" s="14"/>
    </row>
    <row r="3016" spans="29:29" x14ac:dyDescent="0.3">
      <c r="AC3016" s="14"/>
    </row>
    <row r="3017" spans="29:29" x14ac:dyDescent="0.3">
      <c r="AC3017" s="14"/>
    </row>
    <row r="3018" spans="29:29" x14ac:dyDescent="0.3">
      <c r="AC3018" s="14"/>
    </row>
    <row r="3019" spans="29:29" x14ac:dyDescent="0.3">
      <c r="AC3019" s="14"/>
    </row>
    <row r="3020" spans="29:29" x14ac:dyDescent="0.3">
      <c r="AC3020" s="14"/>
    </row>
    <row r="3021" spans="29:29" x14ac:dyDescent="0.3">
      <c r="AC3021" s="14"/>
    </row>
    <row r="3022" spans="29:29" x14ac:dyDescent="0.3">
      <c r="AC3022" s="14"/>
    </row>
    <row r="3023" spans="29:29" x14ac:dyDescent="0.3">
      <c r="AC3023" s="14"/>
    </row>
    <row r="3024" spans="29:29" x14ac:dyDescent="0.3">
      <c r="AC3024" s="14"/>
    </row>
    <row r="3025" spans="29:29" x14ac:dyDescent="0.3">
      <c r="AC3025" s="14"/>
    </row>
    <row r="3026" spans="29:29" x14ac:dyDescent="0.3">
      <c r="AC3026" s="14"/>
    </row>
    <row r="3027" spans="29:29" x14ac:dyDescent="0.3">
      <c r="AC3027" s="14"/>
    </row>
    <row r="3028" spans="29:29" x14ac:dyDescent="0.3">
      <c r="AC3028" s="14"/>
    </row>
    <row r="3029" spans="29:29" x14ac:dyDescent="0.3">
      <c r="AC3029" s="14"/>
    </row>
    <row r="3030" spans="29:29" x14ac:dyDescent="0.3">
      <c r="AC3030" s="14"/>
    </row>
    <row r="3031" spans="29:29" x14ac:dyDescent="0.3">
      <c r="AC3031" s="14"/>
    </row>
    <row r="3032" spans="29:29" x14ac:dyDescent="0.3">
      <c r="AC3032" s="14"/>
    </row>
    <row r="3033" spans="29:29" x14ac:dyDescent="0.3">
      <c r="AC3033" s="14"/>
    </row>
    <row r="3034" spans="29:29" x14ac:dyDescent="0.3">
      <c r="AC3034" s="14"/>
    </row>
    <row r="3035" spans="29:29" x14ac:dyDescent="0.3">
      <c r="AC3035" s="14"/>
    </row>
    <row r="3036" spans="29:29" x14ac:dyDescent="0.3">
      <c r="AC3036" s="14"/>
    </row>
    <row r="3037" spans="29:29" x14ac:dyDescent="0.3">
      <c r="AC3037" s="14"/>
    </row>
    <row r="3038" spans="29:29" x14ac:dyDescent="0.3">
      <c r="AC3038" s="14"/>
    </row>
    <row r="3039" spans="29:29" x14ac:dyDescent="0.3">
      <c r="AC3039" s="14"/>
    </row>
    <row r="3040" spans="29:29" x14ac:dyDescent="0.3">
      <c r="AC3040" s="14"/>
    </row>
    <row r="3041" spans="29:29" x14ac:dyDescent="0.3">
      <c r="AC3041" s="14"/>
    </row>
    <row r="3042" spans="29:29" x14ac:dyDescent="0.3">
      <c r="AC3042" s="14"/>
    </row>
    <row r="3043" spans="29:29" x14ac:dyDescent="0.3">
      <c r="AC3043" s="14"/>
    </row>
    <row r="3044" spans="29:29" x14ac:dyDescent="0.3">
      <c r="AC3044" s="14"/>
    </row>
    <row r="3045" spans="29:29" x14ac:dyDescent="0.3">
      <c r="AC3045" s="14"/>
    </row>
    <row r="3046" spans="29:29" x14ac:dyDescent="0.3">
      <c r="AC3046" s="14"/>
    </row>
    <row r="3047" spans="29:29" x14ac:dyDescent="0.3">
      <c r="AC3047" s="14"/>
    </row>
    <row r="3048" spans="29:29" x14ac:dyDescent="0.3">
      <c r="AC3048" s="14"/>
    </row>
    <row r="3049" spans="29:29" x14ac:dyDescent="0.3">
      <c r="AC3049" s="14"/>
    </row>
    <row r="3050" spans="29:29" x14ac:dyDescent="0.3">
      <c r="AC3050" s="14"/>
    </row>
    <row r="3051" spans="29:29" x14ac:dyDescent="0.3">
      <c r="AC3051" s="14"/>
    </row>
    <row r="3052" spans="29:29" x14ac:dyDescent="0.3">
      <c r="AC3052" s="14"/>
    </row>
    <row r="3053" spans="29:29" x14ac:dyDescent="0.3">
      <c r="AC3053" s="14"/>
    </row>
    <row r="3054" spans="29:29" x14ac:dyDescent="0.3">
      <c r="AC3054" s="14"/>
    </row>
    <row r="3055" spans="29:29" x14ac:dyDescent="0.3">
      <c r="AC3055" s="14"/>
    </row>
    <row r="3056" spans="29:29" x14ac:dyDescent="0.3">
      <c r="AC3056" s="14"/>
    </row>
    <row r="3057" spans="29:29" x14ac:dyDescent="0.3">
      <c r="AC3057" s="14"/>
    </row>
    <row r="3058" spans="29:29" x14ac:dyDescent="0.3">
      <c r="AC3058" s="14"/>
    </row>
    <row r="3059" spans="29:29" x14ac:dyDescent="0.3">
      <c r="AC3059" s="14"/>
    </row>
    <row r="3060" spans="29:29" x14ac:dyDescent="0.3">
      <c r="AC3060" s="14"/>
    </row>
    <row r="3061" spans="29:29" x14ac:dyDescent="0.3">
      <c r="AC3061" s="14"/>
    </row>
    <row r="3062" spans="29:29" x14ac:dyDescent="0.3">
      <c r="AC3062" s="14"/>
    </row>
    <row r="3063" spans="29:29" x14ac:dyDescent="0.3">
      <c r="AC3063" s="14"/>
    </row>
    <row r="3064" spans="29:29" x14ac:dyDescent="0.3">
      <c r="AC3064" s="14"/>
    </row>
    <row r="3065" spans="29:29" x14ac:dyDescent="0.3">
      <c r="AC3065" s="14"/>
    </row>
    <row r="3066" spans="29:29" x14ac:dyDescent="0.3">
      <c r="AC3066" s="14"/>
    </row>
    <row r="3067" spans="29:29" x14ac:dyDescent="0.3">
      <c r="AC3067" s="14"/>
    </row>
    <row r="3068" spans="29:29" x14ac:dyDescent="0.3">
      <c r="AC3068" s="14"/>
    </row>
    <row r="3069" spans="29:29" x14ac:dyDescent="0.3">
      <c r="AC3069" s="14"/>
    </row>
    <row r="3070" spans="29:29" x14ac:dyDescent="0.3">
      <c r="AC3070" s="14"/>
    </row>
    <row r="3071" spans="29:29" x14ac:dyDescent="0.3">
      <c r="AC3071" s="14"/>
    </row>
    <row r="3072" spans="29:29" x14ac:dyDescent="0.3">
      <c r="AC3072" s="14"/>
    </row>
    <row r="3073" spans="29:29" x14ac:dyDescent="0.3">
      <c r="AC3073" s="14"/>
    </row>
    <row r="3074" spans="29:29" x14ac:dyDescent="0.3">
      <c r="AC3074" s="14"/>
    </row>
    <row r="3075" spans="29:29" x14ac:dyDescent="0.3">
      <c r="AC3075" s="14"/>
    </row>
    <row r="3076" spans="29:29" x14ac:dyDescent="0.3">
      <c r="AC3076" s="14"/>
    </row>
    <row r="3077" spans="29:29" x14ac:dyDescent="0.3">
      <c r="AC3077" s="14"/>
    </row>
    <row r="3078" spans="29:29" x14ac:dyDescent="0.3">
      <c r="AC3078" s="14"/>
    </row>
    <row r="3079" spans="29:29" x14ac:dyDescent="0.3">
      <c r="AC3079" s="14"/>
    </row>
    <row r="3080" spans="29:29" x14ac:dyDescent="0.3">
      <c r="AC3080" s="14"/>
    </row>
    <row r="3081" spans="29:29" x14ac:dyDescent="0.3">
      <c r="AC3081" s="14"/>
    </row>
    <row r="3082" spans="29:29" x14ac:dyDescent="0.3">
      <c r="AC3082" s="14"/>
    </row>
    <row r="3083" spans="29:29" x14ac:dyDescent="0.3">
      <c r="AC3083" s="14"/>
    </row>
    <row r="3084" spans="29:29" x14ac:dyDescent="0.3">
      <c r="AC3084" s="14"/>
    </row>
    <row r="3085" spans="29:29" x14ac:dyDescent="0.3">
      <c r="AC3085" s="14"/>
    </row>
    <row r="3086" spans="29:29" x14ac:dyDescent="0.3">
      <c r="AC3086" s="14"/>
    </row>
    <row r="3087" spans="29:29" x14ac:dyDescent="0.3">
      <c r="AC3087" s="14"/>
    </row>
    <row r="3088" spans="29:29" x14ac:dyDescent="0.3">
      <c r="AC3088" s="14"/>
    </row>
    <row r="3089" spans="29:29" x14ac:dyDescent="0.3">
      <c r="AC3089" s="14"/>
    </row>
    <row r="3090" spans="29:29" x14ac:dyDescent="0.3">
      <c r="AC3090" s="14"/>
    </row>
    <row r="3091" spans="29:29" x14ac:dyDescent="0.3">
      <c r="AC3091" s="14"/>
    </row>
    <row r="3092" spans="29:29" x14ac:dyDescent="0.3">
      <c r="AC3092" s="14"/>
    </row>
    <row r="3093" spans="29:29" x14ac:dyDescent="0.3">
      <c r="AC3093" s="14"/>
    </row>
    <row r="3094" spans="29:29" x14ac:dyDescent="0.3">
      <c r="AC3094" s="14"/>
    </row>
    <row r="3095" spans="29:29" x14ac:dyDescent="0.3">
      <c r="AC3095" s="14"/>
    </row>
    <row r="3096" spans="29:29" x14ac:dyDescent="0.3">
      <c r="AC3096" s="14"/>
    </row>
    <row r="3097" spans="29:29" x14ac:dyDescent="0.3">
      <c r="AC3097" s="14"/>
    </row>
    <row r="3098" spans="29:29" x14ac:dyDescent="0.3">
      <c r="AC3098" s="14"/>
    </row>
    <row r="3099" spans="29:29" x14ac:dyDescent="0.3">
      <c r="AC3099" s="14"/>
    </row>
    <row r="3100" spans="29:29" x14ac:dyDescent="0.3">
      <c r="AC3100" s="14"/>
    </row>
    <row r="3101" spans="29:29" x14ac:dyDescent="0.3">
      <c r="AC3101" s="14"/>
    </row>
    <row r="3102" spans="29:29" x14ac:dyDescent="0.3">
      <c r="AC3102" s="14"/>
    </row>
    <row r="3103" spans="29:29" x14ac:dyDescent="0.3">
      <c r="AC3103" s="14"/>
    </row>
    <row r="3104" spans="29:29" x14ac:dyDescent="0.3">
      <c r="AC3104" s="14"/>
    </row>
    <row r="3105" spans="29:29" x14ac:dyDescent="0.3">
      <c r="AC3105" s="14"/>
    </row>
    <row r="3106" spans="29:29" x14ac:dyDescent="0.3">
      <c r="AC3106" s="14"/>
    </row>
    <row r="3107" spans="29:29" x14ac:dyDescent="0.3">
      <c r="AC3107" s="14"/>
    </row>
    <row r="3108" spans="29:29" x14ac:dyDescent="0.3">
      <c r="AC3108" s="14"/>
    </row>
    <row r="3109" spans="29:29" x14ac:dyDescent="0.3">
      <c r="AC3109" s="14"/>
    </row>
    <row r="3110" spans="29:29" x14ac:dyDescent="0.3">
      <c r="AC3110" s="14"/>
    </row>
    <row r="3111" spans="29:29" x14ac:dyDescent="0.3">
      <c r="AC3111" s="14"/>
    </row>
    <row r="3112" spans="29:29" x14ac:dyDescent="0.3">
      <c r="AC3112" s="14"/>
    </row>
    <row r="3113" spans="29:29" x14ac:dyDescent="0.3">
      <c r="AC3113" s="14"/>
    </row>
    <row r="3114" spans="29:29" x14ac:dyDescent="0.3">
      <c r="AC3114" s="14"/>
    </row>
    <row r="3115" spans="29:29" x14ac:dyDescent="0.3">
      <c r="AC3115" s="14"/>
    </row>
    <row r="3116" spans="29:29" x14ac:dyDescent="0.3">
      <c r="AC3116" s="14"/>
    </row>
    <row r="3117" spans="29:29" x14ac:dyDescent="0.3">
      <c r="AC3117" s="14"/>
    </row>
    <row r="3118" spans="29:29" x14ac:dyDescent="0.3">
      <c r="AC3118" s="14"/>
    </row>
    <row r="3119" spans="29:29" x14ac:dyDescent="0.3">
      <c r="AC3119" s="14"/>
    </row>
    <row r="3120" spans="29:29" x14ac:dyDescent="0.3">
      <c r="AC3120" s="14"/>
    </row>
    <row r="3121" spans="29:29" x14ac:dyDescent="0.3">
      <c r="AC3121" s="14"/>
    </row>
    <row r="3122" spans="29:29" x14ac:dyDescent="0.3">
      <c r="AC3122" s="14"/>
    </row>
    <row r="3123" spans="29:29" x14ac:dyDescent="0.3">
      <c r="AC3123" s="14"/>
    </row>
    <row r="3124" spans="29:29" x14ac:dyDescent="0.3">
      <c r="AC3124" s="14"/>
    </row>
    <row r="3125" spans="29:29" x14ac:dyDescent="0.3">
      <c r="AC3125" s="14"/>
    </row>
    <row r="3126" spans="29:29" x14ac:dyDescent="0.3">
      <c r="AC3126" s="14"/>
    </row>
    <row r="3127" spans="29:29" x14ac:dyDescent="0.3">
      <c r="AC3127" s="14"/>
    </row>
    <row r="3128" spans="29:29" x14ac:dyDescent="0.3">
      <c r="AC3128" s="14"/>
    </row>
    <row r="3129" spans="29:29" x14ac:dyDescent="0.3">
      <c r="AC3129" s="14"/>
    </row>
    <row r="3130" spans="29:29" x14ac:dyDescent="0.3">
      <c r="AC3130" s="14"/>
    </row>
    <row r="3131" spans="29:29" x14ac:dyDescent="0.3">
      <c r="AC3131" s="14"/>
    </row>
    <row r="3132" spans="29:29" x14ac:dyDescent="0.3">
      <c r="AC3132" s="14"/>
    </row>
    <row r="3133" spans="29:29" x14ac:dyDescent="0.3">
      <c r="AC3133" s="14"/>
    </row>
    <row r="3134" spans="29:29" x14ac:dyDescent="0.3">
      <c r="AC3134" s="14"/>
    </row>
    <row r="3135" spans="29:29" x14ac:dyDescent="0.3">
      <c r="AC3135" s="14"/>
    </row>
    <row r="3136" spans="29:29" x14ac:dyDescent="0.3">
      <c r="AC3136" s="14"/>
    </row>
    <row r="3137" spans="29:29" x14ac:dyDescent="0.3">
      <c r="AC3137" s="14"/>
    </row>
    <row r="3138" spans="29:29" x14ac:dyDescent="0.3">
      <c r="AC3138" s="14"/>
    </row>
    <row r="3139" spans="29:29" x14ac:dyDescent="0.3">
      <c r="AC3139" s="14"/>
    </row>
    <row r="3140" spans="29:29" x14ac:dyDescent="0.3">
      <c r="AC3140" s="14"/>
    </row>
    <row r="3141" spans="29:29" x14ac:dyDescent="0.3">
      <c r="AC3141" s="14"/>
    </row>
    <row r="3142" spans="29:29" x14ac:dyDescent="0.3">
      <c r="AC3142" s="14"/>
    </row>
    <row r="3143" spans="29:29" x14ac:dyDescent="0.3">
      <c r="AC3143" s="14"/>
    </row>
    <row r="3144" spans="29:29" x14ac:dyDescent="0.3">
      <c r="AC3144" s="14"/>
    </row>
    <row r="3145" spans="29:29" x14ac:dyDescent="0.3">
      <c r="AC3145" s="14"/>
    </row>
    <row r="3146" spans="29:29" x14ac:dyDescent="0.3">
      <c r="AC3146" s="14"/>
    </row>
    <row r="3147" spans="29:29" x14ac:dyDescent="0.3">
      <c r="AC3147" s="14"/>
    </row>
    <row r="3148" spans="29:29" x14ac:dyDescent="0.3">
      <c r="AC3148" s="14"/>
    </row>
    <row r="3149" spans="29:29" x14ac:dyDescent="0.3">
      <c r="AC3149" s="14"/>
    </row>
    <row r="3150" spans="29:29" x14ac:dyDescent="0.3">
      <c r="AC3150" s="14"/>
    </row>
    <row r="3151" spans="29:29" x14ac:dyDescent="0.3">
      <c r="AC3151" s="14"/>
    </row>
    <row r="3152" spans="29:29" x14ac:dyDescent="0.3">
      <c r="AC3152" s="14"/>
    </row>
    <row r="3153" spans="29:29" x14ac:dyDescent="0.3">
      <c r="AC3153" s="14"/>
    </row>
    <row r="3154" spans="29:29" x14ac:dyDescent="0.3">
      <c r="AC3154" s="14"/>
    </row>
    <row r="3155" spans="29:29" x14ac:dyDescent="0.3">
      <c r="AC3155" s="14"/>
    </row>
    <row r="3156" spans="29:29" x14ac:dyDescent="0.3">
      <c r="AC3156" s="14"/>
    </row>
    <row r="3157" spans="29:29" x14ac:dyDescent="0.3">
      <c r="AC3157" s="14"/>
    </row>
    <row r="3158" spans="29:29" x14ac:dyDescent="0.3">
      <c r="AC3158" s="14"/>
    </row>
    <row r="3159" spans="29:29" x14ac:dyDescent="0.3">
      <c r="AC3159" s="14"/>
    </row>
    <row r="3160" spans="29:29" x14ac:dyDescent="0.3">
      <c r="AC3160" s="14"/>
    </row>
    <row r="3161" spans="29:29" x14ac:dyDescent="0.3">
      <c r="AC3161" s="14"/>
    </row>
    <row r="3162" spans="29:29" x14ac:dyDescent="0.3">
      <c r="AC3162" s="14"/>
    </row>
    <row r="3163" spans="29:29" x14ac:dyDescent="0.3">
      <c r="AC3163" s="14"/>
    </row>
    <row r="3164" spans="29:29" x14ac:dyDescent="0.3">
      <c r="AC3164" s="14"/>
    </row>
    <row r="3165" spans="29:29" x14ac:dyDescent="0.3">
      <c r="AC3165" s="14"/>
    </row>
    <row r="3166" spans="29:29" x14ac:dyDescent="0.3">
      <c r="AC3166" s="14"/>
    </row>
    <row r="3167" spans="29:29" x14ac:dyDescent="0.3">
      <c r="AC3167" s="14"/>
    </row>
    <row r="3168" spans="29:29" x14ac:dyDescent="0.3">
      <c r="AC3168" s="14"/>
    </row>
    <row r="3169" spans="29:29" x14ac:dyDescent="0.3">
      <c r="AC3169" s="14"/>
    </row>
    <row r="3170" spans="29:29" x14ac:dyDescent="0.3">
      <c r="AC3170" s="14"/>
    </row>
    <row r="3171" spans="29:29" x14ac:dyDescent="0.3">
      <c r="AC3171" s="14"/>
    </row>
    <row r="3172" spans="29:29" x14ac:dyDescent="0.3">
      <c r="AC3172" s="14"/>
    </row>
    <row r="3173" spans="29:29" x14ac:dyDescent="0.3">
      <c r="AC3173" s="14"/>
    </row>
    <row r="3174" spans="29:29" x14ac:dyDescent="0.3">
      <c r="AC3174" s="14"/>
    </row>
    <row r="3175" spans="29:29" x14ac:dyDescent="0.3">
      <c r="AC3175" s="14"/>
    </row>
    <row r="3176" spans="29:29" x14ac:dyDescent="0.3">
      <c r="AC3176" s="14"/>
    </row>
    <row r="3177" spans="29:29" x14ac:dyDescent="0.3">
      <c r="AC3177" s="14"/>
    </row>
    <row r="3178" spans="29:29" x14ac:dyDescent="0.3">
      <c r="AC3178" s="14"/>
    </row>
    <row r="3179" spans="29:29" x14ac:dyDescent="0.3">
      <c r="AC3179" s="14"/>
    </row>
    <row r="3180" spans="29:29" x14ac:dyDescent="0.3">
      <c r="AC3180" s="14"/>
    </row>
    <row r="3181" spans="29:29" x14ac:dyDescent="0.3">
      <c r="AC3181" s="14"/>
    </row>
    <row r="3182" spans="29:29" x14ac:dyDescent="0.3">
      <c r="AC3182" s="14"/>
    </row>
    <row r="3183" spans="29:29" x14ac:dyDescent="0.3">
      <c r="AC3183" s="14"/>
    </row>
    <row r="3184" spans="29:29" x14ac:dyDescent="0.3">
      <c r="AC3184" s="14"/>
    </row>
    <row r="3185" spans="29:29" x14ac:dyDescent="0.3">
      <c r="AC3185" s="14"/>
    </row>
    <row r="3186" spans="29:29" x14ac:dyDescent="0.3">
      <c r="AC3186" s="14"/>
    </row>
    <row r="3187" spans="29:29" x14ac:dyDescent="0.3">
      <c r="AC3187" s="14"/>
    </row>
    <row r="3188" spans="29:29" x14ac:dyDescent="0.3">
      <c r="AC3188" s="14"/>
    </row>
    <row r="3189" spans="29:29" x14ac:dyDescent="0.3">
      <c r="AC3189" s="14"/>
    </row>
    <row r="3190" spans="29:29" x14ac:dyDescent="0.3">
      <c r="AC3190" s="14"/>
    </row>
    <row r="3191" spans="29:29" x14ac:dyDescent="0.3">
      <c r="AC3191" s="14"/>
    </row>
    <row r="3192" spans="29:29" x14ac:dyDescent="0.3">
      <c r="AC3192" s="14"/>
    </row>
    <row r="3193" spans="29:29" x14ac:dyDescent="0.3">
      <c r="AC3193" s="14"/>
    </row>
    <row r="3194" spans="29:29" x14ac:dyDescent="0.3">
      <c r="AC3194" s="14"/>
    </row>
    <row r="3195" spans="29:29" x14ac:dyDescent="0.3">
      <c r="AC3195" s="14"/>
    </row>
    <row r="3196" spans="29:29" x14ac:dyDescent="0.3">
      <c r="AC3196" s="14"/>
    </row>
    <row r="3197" spans="29:29" x14ac:dyDescent="0.3">
      <c r="AC3197" s="14"/>
    </row>
    <row r="3198" spans="29:29" x14ac:dyDescent="0.3">
      <c r="AC3198" s="14"/>
    </row>
    <row r="3199" spans="29:29" x14ac:dyDescent="0.3">
      <c r="AC3199" s="14"/>
    </row>
    <row r="3200" spans="29:29" x14ac:dyDescent="0.3">
      <c r="AC3200" s="14"/>
    </row>
    <row r="3201" spans="29:29" x14ac:dyDescent="0.3">
      <c r="AC3201" s="14"/>
    </row>
    <row r="3202" spans="29:29" x14ac:dyDescent="0.3">
      <c r="AC3202" s="14"/>
    </row>
    <row r="3203" spans="29:29" x14ac:dyDescent="0.3">
      <c r="AC3203" s="14"/>
    </row>
    <row r="3204" spans="29:29" x14ac:dyDescent="0.3">
      <c r="AC3204" s="14"/>
    </row>
    <row r="3205" spans="29:29" x14ac:dyDescent="0.3">
      <c r="AC3205" s="14"/>
    </row>
    <row r="3206" spans="29:29" x14ac:dyDescent="0.3">
      <c r="AC3206" s="14"/>
    </row>
    <row r="3207" spans="29:29" x14ac:dyDescent="0.3">
      <c r="AC3207" s="14"/>
    </row>
    <row r="3208" spans="29:29" x14ac:dyDescent="0.3">
      <c r="AC3208" s="14"/>
    </row>
    <row r="3209" spans="29:29" x14ac:dyDescent="0.3">
      <c r="AC3209" s="14"/>
    </row>
    <row r="3210" spans="29:29" x14ac:dyDescent="0.3">
      <c r="AC3210" s="14"/>
    </row>
    <row r="3211" spans="29:29" x14ac:dyDescent="0.3">
      <c r="AC3211" s="14"/>
    </row>
    <row r="3212" spans="29:29" x14ac:dyDescent="0.3">
      <c r="AC3212" s="14"/>
    </row>
    <row r="3213" spans="29:29" x14ac:dyDescent="0.3">
      <c r="AC3213" s="14"/>
    </row>
    <row r="3214" spans="29:29" x14ac:dyDescent="0.3">
      <c r="AC3214" s="14"/>
    </row>
    <row r="3215" spans="29:29" x14ac:dyDescent="0.3">
      <c r="AC3215" s="14"/>
    </row>
    <row r="3216" spans="29:29" x14ac:dyDescent="0.3">
      <c r="AC3216" s="14"/>
    </row>
    <row r="3217" spans="29:29" x14ac:dyDescent="0.3">
      <c r="AC3217" s="14"/>
    </row>
    <row r="3218" spans="29:29" x14ac:dyDescent="0.3">
      <c r="AC3218" s="14"/>
    </row>
    <row r="3219" spans="29:29" x14ac:dyDescent="0.3">
      <c r="AC3219" s="14"/>
    </row>
    <row r="3220" spans="29:29" x14ac:dyDescent="0.3">
      <c r="AC3220" s="14"/>
    </row>
    <row r="3221" spans="29:29" x14ac:dyDescent="0.3">
      <c r="AC3221" s="14"/>
    </row>
    <row r="3222" spans="29:29" x14ac:dyDescent="0.3">
      <c r="AC3222" s="14"/>
    </row>
    <row r="3223" spans="29:29" x14ac:dyDescent="0.3">
      <c r="AC3223" s="14"/>
    </row>
    <row r="3224" spans="29:29" x14ac:dyDescent="0.3">
      <c r="AC3224" s="14"/>
    </row>
    <row r="3225" spans="29:29" x14ac:dyDescent="0.3">
      <c r="AC3225" s="14"/>
    </row>
    <row r="3226" spans="29:29" x14ac:dyDescent="0.3">
      <c r="AC3226" s="14"/>
    </row>
    <row r="3227" spans="29:29" x14ac:dyDescent="0.3">
      <c r="AC3227" s="14"/>
    </row>
    <row r="3228" spans="29:29" x14ac:dyDescent="0.3">
      <c r="AC3228" s="14"/>
    </row>
    <row r="3229" spans="29:29" x14ac:dyDescent="0.3">
      <c r="AC3229" s="14"/>
    </row>
    <row r="3230" spans="29:29" x14ac:dyDescent="0.3">
      <c r="AC3230" s="14"/>
    </row>
    <row r="3231" spans="29:29" x14ac:dyDescent="0.3">
      <c r="AC3231" s="14"/>
    </row>
    <row r="3232" spans="29:29" x14ac:dyDescent="0.3">
      <c r="AC3232" s="14"/>
    </row>
    <row r="3233" spans="29:29" x14ac:dyDescent="0.3">
      <c r="AC3233" s="14"/>
    </row>
    <row r="3234" spans="29:29" x14ac:dyDescent="0.3">
      <c r="AC3234" s="14"/>
    </row>
    <row r="3235" spans="29:29" x14ac:dyDescent="0.3">
      <c r="AC3235" s="14"/>
    </row>
    <row r="3236" spans="29:29" x14ac:dyDescent="0.3">
      <c r="AC3236" s="14"/>
    </row>
    <row r="3237" spans="29:29" x14ac:dyDescent="0.3">
      <c r="AC3237" s="14"/>
    </row>
    <row r="3238" spans="29:29" x14ac:dyDescent="0.3">
      <c r="AC3238" s="14"/>
    </row>
    <row r="3239" spans="29:29" x14ac:dyDescent="0.3">
      <c r="AC3239" s="14"/>
    </row>
    <row r="3240" spans="29:29" x14ac:dyDescent="0.3">
      <c r="AC3240" s="14"/>
    </row>
    <row r="3241" spans="29:29" x14ac:dyDescent="0.3">
      <c r="AC3241" s="14"/>
    </row>
    <row r="3242" spans="29:29" x14ac:dyDescent="0.3">
      <c r="AC3242" s="14"/>
    </row>
    <row r="3243" spans="29:29" x14ac:dyDescent="0.3">
      <c r="AC3243" s="14"/>
    </row>
    <row r="3244" spans="29:29" x14ac:dyDescent="0.3">
      <c r="AC3244" s="14"/>
    </row>
    <row r="3245" spans="29:29" x14ac:dyDescent="0.3">
      <c r="AC3245" s="14"/>
    </row>
    <row r="3246" spans="29:29" x14ac:dyDescent="0.3">
      <c r="AC3246" s="14"/>
    </row>
    <row r="3247" spans="29:29" x14ac:dyDescent="0.3">
      <c r="AC3247" s="14"/>
    </row>
    <row r="3248" spans="29:29" x14ac:dyDescent="0.3">
      <c r="AC3248" s="14"/>
    </row>
    <row r="3249" spans="29:29" x14ac:dyDescent="0.3">
      <c r="AC3249" s="14"/>
    </row>
    <row r="3250" spans="29:29" x14ac:dyDescent="0.3">
      <c r="AC3250" s="14"/>
    </row>
    <row r="3251" spans="29:29" x14ac:dyDescent="0.3">
      <c r="AC3251" s="14"/>
    </row>
    <row r="3252" spans="29:29" x14ac:dyDescent="0.3">
      <c r="AC3252" s="14"/>
    </row>
    <row r="3253" spans="29:29" x14ac:dyDescent="0.3">
      <c r="AC3253" s="14"/>
    </row>
    <row r="3254" spans="29:29" x14ac:dyDescent="0.3">
      <c r="AC3254" s="14"/>
    </row>
    <row r="3255" spans="29:29" x14ac:dyDescent="0.3">
      <c r="AC3255" s="14"/>
    </row>
    <row r="3256" spans="29:29" x14ac:dyDescent="0.3">
      <c r="AC3256" s="14"/>
    </row>
    <row r="3257" spans="29:29" x14ac:dyDescent="0.3">
      <c r="AC3257" s="14"/>
    </row>
    <row r="3258" spans="29:29" x14ac:dyDescent="0.3">
      <c r="AC3258" s="14"/>
    </row>
    <row r="3259" spans="29:29" x14ac:dyDescent="0.3">
      <c r="AC3259" s="14"/>
    </row>
    <row r="3260" spans="29:29" x14ac:dyDescent="0.3">
      <c r="AC3260" s="14"/>
    </row>
    <row r="3261" spans="29:29" x14ac:dyDescent="0.3">
      <c r="AC3261" s="14"/>
    </row>
    <row r="3262" spans="29:29" x14ac:dyDescent="0.3">
      <c r="AC3262" s="14"/>
    </row>
    <row r="3263" spans="29:29" x14ac:dyDescent="0.3">
      <c r="AC3263" s="14"/>
    </row>
    <row r="3264" spans="29:29" x14ac:dyDescent="0.3">
      <c r="AC3264" s="14"/>
    </row>
    <row r="3265" spans="29:29" x14ac:dyDescent="0.3">
      <c r="AC3265" s="14"/>
    </row>
    <row r="3266" spans="29:29" x14ac:dyDescent="0.3">
      <c r="AC3266" s="14"/>
    </row>
    <row r="3267" spans="29:29" x14ac:dyDescent="0.3">
      <c r="AC3267" s="14"/>
    </row>
    <row r="3268" spans="29:29" x14ac:dyDescent="0.3">
      <c r="AC3268" s="14"/>
    </row>
    <row r="3269" spans="29:29" x14ac:dyDescent="0.3">
      <c r="AC3269" s="14"/>
    </row>
    <row r="3270" spans="29:29" x14ac:dyDescent="0.3">
      <c r="AC3270" s="14"/>
    </row>
    <row r="3271" spans="29:29" x14ac:dyDescent="0.3">
      <c r="AC3271" s="14"/>
    </row>
    <row r="3272" spans="29:29" x14ac:dyDescent="0.3">
      <c r="AC3272" s="14"/>
    </row>
    <row r="3273" spans="29:29" x14ac:dyDescent="0.3">
      <c r="AC3273" s="14"/>
    </row>
    <row r="3274" spans="29:29" x14ac:dyDescent="0.3">
      <c r="AC3274" s="14"/>
    </row>
    <row r="3275" spans="29:29" x14ac:dyDescent="0.3">
      <c r="AC3275" s="14"/>
    </row>
    <row r="3276" spans="29:29" x14ac:dyDescent="0.3">
      <c r="AC3276" s="14"/>
    </row>
    <row r="3277" spans="29:29" x14ac:dyDescent="0.3">
      <c r="AC3277" s="14"/>
    </row>
    <row r="3278" spans="29:29" x14ac:dyDescent="0.3">
      <c r="AC3278" s="14"/>
    </row>
    <row r="3279" spans="29:29" x14ac:dyDescent="0.3">
      <c r="AC3279" s="14"/>
    </row>
    <row r="3280" spans="29:29" x14ac:dyDescent="0.3">
      <c r="AC3280" s="14"/>
    </row>
    <row r="3281" spans="29:29" x14ac:dyDescent="0.3">
      <c r="AC3281" s="14"/>
    </row>
    <row r="3282" spans="29:29" x14ac:dyDescent="0.3">
      <c r="AC3282" s="14"/>
    </row>
    <row r="3283" spans="29:29" x14ac:dyDescent="0.3">
      <c r="AC3283" s="14"/>
    </row>
    <row r="3284" spans="29:29" x14ac:dyDescent="0.3">
      <c r="AC3284" s="14"/>
    </row>
    <row r="3285" spans="29:29" x14ac:dyDescent="0.3">
      <c r="AC3285" s="14"/>
    </row>
    <row r="3286" spans="29:29" x14ac:dyDescent="0.3">
      <c r="AC3286" s="14"/>
    </row>
    <row r="3287" spans="29:29" x14ac:dyDescent="0.3">
      <c r="AC3287" s="14"/>
    </row>
    <row r="3288" spans="29:29" x14ac:dyDescent="0.3">
      <c r="AC3288" s="14"/>
    </row>
    <row r="3289" spans="29:29" x14ac:dyDescent="0.3">
      <c r="AC3289" s="14"/>
    </row>
    <row r="3290" spans="29:29" x14ac:dyDescent="0.3">
      <c r="AC3290" s="14"/>
    </row>
    <row r="3291" spans="29:29" x14ac:dyDescent="0.3">
      <c r="AC3291" s="14"/>
    </row>
    <row r="3292" spans="29:29" x14ac:dyDescent="0.3">
      <c r="AC3292" s="14"/>
    </row>
    <row r="3293" spans="29:29" x14ac:dyDescent="0.3">
      <c r="AC3293" s="14"/>
    </row>
    <row r="3294" spans="29:29" x14ac:dyDescent="0.3">
      <c r="AC3294" s="14"/>
    </row>
    <row r="3295" spans="29:29" x14ac:dyDescent="0.3">
      <c r="AC3295" s="14"/>
    </row>
    <row r="3296" spans="29:29" x14ac:dyDescent="0.3">
      <c r="AC3296" s="14"/>
    </row>
    <row r="3297" spans="29:29" x14ac:dyDescent="0.3">
      <c r="AC3297" s="14"/>
    </row>
    <row r="3298" spans="29:29" x14ac:dyDescent="0.3">
      <c r="AC3298" s="14"/>
    </row>
    <row r="3299" spans="29:29" x14ac:dyDescent="0.3">
      <c r="AC3299" s="14"/>
    </row>
    <row r="3300" spans="29:29" x14ac:dyDescent="0.3">
      <c r="AC3300" s="14"/>
    </row>
    <row r="3301" spans="29:29" x14ac:dyDescent="0.3">
      <c r="AC3301" s="14"/>
    </row>
    <row r="3302" spans="29:29" x14ac:dyDescent="0.3">
      <c r="AC3302" s="14"/>
    </row>
    <row r="3303" spans="29:29" x14ac:dyDescent="0.3">
      <c r="AC3303" s="14"/>
    </row>
    <row r="3304" spans="29:29" x14ac:dyDescent="0.3">
      <c r="AC3304" s="14"/>
    </row>
    <row r="3305" spans="29:29" x14ac:dyDescent="0.3">
      <c r="AC3305" s="14"/>
    </row>
    <row r="3306" spans="29:29" x14ac:dyDescent="0.3">
      <c r="AC3306" s="14"/>
    </row>
    <row r="3307" spans="29:29" x14ac:dyDescent="0.3">
      <c r="AC3307" s="14"/>
    </row>
    <row r="3308" spans="29:29" x14ac:dyDescent="0.3">
      <c r="AC3308" s="14"/>
    </row>
    <row r="3309" spans="29:29" x14ac:dyDescent="0.3">
      <c r="AC3309" s="14"/>
    </row>
    <row r="3310" spans="29:29" x14ac:dyDescent="0.3">
      <c r="AC3310" s="14"/>
    </row>
    <row r="3311" spans="29:29" x14ac:dyDescent="0.3">
      <c r="AC3311" s="14"/>
    </row>
    <row r="3312" spans="29:29" x14ac:dyDescent="0.3">
      <c r="AC3312" s="14"/>
    </row>
    <row r="3313" spans="29:29" x14ac:dyDescent="0.3">
      <c r="AC3313" s="14"/>
    </row>
    <row r="3314" spans="29:29" x14ac:dyDescent="0.3">
      <c r="AC3314" s="14"/>
    </row>
    <row r="3315" spans="29:29" x14ac:dyDescent="0.3">
      <c r="AC3315" s="14"/>
    </row>
    <row r="3316" spans="29:29" x14ac:dyDescent="0.3">
      <c r="AC3316" s="14"/>
    </row>
    <row r="3317" spans="29:29" x14ac:dyDescent="0.3">
      <c r="AC3317" s="14"/>
    </row>
    <row r="3318" spans="29:29" x14ac:dyDescent="0.3">
      <c r="AC3318" s="14"/>
    </row>
    <row r="3319" spans="29:29" x14ac:dyDescent="0.3">
      <c r="AC3319" s="14"/>
    </row>
    <row r="3320" spans="29:29" x14ac:dyDescent="0.3">
      <c r="AC3320" s="14"/>
    </row>
    <row r="3321" spans="29:29" x14ac:dyDescent="0.3">
      <c r="AC3321" s="14"/>
    </row>
    <row r="3322" spans="29:29" x14ac:dyDescent="0.3">
      <c r="AC3322" s="14"/>
    </row>
    <row r="3323" spans="29:29" x14ac:dyDescent="0.3">
      <c r="AC3323" s="14"/>
    </row>
    <row r="3324" spans="29:29" x14ac:dyDescent="0.3">
      <c r="AC3324" s="14"/>
    </row>
    <row r="3325" spans="29:29" x14ac:dyDescent="0.3">
      <c r="AC3325" s="14"/>
    </row>
    <row r="3326" spans="29:29" x14ac:dyDescent="0.3">
      <c r="AC3326" s="14"/>
    </row>
    <row r="3327" spans="29:29" x14ac:dyDescent="0.3">
      <c r="AC3327" s="14"/>
    </row>
    <row r="3328" spans="29:29" x14ac:dyDescent="0.3">
      <c r="AC3328" s="14"/>
    </row>
    <row r="3329" spans="29:29" x14ac:dyDescent="0.3">
      <c r="AC3329" s="14"/>
    </row>
    <row r="3330" spans="29:29" x14ac:dyDescent="0.3">
      <c r="AC3330" s="14"/>
    </row>
    <row r="3331" spans="29:29" x14ac:dyDescent="0.3">
      <c r="AC3331" s="14"/>
    </row>
    <row r="3332" spans="29:29" x14ac:dyDescent="0.3">
      <c r="AC3332" s="14"/>
    </row>
    <row r="3333" spans="29:29" x14ac:dyDescent="0.3">
      <c r="AC3333" s="14"/>
    </row>
    <row r="3334" spans="29:29" x14ac:dyDescent="0.3">
      <c r="AC3334" s="14"/>
    </row>
    <row r="3335" spans="29:29" x14ac:dyDescent="0.3">
      <c r="AC3335" s="14"/>
    </row>
    <row r="3336" spans="29:29" x14ac:dyDescent="0.3">
      <c r="AC3336" s="14"/>
    </row>
    <row r="3337" spans="29:29" x14ac:dyDescent="0.3">
      <c r="AC3337" s="14"/>
    </row>
    <row r="3338" spans="29:29" x14ac:dyDescent="0.3">
      <c r="AC3338" s="14"/>
    </row>
    <row r="3339" spans="29:29" x14ac:dyDescent="0.3">
      <c r="AC3339" s="14"/>
    </row>
    <row r="3340" spans="29:29" x14ac:dyDescent="0.3">
      <c r="AC3340" s="14"/>
    </row>
    <row r="3341" spans="29:29" x14ac:dyDescent="0.3">
      <c r="AC3341" s="14"/>
    </row>
    <row r="3342" spans="29:29" x14ac:dyDescent="0.3">
      <c r="AC3342" s="14"/>
    </row>
    <row r="3343" spans="29:29" x14ac:dyDescent="0.3">
      <c r="AC3343" s="14"/>
    </row>
    <row r="3344" spans="29:29" x14ac:dyDescent="0.3">
      <c r="AC3344" s="14"/>
    </row>
    <row r="3345" spans="29:29" x14ac:dyDescent="0.3">
      <c r="AC3345" s="14"/>
    </row>
    <row r="3346" spans="29:29" x14ac:dyDescent="0.3">
      <c r="AC3346" s="14"/>
    </row>
    <row r="3347" spans="29:29" x14ac:dyDescent="0.3">
      <c r="AC3347" s="14"/>
    </row>
    <row r="3348" spans="29:29" x14ac:dyDescent="0.3">
      <c r="AC3348" s="14"/>
    </row>
    <row r="3349" spans="29:29" x14ac:dyDescent="0.3">
      <c r="AC3349" s="14"/>
    </row>
    <row r="3350" spans="29:29" x14ac:dyDescent="0.3">
      <c r="AC3350" s="14"/>
    </row>
    <row r="3351" spans="29:29" x14ac:dyDescent="0.3">
      <c r="AC3351" s="14"/>
    </row>
    <row r="3352" spans="29:29" x14ac:dyDescent="0.3">
      <c r="AC3352" s="14"/>
    </row>
    <row r="3353" spans="29:29" x14ac:dyDescent="0.3">
      <c r="AC3353" s="14"/>
    </row>
    <row r="3354" spans="29:29" x14ac:dyDescent="0.3">
      <c r="AC3354" s="14"/>
    </row>
    <row r="3355" spans="29:29" x14ac:dyDescent="0.3">
      <c r="AC3355" s="14"/>
    </row>
    <row r="3356" spans="29:29" x14ac:dyDescent="0.3">
      <c r="AC3356" s="14"/>
    </row>
    <row r="3357" spans="29:29" x14ac:dyDescent="0.3">
      <c r="AC3357" s="14"/>
    </row>
    <row r="3358" spans="29:29" x14ac:dyDescent="0.3">
      <c r="AC3358" s="14"/>
    </row>
    <row r="3359" spans="29:29" x14ac:dyDescent="0.3">
      <c r="AC3359" s="14"/>
    </row>
    <row r="3360" spans="29:29" x14ac:dyDescent="0.3">
      <c r="AC3360" s="14"/>
    </row>
    <row r="3361" spans="29:29" x14ac:dyDescent="0.3">
      <c r="AC3361" s="14"/>
    </row>
    <row r="3362" spans="29:29" x14ac:dyDescent="0.3">
      <c r="AC3362" s="14"/>
    </row>
    <row r="3363" spans="29:29" x14ac:dyDescent="0.3">
      <c r="AC3363" s="14"/>
    </row>
    <row r="3364" spans="29:29" x14ac:dyDescent="0.3">
      <c r="AC3364" s="14"/>
    </row>
    <row r="3365" spans="29:29" x14ac:dyDescent="0.3">
      <c r="AC3365" s="14"/>
    </row>
    <row r="3366" spans="29:29" x14ac:dyDescent="0.3">
      <c r="AC3366" s="14"/>
    </row>
    <row r="3367" spans="29:29" x14ac:dyDescent="0.3">
      <c r="AC3367" s="14"/>
    </row>
    <row r="3368" spans="29:29" x14ac:dyDescent="0.3">
      <c r="AC3368" s="14"/>
    </row>
    <row r="3369" spans="29:29" x14ac:dyDescent="0.3">
      <c r="AC3369" s="14"/>
    </row>
    <row r="3370" spans="29:29" x14ac:dyDescent="0.3">
      <c r="AC3370" s="14"/>
    </row>
    <row r="3371" spans="29:29" x14ac:dyDescent="0.3">
      <c r="AC3371" s="14"/>
    </row>
    <row r="3372" spans="29:29" x14ac:dyDescent="0.3">
      <c r="AC3372" s="14"/>
    </row>
    <row r="3373" spans="29:29" x14ac:dyDescent="0.3">
      <c r="AC3373" s="14"/>
    </row>
    <row r="3374" spans="29:29" x14ac:dyDescent="0.3">
      <c r="AC3374" s="14"/>
    </row>
    <row r="3375" spans="29:29" x14ac:dyDescent="0.3">
      <c r="AC3375" s="14"/>
    </row>
    <row r="3376" spans="29:29" x14ac:dyDescent="0.3">
      <c r="AC3376" s="14"/>
    </row>
    <row r="3377" spans="29:29" x14ac:dyDescent="0.3">
      <c r="AC3377" s="14"/>
    </row>
    <row r="3378" spans="29:29" x14ac:dyDescent="0.3">
      <c r="AC3378" s="14"/>
    </row>
    <row r="3379" spans="29:29" x14ac:dyDescent="0.3">
      <c r="AC3379" s="14"/>
    </row>
    <row r="3380" spans="29:29" x14ac:dyDescent="0.3">
      <c r="AC3380" s="14"/>
    </row>
    <row r="3381" spans="29:29" x14ac:dyDescent="0.3">
      <c r="AC3381" s="14"/>
    </row>
    <row r="3382" spans="29:29" x14ac:dyDescent="0.3">
      <c r="AC3382" s="14"/>
    </row>
    <row r="3383" spans="29:29" x14ac:dyDescent="0.3">
      <c r="AC3383" s="14"/>
    </row>
    <row r="3384" spans="29:29" x14ac:dyDescent="0.3">
      <c r="AC3384" s="14"/>
    </row>
    <row r="3385" spans="29:29" x14ac:dyDescent="0.3">
      <c r="AC3385" s="14"/>
    </row>
    <row r="3386" spans="29:29" x14ac:dyDescent="0.3">
      <c r="AC3386" s="14"/>
    </row>
    <row r="3387" spans="29:29" x14ac:dyDescent="0.3">
      <c r="AC3387" s="14"/>
    </row>
    <row r="3388" spans="29:29" x14ac:dyDescent="0.3">
      <c r="AC3388" s="14"/>
    </row>
    <row r="3389" spans="29:29" x14ac:dyDescent="0.3">
      <c r="AC3389" s="14"/>
    </row>
    <row r="3390" spans="29:29" x14ac:dyDescent="0.3">
      <c r="AC3390" s="14"/>
    </row>
    <row r="3391" spans="29:29" x14ac:dyDescent="0.3">
      <c r="AC3391" s="14"/>
    </row>
    <row r="3392" spans="29:29" x14ac:dyDescent="0.3">
      <c r="AC3392" s="14"/>
    </row>
    <row r="3393" spans="29:29" x14ac:dyDescent="0.3">
      <c r="AC3393" s="14"/>
    </row>
    <row r="3394" spans="29:29" x14ac:dyDescent="0.3">
      <c r="AC3394" s="14"/>
    </row>
    <row r="3395" spans="29:29" x14ac:dyDescent="0.3">
      <c r="AC3395" s="14"/>
    </row>
    <row r="3396" spans="29:29" x14ac:dyDescent="0.3">
      <c r="AC3396" s="14"/>
    </row>
    <row r="3397" spans="29:29" x14ac:dyDescent="0.3">
      <c r="AC3397" s="14"/>
    </row>
    <row r="3398" spans="29:29" x14ac:dyDescent="0.3">
      <c r="AC3398" s="14"/>
    </row>
    <row r="3399" spans="29:29" x14ac:dyDescent="0.3">
      <c r="AC3399" s="14"/>
    </row>
    <row r="3400" spans="29:29" x14ac:dyDescent="0.3">
      <c r="AC3400" s="14"/>
    </row>
    <row r="3401" spans="29:29" x14ac:dyDescent="0.3">
      <c r="AC3401" s="14"/>
    </row>
    <row r="3402" spans="29:29" x14ac:dyDescent="0.3">
      <c r="AC3402" s="14"/>
    </row>
    <row r="3403" spans="29:29" x14ac:dyDescent="0.3">
      <c r="AC3403" s="14"/>
    </row>
    <row r="3404" spans="29:29" x14ac:dyDescent="0.3">
      <c r="AC3404" s="14"/>
    </row>
    <row r="3405" spans="29:29" x14ac:dyDescent="0.3">
      <c r="AC3405" s="14"/>
    </row>
    <row r="3406" spans="29:29" x14ac:dyDescent="0.3">
      <c r="AC3406" s="14"/>
    </row>
    <row r="3407" spans="29:29" x14ac:dyDescent="0.3">
      <c r="AC3407" s="14"/>
    </row>
    <row r="3408" spans="29:29" x14ac:dyDescent="0.3">
      <c r="AC3408" s="14"/>
    </row>
    <row r="3409" spans="29:29" x14ac:dyDescent="0.3">
      <c r="AC3409" s="14"/>
    </row>
    <row r="3410" spans="29:29" x14ac:dyDescent="0.3">
      <c r="AC3410" s="14"/>
    </row>
    <row r="3411" spans="29:29" x14ac:dyDescent="0.3">
      <c r="AC3411" s="14"/>
    </row>
    <row r="3412" spans="29:29" x14ac:dyDescent="0.3">
      <c r="AC3412" s="14"/>
    </row>
    <row r="3413" spans="29:29" x14ac:dyDescent="0.3">
      <c r="AC3413" s="14"/>
    </row>
    <row r="3414" spans="29:29" x14ac:dyDescent="0.3">
      <c r="AC3414" s="14"/>
    </row>
    <row r="3415" spans="29:29" x14ac:dyDescent="0.3">
      <c r="AC3415" s="14"/>
    </row>
    <row r="3416" spans="29:29" x14ac:dyDescent="0.3">
      <c r="AC3416" s="14"/>
    </row>
    <row r="3417" spans="29:29" x14ac:dyDescent="0.3">
      <c r="AC3417" s="14"/>
    </row>
    <row r="3418" spans="29:29" x14ac:dyDescent="0.3">
      <c r="AC3418" s="14"/>
    </row>
    <row r="3419" spans="29:29" x14ac:dyDescent="0.3">
      <c r="AC3419" s="14"/>
    </row>
    <row r="3420" spans="29:29" x14ac:dyDescent="0.3">
      <c r="AC3420" s="14"/>
    </row>
    <row r="3421" spans="29:29" x14ac:dyDescent="0.3">
      <c r="AC3421" s="14"/>
    </row>
    <row r="3422" spans="29:29" x14ac:dyDescent="0.3">
      <c r="AC3422" s="14"/>
    </row>
    <row r="3423" spans="29:29" x14ac:dyDescent="0.3">
      <c r="AC3423" s="14"/>
    </row>
    <row r="3424" spans="29:29" x14ac:dyDescent="0.3">
      <c r="AC3424" s="14"/>
    </row>
    <row r="3425" spans="29:29" x14ac:dyDescent="0.3">
      <c r="AC3425" s="14"/>
    </row>
    <row r="3426" spans="29:29" x14ac:dyDescent="0.3">
      <c r="AC3426" s="14"/>
    </row>
    <row r="3427" spans="29:29" x14ac:dyDescent="0.3">
      <c r="AC3427" s="14"/>
    </row>
    <row r="3428" spans="29:29" x14ac:dyDescent="0.3">
      <c r="AC3428" s="14"/>
    </row>
    <row r="3429" spans="29:29" x14ac:dyDescent="0.3">
      <c r="AC3429" s="14"/>
    </row>
    <row r="3430" spans="29:29" x14ac:dyDescent="0.3">
      <c r="AC3430" s="14"/>
    </row>
    <row r="3431" spans="29:29" x14ac:dyDescent="0.3">
      <c r="AC3431" s="14"/>
    </row>
    <row r="3432" spans="29:29" x14ac:dyDescent="0.3">
      <c r="AC3432" s="14"/>
    </row>
    <row r="3433" spans="29:29" x14ac:dyDescent="0.3">
      <c r="AC3433" s="14"/>
    </row>
    <row r="3434" spans="29:29" x14ac:dyDescent="0.3">
      <c r="AC3434" s="14"/>
    </row>
    <row r="3435" spans="29:29" x14ac:dyDescent="0.3">
      <c r="AC3435" s="14"/>
    </row>
    <row r="3436" spans="29:29" x14ac:dyDescent="0.3">
      <c r="AC3436" s="14"/>
    </row>
    <row r="3437" spans="29:29" x14ac:dyDescent="0.3">
      <c r="AC3437" s="14"/>
    </row>
    <row r="3438" spans="29:29" x14ac:dyDescent="0.3">
      <c r="AC3438" s="14"/>
    </row>
    <row r="3439" spans="29:29" x14ac:dyDescent="0.3">
      <c r="AC3439" s="14"/>
    </row>
    <row r="3440" spans="29:29" x14ac:dyDescent="0.3">
      <c r="AC3440" s="14"/>
    </row>
    <row r="3441" spans="29:29" x14ac:dyDescent="0.3">
      <c r="AC3441" s="14"/>
    </row>
    <row r="3442" spans="29:29" x14ac:dyDescent="0.3">
      <c r="AC3442" s="14"/>
    </row>
    <row r="3443" spans="29:29" x14ac:dyDescent="0.3">
      <c r="AC3443" s="14"/>
    </row>
    <row r="3444" spans="29:29" x14ac:dyDescent="0.3">
      <c r="AC3444" s="14"/>
    </row>
    <row r="3445" spans="29:29" x14ac:dyDescent="0.3">
      <c r="AC3445" s="14"/>
    </row>
    <row r="3446" spans="29:29" x14ac:dyDescent="0.3">
      <c r="AC3446" s="14"/>
    </row>
    <row r="3447" spans="29:29" x14ac:dyDescent="0.3">
      <c r="AC3447" s="14"/>
    </row>
    <row r="3448" spans="29:29" x14ac:dyDescent="0.3">
      <c r="AC3448" s="14"/>
    </row>
    <row r="3449" spans="29:29" x14ac:dyDescent="0.3">
      <c r="AC3449" s="14"/>
    </row>
    <row r="3450" spans="29:29" x14ac:dyDescent="0.3">
      <c r="AC3450" s="14"/>
    </row>
    <row r="3451" spans="29:29" x14ac:dyDescent="0.3">
      <c r="AC3451" s="14"/>
    </row>
    <row r="3452" spans="29:29" x14ac:dyDescent="0.3">
      <c r="AC3452" s="14"/>
    </row>
    <row r="3453" spans="29:29" x14ac:dyDescent="0.3">
      <c r="AC3453" s="14"/>
    </row>
    <row r="3454" spans="29:29" x14ac:dyDescent="0.3">
      <c r="AC3454" s="14"/>
    </row>
    <row r="3455" spans="29:29" x14ac:dyDescent="0.3">
      <c r="AC3455" s="14"/>
    </row>
    <row r="3456" spans="29:29" x14ac:dyDescent="0.3">
      <c r="AC3456" s="14"/>
    </row>
    <row r="3457" spans="29:29" x14ac:dyDescent="0.3">
      <c r="AC3457" s="14"/>
    </row>
    <row r="3458" spans="29:29" x14ac:dyDescent="0.3">
      <c r="AC3458" s="14"/>
    </row>
    <row r="3459" spans="29:29" x14ac:dyDescent="0.3">
      <c r="AC3459" s="14"/>
    </row>
    <row r="3460" spans="29:29" x14ac:dyDescent="0.3">
      <c r="AC3460" s="14"/>
    </row>
    <row r="3461" spans="29:29" x14ac:dyDescent="0.3">
      <c r="AC3461" s="14"/>
    </row>
    <row r="3462" spans="29:29" x14ac:dyDescent="0.3">
      <c r="AC3462" s="14"/>
    </row>
    <row r="3463" spans="29:29" x14ac:dyDescent="0.3">
      <c r="AC3463" s="14"/>
    </row>
    <row r="3464" spans="29:29" x14ac:dyDescent="0.3">
      <c r="AC3464" s="14"/>
    </row>
    <row r="3465" spans="29:29" x14ac:dyDescent="0.3">
      <c r="AC3465" s="14"/>
    </row>
    <row r="3466" spans="29:29" x14ac:dyDescent="0.3">
      <c r="AC3466" s="14"/>
    </row>
    <row r="3467" spans="29:29" x14ac:dyDescent="0.3">
      <c r="AC3467" s="14"/>
    </row>
    <row r="3468" spans="29:29" x14ac:dyDescent="0.3">
      <c r="AC3468" s="14"/>
    </row>
    <row r="3469" spans="29:29" x14ac:dyDescent="0.3">
      <c r="AC3469" s="14"/>
    </row>
    <row r="3470" spans="29:29" x14ac:dyDescent="0.3">
      <c r="AC3470" s="14"/>
    </row>
    <row r="3471" spans="29:29" x14ac:dyDescent="0.3">
      <c r="AC3471" s="14"/>
    </row>
    <row r="3472" spans="29:29" x14ac:dyDescent="0.3">
      <c r="AC3472" s="14"/>
    </row>
    <row r="3473" spans="29:29" x14ac:dyDescent="0.3">
      <c r="AC3473" s="14"/>
    </row>
    <row r="3474" spans="29:29" x14ac:dyDescent="0.3">
      <c r="AC3474" s="14"/>
    </row>
    <row r="3475" spans="29:29" x14ac:dyDescent="0.3">
      <c r="AC3475" s="14"/>
    </row>
    <row r="3476" spans="29:29" x14ac:dyDescent="0.3">
      <c r="AC3476" s="14"/>
    </row>
    <row r="3477" spans="29:29" x14ac:dyDescent="0.3">
      <c r="AC3477" s="14"/>
    </row>
    <row r="3478" spans="29:29" x14ac:dyDescent="0.3">
      <c r="AC3478" s="14"/>
    </row>
    <row r="3479" spans="29:29" x14ac:dyDescent="0.3">
      <c r="AC3479" s="14"/>
    </row>
    <row r="3480" spans="29:29" x14ac:dyDescent="0.3">
      <c r="AC3480" s="14"/>
    </row>
    <row r="3481" spans="29:29" x14ac:dyDescent="0.3">
      <c r="AC3481" s="14"/>
    </row>
    <row r="3482" spans="29:29" x14ac:dyDescent="0.3">
      <c r="AC3482" s="14"/>
    </row>
    <row r="3483" spans="29:29" x14ac:dyDescent="0.3">
      <c r="AC3483" s="14"/>
    </row>
    <row r="3484" spans="29:29" x14ac:dyDescent="0.3">
      <c r="AC3484" s="14"/>
    </row>
    <row r="3485" spans="29:29" x14ac:dyDescent="0.3">
      <c r="AC3485" s="14"/>
    </row>
    <row r="3486" spans="29:29" x14ac:dyDescent="0.3">
      <c r="AC3486" s="14"/>
    </row>
    <row r="3487" spans="29:29" x14ac:dyDescent="0.3">
      <c r="AC3487" s="14"/>
    </row>
    <row r="3488" spans="29:29" x14ac:dyDescent="0.3">
      <c r="AC3488" s="14"/>
    </row>
    <row r="3489" spans="29:29" x14ac:dyDescent="0.3">
      <c r="AC3489" s="14"/>
    </row>
    <row r="3490" spans="29:29" x14ac:dyDescent="0.3">
      <c r="AC3490" s="14"/>
    </row>
    <row r="3491" spans="29:29" x14ac:dyDescent="0.3">
      <c r="AC3491" s="14"/>
    </row>
    <row r="3492" spans="29:29" x14ac:dyDescent="0.3">
      <c r="AC3492" s="14"/>
    </row>
    <row r="3493" spans="29:29" x14ac:dyDescent="0.3">
      <c r="AC3493" s="14"/>
    </row>
    <row r="3494" spans="29:29" x14ac:dyDescent="0.3">
      <c r="AC3494" s="14"/>
    </row>
    <row r="3495" spans="29:29" x14ac:dyDescent="0.3">
      <c r="AC3495" s="14"/>
    </row>
    <row r="3496" spans="29:29" x14ac:dyDescent="0.3">
      <c r="AC3496" s="14"/>
    </row>
    <row r="3497" spans="29:29" x14ac:dyDescent="0.3">
      <c r="AC3497" s="14"/>
    </row>
    <row r="3498" spans="29:29" x14ac:dyDescent="0.3">
      <c r="AC3498" s="14"/>
    </row>
    <row r="3499" spans="29:29" x14ac:dyDescent="0.3">
      <c r="AC3499" s="14"/>
    </row>
    <row r="3500" spans="29:29" x14ac:dyDescent="0.3">
      <c r="AC3500" s="14"/>
    </row>
    <row r="3501" spans="29:29" x14ac:dyDescent="0.3">
      <c r="AC3501" s="14"/>
    </row>
    <row r="3502" spans="29:29" x14ac:dyDescent="0.3">
      <c r="AC3502" s="14"/>
    </row>
    <row r="3503" spans="29:29" x14ac:dyDescent="0.3">
      <c r="AC3503" s="14"/>
    </row>
    <row r="3504" spans="29:29" x14ac:dyDescent="0.3">
      <c r="AC3504" s="14"/>
    </row>
    <row r="3505" spans="29:29" x14ac:dyDescent="0.3">
      <c r="AC3505" s="14"/>
    </row>
    <row r="3506" spans="29:29" x14ac:dyDescent="0.3">
      <c r="AC3506" s="14"/>
    </row>
    <row r="3507" spans="29:29" x14ac:dyDescent="0.3">
      <c r="AC3507" s="14"/>
    </row>
    <row r="3508" spans="29:29" x14ac:dyDescent="0.3">
      <c r="AC3508" s="14"/>
    </row>
    <row r="3509" spans="29:29" x14ac:dyDescent="0.3">
      <c r="AC3509" s="14"/>
    </row>
    <row r="3510" spans="29:29" x14ac:dyDescent="0.3">
      <c r="AC3510" s="14"/>
    </row>
    <row r="3511" spans="29:29" x14ac:dyDescent="0.3">
      <c r="AC3511" s="14"/>
    </row>
    <row r="3512" spans="29:29" x14ac:dyDescent="0.3">
      <c r="AC3512" s="14"/>
    </row>
    <row r="3513" spans="29:29" x14ac:dyDescent="0.3">
      <c r="AC3513" s="14"/>
    </row>
    <row r="3514" spans="29:29" x14ac:dyDescent="0.3">
      <c r="AC3514" s="14"/>
    </row>
    <row r="3515" spans="29:29" x14ac:dyDescent="0.3">
      <c r="AC3515" s="14"/>
    </row>
    <row r="3516" spans="29:29" x14ac:dyDescent="0.3">
      <c r="AC3516" s="14"/>
    </row>
    <row r="3517" spans="29:29" x14ac:dyDescent="0.3">
      <c r="AC3517" s="14"/>
    </row>
    <row r="3518" spans="29:29" x14ac:dyDescent="0.3">
      <c r="AC3518" s="14"/>
    </row>
    <row r="3519" spans="29:29" x14ac:dyDescent="0.3">
      <c r="AC3519" s="14"/>
    </row>
    <row r="3520" spans="29:29" x14ac:dyDescent="0.3">
      <c r="AC3520" s="14"/>
    </row>
    <row r="3521" spans="29:29" x14ac:dyDescent="0.3">
      <c r="AC3521" s="14"/>
    </row>
    <row r="3522" spans="29:29" x14ac:dyDescent="0.3">
      <c r="AC3522" s="14"/>
    </row>
    <row r="3523" spans="29:29" x14ac:dyDescent="0.3">
      <c r="AC3523" s="14"/>
    </row>
    <row r="3524" spans="29:29" x14ac:dyDescent="0.3">
      <c r="AC3524" s="14"/>
    </row>
    <row r="3525" spans="29:29" x14ac:dyDescent="0.3">
      <c r="AC3525" s="14"/>
    </row>
    <row r="3526" spans="29:29" x14ac:dyDescent="0.3">
      <c r="AC3526" s="14"/>
    </row>
    <row r="3527" spans="29:29" x14ac:dyDescent="0.3">
      <c r="AC3527" s="14"/>
    </row>
    <row r="3528" spans="29:29" x14ac:dyDescent="0.3">
      <c r="AC3528" s="14"/>
    </row>
    <row r="3529" spans="29:29" x14ac:dyDescent="0.3">
      <c r="AC3529" s="14"/>
    </row>
    <row r="3530" spans="29:29" x14ac:dyDescent="0.3">
      <c r="AC3530" s="14"/>
    </row>
    <row r="3531" spans="29:29" x14ac:dyDescent="0.3">
      <c r="AC3531" s="14"/>
    </row>
    <row r="3532" spans="29:29" x14ac:dyDescent="0.3">
      <c r="AC3532" s="14"/>
    </row>
    <row r="3533" spans="29:29" x14ac:dyDescent="0.3">
      <c r="AC3533" s="14"/>
    </row>
    <row r="3534" spans="29:29" x14ac:dyDescent="0.3">
      <c r="AC3534" s="14"/>
    </row>
    <row r="3535" spans="29:29" x14ac:dyDescent="0.3">
      <c r="AC3535" s="14"/>
    </row>
    <row r="3536" spans="29:29" x14ac:dyDescent="0.3">
      <c r="AC3536" s="14"/>
    </row>
    <row r="3537" spans="29:29" x14ac:dyDescent="0.3">
      <c r="AC3537" s="14"/>
    </row>
    <row r="3538" spans="29:29" x14ac:dyDescent="0.3">
      <c r="AC3538" s="14"/>
    </row>
    <row r="3539" spans="29:29" x14ac:dyDescent="0.3">
      <c r="AC3539" s="14"/>
    </row>
    <row r="3540" spans="29:29" x14ac:dyDescent="0.3">
      <c r="AC3540" s="14"/>
    </row>
    <row r="3541" spans="29:29" x14ac:dyDescent="0.3">
      <c r="AC3541" s="14"/>
    </row>
    <row r="3542" spans="29:29" x14ac:dyDescent="0.3">
      <c r="AC3542" s="14"/>
    </row>
    <row r="3543" spans="29:29" x14ac:dyDescent="0.3">
      <c r="AC3543" s="14"/>
    </row>
    <row r="3544" spans="29:29" x14ac:dyDescent="0.3">
      <c r="AC3544" s="14"/>
    </row>
    <row r="3545" spans="29:29" x14ac:dyDescent="0.3">
      <c r="AC3545" s="14"/>
    </row>
    <row r="3546" spans="29:29" x14ac:dyDescent="0.3">
      <c r="AC3546" s="14"/>
    </row>
    <row r="3547" spans="29:29" x14ac:dyDescent="0.3">
      <c r="AC3547" s="14"/>
    </row>
    <row r="3548" spans="29:29" x14ac:dyDescent="0.3">
      <c r="AC3548" s="14"/>
    </row>
    <row r="3549" spans="29:29" x14ac:dyDescent="0.3">
      <c r="AC3549" s="14"/>
    </row>
    <row r="3550" spans="29:29" x14ac:dyDescent="0.3">
      <c r="AC3550" s="14"/>
    </row>
    <row r="3551" spans="29:29" x14ac:dyDescent="0.3">
      <c r="AC3551" s="14"/>
    </row>
    <row r="3552" spans="29:29" x14ac:dyDescent="0.3">
      <c r="AC3552" s="14"/>
    </row>
    <row r="3553" spans="29:29" x14ac:dyDescent="0.3">
      <c r="AC3553" s="14"/>
    </row>
    <row r="3554" spans="29:29" x14ac:dyDescent="0.3">
      <c r="AC3554" s="14"/>
    </row>
    <row r="3555" spans="29:29" x14ac:dyDescent="0.3">
      <c r="AC3555" s="14"/>
    </row>
    <row r="3556" spans="29:29" x14ac:dyDescent="0.3">
      <c r="AC3556" s="14"/>
    </row>
    <row r="3557" spans="29:29" x14ac:dyDescent="0.3">
      <c r="AC3557" s="14"/>
    </row>
    <row r="3558" spans="29:29" x14ac:dyDescent="0.3">
      <c r="AC3558" s="14"/>
    </row>
    <row r="3559" spans="29:29" x14ac:dyDescent="0.3">
      <c r="AC3559" s="14"/>
    </row>
    <row r="3560" spans="29:29" x14ac:dyDescent="0.3">
      <c r="AC3560" s="14"/>
    </row>
    <row r="3561" spans="29:29" x14ac:dyDescent="0.3">
      <c r="AC3561" s="14"/>
    </row>
    <row r="3562" spans="29:29" x14ac:dyDescent="0.3">
      <c r="AC3562" s="14"/>
    </row>
    <row r="3563" spans="29:29" x14ac:dyDescent="0.3">
      <c r="AC3563" s="14"/>
    </row>
    <row r="3564" spans="29:29" x14ac:dyDescent="0.3">
      <c r="AC3564" s="14"/>
    </row>
    <row r="3565" spans="29:29" x14ac:dyDescent="0.3">
      <c r="AC3565" s="14"/>
    </row>
    <row r="3566" spans="29:29" x14ac:dyDescent="0.3">
      <c r="AC3566" s="14"/>
    </row>
    <row r="3567" spans="29:29" x14ac:dyDescent="0.3">
      <c r="AC3567" s="14"/>
    </row>
    <row r="3568" spans="29:29" x14ac:dyDescent="0.3">
      <c r="AC3568" s="14"/>
    </row>
    <row r="3569" spans="29:29" x14ac:dyDescent="0.3">
      <c r="AC3569" s="14"/>
    </row>
    <row r="3570" spans="29:29" x14ac:dyDescent="0.3">
      <c r="AC3570" s="14"/>
    </row>
    <row r="3571" spans="29:29" x14ac:dyDescent="0.3">
      <c r="AC3571" s="14"/>
    </row>
    <row r="3572" spans="29:29" x14ac:dyDescent="0.3">
      <c r="AC3572" s="14"/>
    </row>
    <row r="3573" spans="29:29" x14ac:dyDescent="0.3">
      <c r="AC3573" s="14"/>
    </row>
    <row r="3574" spans="29:29" x14ac:dyDescent="0.3">
      <c r="AC3574" s="14"/>
    </row>
    <row r="3575" spans="29:29" x14ac:dyDescent="0.3">
      <c r="AC3575" s="14"/>
    </row>
    <row r="3576" spans="29:29" x14ac:dyDescent="0.3">
      <c r="AC3576" s="14"/>
    </row>
    <row r="3577" spans="29:29" x14ac:dyDescent="0.3">
      <c r="AC3577" s="14"/>
    </row>
    <row r="3578" spans="29:29" x14ac:dyDescent="0.3">
      <c r="AC3578" s="14"/>
    </row>
    <row r="3579" spans="29:29" x14ac:dyDescent="0.3">
      <c r="AC3579" s="14"/>
    </row>
    <row r="3580" spans="29:29" x14ac:dyDescent="0.3">
      <c r="AC3580" s="14"/>
    </row>
    <row r="3581" spans="29:29" x14ac:dyDescent="0.3">
      <c r="AC3581" s="14"/>
    </row>
    <row r="3582" spans="29:29" x14ac:dyDescent="0.3">
      <c r="AC3582" s="14"/>
    </row>
    <row r="3583" spans="29:29" x14ac:dyDescent="0.3">
      <c r="AC3583" s="14"/>
    </row>
    <row r="3584" spans="29:29" x14ac:dyDescent="0.3">
      <c r="AC3584" s="14"/>
    </row>
    <row r="3585" spans="29:29" x14ac:dyDescent="0.3">
      <c r="AC3585" s="14"/>
    </row>
    <row r="3586" spans="29:29" x14ac:dyDescent="0.3">
      <c r="AC3586" s="14"/>
    </row>
    <row r="3587" spans="29:29" x14ac:dyDescent="0.3">
      <c r="AC3587" s="14"/>
    </row>
    <row r="3588" spans="29:29" x14ac:dyDescent="0.3">
      <c r="AC3588" s="14"/>
    </row>
    <row r="3589" spans="29:29" x14ac:dyDescent="0.3">
      <c r="AC3589" s="14"/>
    </row>
    <row r="3590" spans="29:29" x14ac:dyDescent="0.3">
      <c r="AC3590" s="14"/>
    </row>
    <row r="3591" spans="29:29" x14ac:dyDescent="0.3">
      <c r="AC3591" s="14"/>
    </row>
    <row r="3592" spans="29:29" x14ac:dyDescent="0.3">
      <c r="AC3592" s="14"/>
    </row>
    <row r="3593" spans="29:29" x14ac:dyDescent="0.3">
      <c r="AC3593" s="14"/>
    </row>
    <row r="3594" spans="29:29" x14ac:dyDescent="0.3">
      <c r="AC3594" s="14"/>
    </row>
    <row r="3595" spans="29:29" x14ac:dyDescent="0.3">
      <c r="AC3595" s="14"/>
    </row>
    <row r="3596" spans="29:29" x14ac:dyDescent="0.3">
      <c r="AC3596" s="14"/>
    </row>
    <row r="3597" spans="29:29" x14ac:dyDescent="0.3">
      <c r="AC3597" s="14"/>
    </row>
    <row r="3598" spans="29:29" x14ac:dyDescent="0.3">
      <c r="AC3598" s="14"/>
    </row>
    <row r="3599" spans="29:29" x14ac:dyDescent="0.3">
      <c r="AC3599" s="14"/>
    </row>
    <row r="3600" spans="29:29" x14ac:dyDescent="0.3">
      <c r="AC3600" s="14"/>
    </row>
    <row r="3601" spans="29:29" x14ac:dyDescent="0.3">
      <c r="AC3601" s="14"/>
    </row>
    <row r="3602" spans="29:29" x14ac:dyDescent="0.3">
      <c r="AC3602" s="14"/>
    </row>
    <row r="3603" spans="29:29" x14ac:dyDescent="0.3">
      <c r="AC3603" s="14"/>
    </row>
    <row r="3604" spans="29:29" x14ac:dyDescent="0.3">
      <c r="AC3604" s="14"/>
    </row>
    <row r="3605" spans="29:29" x14ac:dyDescent="0.3">
      <c r="AC3605" s="14"/>
    </row>
    <row r="3606" spans="29:29" x14ac:dyDescent="0.3">
      <c r="AC3606" s="14"/>
    </row>
    <row r="3607" spans="29:29" x14ac:dyDescent="0.3">
      <c r="AC3607" s="14"/>
    </row>
    <row r="3608" spans="29:29" x14ac:dyDescent="0.3">
      <c r="AC3608" s="14"/>
    </row>
    <row r="3609" spans="29:29" x14ac:dyDescent="0.3">
      <c r="AC3609" s="14"/>
    </row>
    <row r="3610" spans="29:29" x14ac:dyDescent="0.3">
      <c r="AC3610" s="14"/>
    </row>
    <row r="3611" spans="29:29" x14ac:dyDescent="0.3">
      <c r="AC3611" s="14"/>
    </row>
    <row r="3612" spans="29:29" x14ac:dyDescent="0.3">
      <c r="AC3612" s="14"/>
    </row>
    <row r="3613" spans="29:29" x14ac:dyDescent="0.3">
      <c r="AC3613" s="14"/>
    </row>
    <row r="3614" spans="29:29" x14ac:dyDescent="0.3">
      <c r="AC3614" s="14"/>
    </row>
    <row r="3615" spans="29:29" x14ac:dyDescent="0.3">
      <c r="AC3615" s="14"/>
    </row>
    <row r="3616" spans="29:29" x14ac:dyDescent="0.3">
      <c r="AC3616" s="14"/>
    </row>
    <row r="3617" spans="29:29" x14ac:dyDescent="0.3">
      <c r="AC3617" s="14"/>
    </row>
    <row r="3618" spans="29:29" x14ac:dyDescent="0.3">
      <c r="AC3618" s="14"/>
    </row>
    <row r="3619" spans="29:29" x14ac:dyDescent="0.3">
      <c r="AC3619" s="14"/>
    </row>
    <row r="3620" spans="29:29" x14ac:dyDescent="0.3">
      <c r="AC3620" s="14"/>
    </row>
    <row r="3621" spans="29:29" x14ac:dyDescent="0.3">
      <c r="AC3621" s="14"/>
    </row>
    <row r="3622" spans="29:29" x14ac:dyDescent="0.3">
      <c r="AC3622" s="14"/>
    </row>
    <row r="3623" spans="29:29" x14ac:dyDescent="0.3">
      <c r="AC3623" s="14"/>
    </row>
    <row r="3624" spans="29:29" x14ac:dyDescent="0.3">
      <c r="AC3624" s="14"/>
    </row>
    <row r="3625" spans="29:29" x14ac:dyDescent="0.3">
      <c r="AC3625" s="14"/>
    </row>
    <row r="3626" spans="29:29" x14ac:dyDescent="0.3">
      <c r="AC3626" s="14"/>
    </row>
    <row r="3627" spans="29:29" x14ac:dyDescent="0.3">
      <c r="AC3627" s="14"/>
    </row>
    <row r="3628" spans="29:29" x14ac:dyDescent="0.3">
      <c r="AC3628" s="14"/>
    </row>
    <row r="3629" spans="29:29" x14ac:dyDescent="0.3">
      <c r="AC3629" s="14"/>
    </row>
    <row r="3630" spans="29:29" x14ac:dyDescent="0.3">
      <c r="AC3630" s="14"/>
    </row>
    <row r="3631" spans="29:29" x14ac:dyDescent="0.3">
      <c r="AC3631" s="14"/>
    </row>
    <row r="3632" spans="29:29" x14ac:dyDescent="0.3">
      <c r="AC3632" s="14"/>
    </row>
    <row r="3633" spans="29:29" x14ac:dyDescent="0.3">
      <c r="AC3633" s="14"/>
    </row>
    <row r="3634" spans="29:29" x14ac:dyDescent="0.3">
      <c r="AC3634" s="14"/>
    </row>
    <row r="3635" spans="29:29" x14ac:dyDescent="0.3">
      <c r="AC3635" s="14"/>
    </row>
    <row r="3636" spans="29:29" x14ac:dyDescent="0.3">
      <c r="AC3636" s="14"/>
    </row>
    <row r="3637" spans="29:29" x14ac:dyDescent="0.3">
      <c r="AC3637" s="14"/>
    </row>
    <row r="3638" spans="29:29" x14ac:dyDescent="0.3">
      <c r="AC3638" s="14"/>
    </row>
    <row r="3639" spans="29:29" x14ac:dyDescent="0.3">
      <c r="AC3639" s="14"/>
    </row>
    <row r="3640" spans="29:29" x14ac:dyDescent="0.3">
      <c r="AC3640" s="14"/>
    </row>
    <row r="3641" spans="29:29" x14ac:dyDescent="0.3">
      <c r="AC3641" s="14"/>
    </row>
    <row r="3642" spans="29:29" x14ac:dyDescent="0.3">
      <c r="AC3642" s="14"/>
    </row>
    <row r="3643" spans="29:29" x14ac:dyDescent="0.3">
      <c r="AC3643" s="14"/>
    </row>
    <row r="3644" spans="29:29" x14ac:dyDescent="0.3">
      <c r="AC3644" s="14"/>
    </row>
    <row r="3645" spans="29:29" x14ac:dyDescent="0.3">
      <c r="AC3645" s="14"/>
    </row>
    <row r="3646" spans="29:29" x14ac:dyDescent="0.3">
      <c r="AC3646" s="14"/>
    </row>
    <row r="3647" spans="29:29" x14ac:dyDescent="0.3">
      <c r="AC3647" s="14"/>
    </row>
    <row r="3648" spans="29:29" x14ac:dyDescent="0.3">
      <c r="AC3648" s="14"/>
    </row>
    <row r="3649" spans="29:29" x14ac:dyDescent="0.3">
      <c r="AC3649" s="14"/>
    </row>
    <row r="3650" spans="29:29" x14ac:dyDescent="0.3">
      <c r="AC3650" s="14"/>
    </row>
    <row r="3651" spans="29:29" x14ac:dyDescent="0.3">
      <c r="AC3651" s="14"/>
    </row>
    <row r="3652" spans="29:29" x14ac:dyDescent="0.3">
      <c r="AC3652" s="14"/>
    </row>
    <row r="3653" spans="29:29" x14ac:dyDescent="0.3">
      <c r="AC3653" s="14"/>
    </row>
    <row r="3654" spans="29:29" x14ac:dyDescent="0.3">
      <c r="AC3654" s="14"/>
    </row>
    <row r="3655" spans="29:29" x14ac:dyDescent="0.3">
      <c r="AC3655" s="14"/>
    </row>
    <row r="3656" spans="29:29" x14ac:dyDescent="0.3">
      <c r="AC3656" s="14"/>
    </row>
    <row r="3657" spans="29:29" x14ac:dyDescent="0.3">
      <c r="AC3657" s="14"/>
    </row>
    <row r="3658" spans="29:29" x14ac:dyDescent="0.3">
      <c r="AC3658" s="14"/>
    </row>
    <row r="3659" spans="29:29" x14ac:dyDescent="0.3">
      <c r="AC3659" s="14"/>
    </row>
    <row r="3660" spans="29:29" x14ac:dyDescent="0.3">
      <c r="AC3660" s="14"/>
    </row>
    <row r="3661" spans="29:29" x14ac:dyDescent="0.3">
      <c r="AC3661" s="14"/>
    </row>
    <row r="3662" spans="29:29" x14ac:dyDescent="0.3">
      <c r="AC3662" s="14"/>
    </row>
    <row r="3663" spans="29:29" x14ac:dyDescent="0.3">
      <c r="AC3663" s="14"/>
    </row>
    <row r="3664" spans="29:29" x14ac:dyDescent="0.3">
      <c r="AC3664" s="14"/>
    </row>
    <row r="3665" spans="29:29" x14ac:dyDescent="0.3">
      <c r="AC3665" s="14"/>
    </row>
    <row r="3666" spans="29:29" x14ac:dyDescent="0.3">
      <c r="AC3666" s="14"/>
    </row>
    <row r="3667" spans="29:29" x14ac:dyDescent="0.3">
      <c r="AC3667" s="14"/>
    </row>
    <row r="3668" spans="29:29" x14ac:dyDescent="0.3">
      <c r="AC3668" s="14"/>
    </row>
    <row r="3669" spans="29:29" x14ac:dyDescent="0.3">
      <c r="AC3669" s="14"/>
    </row>
    <row r="3670" spans="29:29" x14ac:dyDescent="0.3">
      <c r="AC3670" s="14"/>
    </row>
    <row r="3671" spans="29:29" x14ac:dyDescent="0.3">
      <c r="AC3671" s="14"/>
    </row>
    <row r="3672" spans="29:29" x14ac:dyDescent="0.3">
      <c r="AC3672" s="14"/>
    </row>
    <row r="3673" spans="29:29" x14ac:dyDescent="0.3">
      <c r="AC3673" s="14"/>
    </row>
    <row r="3674" spans="29:29" x14ac:dyDescent="0.3">
      <c r="AC3674" s="14"/>
    </row>
    <row r="3675" spans="29:29" x14ac:dyDescent="0.3">
      <c r="AC3675" s="14"/>
    </row>
    <row r="3676" spans="29:29" x14ac:dyDescent="0.3">
      <c r="AC3676" s="14"/>
    </row>
    <row r="3677" spans="29:29" x14ac:dyDescent="0.3">
      <c r="AC3677" s="14"/>
    </row>
    <row r="3678" spans="29:29" x14ac:dyDescent="0.3">
      <c r="AC3678" s="14"/>
    </row>
    <row r="3679" spans="29:29" x14ac:dyDescent="0.3">
      <c r="AC3679" s="14"/>
    </row>
    <row r="3680" spans="29:29" x14ac:dyDescent="0.3">
      <c r="AC3680" s="14"/>
    </row>
    <row r="3681" spans="29:29" x14ac:dyDescent="0.3">
      <c r="AC3681" s="14"/>
    </row>
    <row r="3682" spans="29:29" x14ac:dyDescent="0.3">
      <c r="AC3682" s="14"/>
    </row>
    <row r="3683" spans="29:29" x14ac:dyDescent="0.3">
      <c r="AC3683" s="14"/>
    </row>
    <row r="3684" spans="29:29" x14ac:dyDescent="0.3">
      <c r="AC3684" s="14"/>
    </row>
    <row r="3685" spans="29:29" x14ac:dyDescent="0.3">
      <c r="AC3685" s="14"/>
    </row>
    <row r="3686" spans="29:29" x14ac:dyDescent="0.3">
      <c r="AC3686" s="14"/>
    </row>
    <row r="3687" spans="29:29" x14ac:dyDescent="0.3">
      <c r="AC3687" s="14"/>
    </row>
    <row r="3688" spans="29:29" x14ac:dyDescent="0.3">
      <c r="AC3688" s="14"/>
    </row>
    <row r="3689" spans="29:29" x14ac:dyDescent="0.3">
      <c r="AC3689" s="14"/>
    </row>
    <row r="3690" spans="29:29" x14ac:dyDescent="0.3">
      <c r="AC3690" s="14"/>
    </row>
    <row r="3691" spans="29:29" x14ac:dyDescent="0.3">
      <c r="AC3691" s="14"/>
    </row>
    <row r="3692" spans="29:29" x14ac:dyDescent="0.3">
      <c r="AC3692" s="14"/>
    </row>
    <row r="3693" spans="29:29" x14ac:dyDescent="0.3">
      <c r="AC3693" s="14"/>
    </row>
    <row r="3694" spans="29:29" x14ac:dyDescent="0.3">
      <c r="AC3694" s="14"/>
    </row>
    <row r="3695" spans="29:29" x14ac:dyDescent="0.3">
      <c r="AC3695" s="14"/>
    </row>
    <row r="3696" spans="29:29" x14ac:dyDescent="0.3">
      <c r="AC3696" s="14"/>
    </row>
    <row r="3697" spans="29:29" x14ac:dyDescent="0.3">
      <c r="AC3697" s="14"/>
    </row>
    <row r="3698" spans="29:29" x14ac:dyDescent="0.3">
      <c r="AC3698" s="14"/>
    </row>
    <row r="3699" spans="29:29" x14ac:dyDescent="0.3">
      <c r="AC3699" s="14"/>
    </row>
    <row r="3700" spans="29:29" x14ac:dyDescent="0.3">
      <c r="AC3700" s="14"/>
    </row>
    <row r="3701" spans="29:29" x14ac:dyDescent="0.3">
      <c r="AC3701" s="14"/>
    </row>
    <row r="3702" spans="29:29" x14ac:dyDescent="0.3">
      <c r="AC3702" s="14"/>
    </row>
    <row r="3703" spans="29:29" x14ac:dyDescent="0.3">
      <c r="AC3703" s="14"/>
    </row>
    <row r="3704" spans="29:29" x14ac:dyDescent="0.3">
      <c r="AC3704" s="14"/>
    </row>
    <row r="3705" spans="29:29" x14ac:dyDescent="0.3">
      <c r="AC3705" s="14"/>
    </row>
    <row r="3706" spans="29:29" x14ac:dyDescent="0.3">
      <c r="AC3706" s="14"/>
    </row>
    <row r="3707" spans="29:29" x14ac:dyDescent="0.3">
      <c r="AC3707" s="14"/>
    </row>
    <row r="3708" spans="29:29" x14ac:dyDescent="0.3">
      <c r="AC3708" s="14"/>
    </row>
    <row r="3709" spans="29:29" x14ac:dyDescent="0.3">
      <c r="AC3709" s="14"/>
    </row>
    <row r="3710" spans="29:29" x14ac:dyDescent="0.3">
      <c r="AC3710" s="14"/>
    </row>
    <row r="3711" spans="29:29" x14ac:dyDescent="0.3">
      <c r="AC3711" s="14"/>
    </row>
    <row r="3712" spans="29:29" x14ac:dyDescent="0.3">
      <c r="AC3712" s="14"/>
    </row>
    <row r="3713" spans="29:29" x14ac:dyDescent="0.3">
      <c r="AC3713" s="14"/>
    </row>
    <row r="3714" spans="29:29" x14ac:dyDescent="0.3">
      <c r="AC3714" s="14"/>
    </row>
    <row r="3715" spans="29:29" x14ac:dyDescent="0.3">
      <c r="AC3715" s="14"/>
    </row>
    <row r="3716" spans="29:29" x14ac:dyDescent="0.3">
      <c r="AC3716" s="14"/>
    </row>
    <row r="3717" spans="29:29" x14ac:dyDescent="0.3">
      <c r="AC3717" s="14"/>
    </row>
    <row r="3718" spans="29:29" x14ac:dyDescent="0.3">
      <c r="AC3718" s="14"/>
    </row>
    <row r="3719" spans="29:29" x14ac:dyDescent="0.3">
      <c r="AC3719" s="14"/>
    </row>
    <row r="3720" spans="29:29" x14ac:dyDescent="0.3">
      <c r="AC3720" s="14"/>
    </row>
    <row r="3721" spans="29:29" x14ac:dyDescent="0.3">
      <c r="AC3721" s="14"/>
    </row>
    <row r="3722" spans="29:29" x14ac:dyDescent="0.3">
      <c r="AC3722" s="14"/>
    </row>
    <row r="3723" spans="29:29" x14ac:dyDescent="0.3">
      <c r="AC3723" s="14"/>
    </row>
    <row r="3724" spans="29:29" x14ac:dyDescent="0.3">
      <c r="AC3724" s="14"/>
    </row>
    <row r="3725" spans="29:29" x14ac:dyDescent="0.3">
      <c r="AC3725" s="14"/>
    </row>
    <row r="3726" spans="29:29" x14ac:dyDescent="0.3">
      <c r="AC3726" s="14"/>
    </row>
    <row r="3727" spans="29:29" x14ac:dyDescent="0.3">
      <c r="AC3727" s="14"/>
    </row>
    <row r="3728" spans="29:29" x14ac:dyDescent="0.3">
      <c r="AC3728" s="14"/>
    </row>
    <row r="3729" spans="29:29" x14ac:dyDescent="0.3">
      <c r="AC3729" s="14"/>
    </row>
    <row r="3730" spans="29:29" x14ac:dyDescent="0.3">
      <c r="AC3730" s="14"/>
    </row>
    <row r="3731" spans="29:29" x14ac:dyDescent="0.3">
      <c r="AC3731" s="14"/>
    </row>
    <row r="3732" spans="29:29" x14ac:dyDescent="0.3">
      <c r="AC3732" s="14"/>
    </row>
    <row r="3733" spans="29:29" x14ac:dyDescent="0.3">
      <c r="AC3733" s="14"/>
    </row>
    <row r="3734" spans="29:29" x14ac:dyDescent="0.3">
      <c r="AC3734" s="14"/>
    </row>
    <row r="3735" spans="29:29" x14ac:dyDescent="0.3">
      <c r="AC3735" s="14"/>
    </row>
    <row r="3736" spans="29:29" x14ac:dyDescent="0.3">
      <c r="AC3736" s="14"/>
    </row>
    <row r="3737" spans="29:29" x14ac:dyDescent="0.3">
      <c r="AC3737" s="14"/>
    </row>
    <row r="3738" spans="29:29" x14ac:dyDescent="0.3">
      <c r="AC3738" s="14"/>
    </row>
    <row r="3739" spans="29:29" x14ac:dyDescent="0.3">
      <c r="AC3739" s="14"/>
    </row>
    <row r="3740" spans="29:29" x14ac:dyDescent="0.3">
      <c r="AC3740" s="14"/>
    </row>
    <row r="3741" spans="29:29" x14ac:dyDescent="0.3">
      <c r="AC3741" s="14"/>
    </row>
    <row r="3742" spans="29:29" x14ac:dyDescent="0.3">
      <c r="AC3742" s="14"/>
    </row>
    <row r="3743" spans="29:29" x14ac:dyDescent="0.3">
      <c r="AC3743" s="14"/>
    </row>
    <row r="3744" spans="29:29" x14ac:dyDescent="0.3">
      <c r="AC3744" s="14"/>
    </row>
    <row r="3745" spans="29:29" x14ac:dyDescent="0.3">
      <c r="AC3745" s="14"/>
    </row>
    <row r="3746" spans="29:29" x14ac:dyDescent="0.3">
      <c r="AC3746" s="14"/>
    </row>
    <row r="3747" spans="29:29" x14ac:dyDescent="0.3">
      <c r="AC3747" s="14"/>
    </row>
    <row r="3748" spans="29:29" x14ac:dyDescent="0.3">
      <c r="AC3748" s="14"/>
    </row>
    <row r="3749" spans="29:29" x14ac:dyDescent="0.3">
      <c r="AC3749" s="14"/>
    </row>
    <row r="3750" spans="29:29" x14ac:dyDescent="0.3">
      <c r="AC3750" s="14"/>
    </row>
    <row r="3751" spans="29:29" x14ac:dyDescent="0.3">
      <c r="AC3751" s="14"/>
    </row>
    <row r="3752" spans="29:29" x14ac:dyDescent="0.3">
      <c r="AC3752" s="14"/>
    </row>
    <row r="3753" spans="29:29" x14ac:dyDescent="0.3">
      <c r="AC3753" s="14"/>
    </row>
    <row r="3754" spans="29:29" x14ac:dyDescent="0.3">
      <c r="AC3754" s="14"/>
    </row>
    <row r="3755" spans="29:29" x14ac:dyDescent="0.3">
      <c r="AC3755" s="14"/>
    </row>
    <row r="3756" spans="29:29" x14ac:dyDescent="0.3">
      <c r="AC3756" s="14"/>
    </row>
    <row r="3757" spans="29:29" x14ac:dyDescent="0.3">
      <c r="AC3757" s="14"/>
    </row>
    <row r="3758" spans="29:29" x14ac:dyDescent="0.3">
      <c r="AC3758" s="14"/>
    </row>
    <row r="3759" spans="29:29" x14ac:dyDescent="0.3">
      <c r="AC3759" s="14"/>
    </row>
    <row r="3760" spans="29:29" x14ac:dyDescent="0.3">
      <c r="AC3760" s="14"/>
    </row>
    <row r="3761" spans="29:29" x14ac:dyDescent="0.3">
      <c r="AC3761" s="14"/>
    </row>
    <row r="3762" spans="29:29" x14ac:dyDescent="0.3">
      <c r="AC3762" s="14"/>
    </row>
    <row r="3763" spans="29:29" x14ac:dyDescent="0.3">
      <c r="AC3763" s="14"/>
    </row>
    <row r="3764" spans="29:29" x14ac:dyDescent="0.3">
      <c r="AC3764" s="14"/>
    </row>
    <row r="3765" spans="29:29" x14ac:dyDescent="0.3">
      <c r="AC3765" s="14"/>
    </row>
    <row r="3766" spans="29:29" x14ac:dyDescent="0.3">
      <c r="AC3766" s="14"/>
    </row>
    <row r="3767" spans="29:29" x14ac:dyDescent="0.3">
      <c r="AC3767" s="14"/>
    </row>
    <row r="3768" spans="29:29" x14ac:dyDescent="0.3">
      <c r="AC3768" s="14"/>
    </row>
    <row r="3769" spans="29:29" x14ac:dyDescent="0.3">
      <c r="AC3769" s="14"/>
    </row>
    <row r="3770" spans="29:29" x14ac:dyDescent="0.3">
      <c r="AC3770" s="14"/>
    </row>
    <row r="3771" spans="29:29" x14ac:dyDescent="0.3">
      <c r="AC3771" s="14"/>
    </row>
    <row r="3772" spans="29:29" x14ac:dyDescent="0.3">
      <c r="AC3772" s="14"/>
    </row>
    <row r="3773" spans="29:29" x14ac:dyDescent="0.3">
      <c r="AC3773" s="14"/>
    </row>
    <row r="3774" spans="29:29" x14ac:dyDescent="0.3">
      <c r="AC3774" s="14"/>
    </row>
    <row r="3775" spans="29:29" x14ac:dyDescent="0.3">
      <c r="AC3775" s="14"/>
    </row>
    <row r="3776" spans="29:29" x14ac:dyDescent="0.3">
      <c r="AC3776" s="14"/>
    </row>
    <row r="3777" spans="29:29" x14ac:dyDescent="0.3">
      <c r="AC3777" s="14"/>
    </row>
    <row r="3778" spans="29:29" x14ac:dyDescent="0.3">
      <c r="AC3778" s="14"/>
    </row>
    <row r="3779" spans="29:29" x14ac:dyDescent="0.3">
      <c r="AC3779" s="14"/>
    </row>
    <row r="3780" spans="29:29" x14ac:dyDescent="0.3">
      <c r="AC3780" s="14"/>
    </row>
    <row r="3781" spans="29:29" x14ac:dyDescent="0.3">
      <c r="AC3781" s="14"/>
    </row>
    <row r="3782" spans="29:29" x14ac:dyDescent="0.3">
      <c r="AC3782" s="14"/>
    </row>
    <row r="3783" spans="29:29" x14ac:dyDescent="0.3">
      <c r="AC3783" s="14"/>
    </row>
    <row r="3784" spans="29:29" x14ac:dyDescent="0.3">
      <c r="AC3784" s="14"/>
    </row>
    <row r="3785" spans="29:29" x14ac:dyDescent="0.3">
      <c r="AC3785" s="14"/>
    </row>
    <row r="3786" spans="29:29" x14ac:dyDescent="0.3">
      <c r="AC3786" s="14"/>
    </row>
    <row r="3787" spans="29:29" x14ac:dyDescent="0.3">
      <c r="AC3787" s="14"/>
    </row>
    <row r="3788" spans="29:29" x14ac:dyDescent="0.3">
      <c r="AC3788" s="14"/>
    </row>
    <row r="3789" spans="29:29" x14ac:dyDescent="0.3">
      <c r="AC3789" s="14"/>
    </row>
    <row r="3790" spans="29:29" x14ac:dyDescent="0.3">
      <c r="AC3790" s="14"/>
    </row>
    <row r="3791" spans="29:29" x14ac:dyDescent="0.3">
      <c r="AC3791" s="14"/>
    </row>
    <row r="3792" spans="29:29" x14ac:dyDescent="0.3">
      <c r="AC3792" s="14"/>
    </row>
    <row r="3793" spans="29:29" x14ac:dyDescent="0.3">
      <c r="AC3793" s="14"/>
    </row>
    <row r="3794" spans="29:29" x14ac:dyDescent="0.3">
      <c r="AC3794" s="14"/>
    </row>
    <row r="3795" spans="29:29" x14ac:dyDescent="0.3">
      <c r="AC3795" s="14"/>
    </row>
    <row r="3796" spans="29:29" x14ac:dyDescent="0.3">
      <c r="AC3796" s="14"/>
    </row>
    <row r="3797" spans="29:29" x14ac:dyDescent="0.3">
      <c r="AC3797" s="14"/>
    </row>
    <row r="3798" spans="29:29" x14ac:dyDescent="0.3">
      <c r="AC3798" s="14"/>
    </row>
    <row r="3799" spans="29:29" x14ac:dyDescent="0.3">
      <c r="AC3799" s="14"/>
    </row>
    <row r="3800" spans="29:29" x14ac:dyDescent="0.3">
      <c r="AC3800" s="14"/>
    </row>
    <row r="3801" spans="29:29" x14ac:dyDescent="0.3">
      <c r="AC3801" s="14"/>
    </row>
    <row r="3802" spans="29:29" x14ac:dyDescent="0.3">
      <c r="AC3802" s="14"/>
    </row>
    <row r="3803" spans="29:29" x14ac:dyDescent="0.3">
      <c r="AC3803" s="14"/>
    </row>
    <row r="3804" spans="29:29" x14ac:dyDescent="0.3">
      <c r="AC3804" s="14"/>
    </row>
    <row r="3805" spans="29:29" x14ac:dyDescent="0.3">
      <c r="AC3805" s="14"/>
    </row>
    <row r="3806" spans="29:29" x14ac:dyDescent="0.3">
      <c r="AC3806" s="14"/>
    </row>
    <row r="3807" spans="29:29" x14ac:dyDescent="0.3">
      <c r="AC3807" s="14"/>
    </row>
    <row r="3808" spans="29:29" x14ac:dyDescent="0.3">
      <c r="AC3808" s="14"/>
    </row>
    <row r="3809" spans="29:29" x14ac:dyDescent="0.3">
      <c r="AC3809" s="14"/>
    </row>
    <row r="3810" spans="29:29" x14ac:dyDescent="0.3">
      <c r="AC3810" s="14"/>
    </row>
    <row r="3811" spans="29:29" x14ac:dyDescent="0.3">
      <c r="AC3811" s="14"/>
    </row>
    <row r="3812" spans="29:29" x14ac:dyDescent="0.3">
      <c r="AC3812" s="14"/>
    </row>
    <row r="3813" spans="29:29" x14ac:dyDescent="0.3">
      <c r="AC3813" s="14"/>
    </row>
    <row r="3814" spans="29:29" x14ac:dyDescent="0.3">
      <c r="AC3814" s="14"/>
    </row>
    <row r="3815" spans="29:29" x14ac:dyDescent="0.3">
      <c r="AC3815" s="14"/>
    </row>
    <row r="3816" spans="29:29" x14ac:dyDescent="0.3">
      <c r="AC3816" s="14"/>
    </row>
    <row r="3817" spans="29:29" x14ac:dyDescent="0.3">
      <c r="AC3817" s="14"/>
    </row>
    <row r="3818" spans="29:29" x14ac:dyDescent="0.3">
      <c r="AC3818" s="14"/>
    </row>
    <row r="3819" spans="29:29" x14ac:dyDescent="0.3">
      <c r="AC3819" s="14"/>
    </row>
    <row r="3820" spans="29:29" x14ac:dyDescent="0.3">
      <c r="AC3820" s="14"/>
    </row>
    <row r="3821" spans="29:29" x14ac:dyDescent="0.3">
      <c r="AC3821" s="14"/>
    </row>
    <row r="3822" spans="29:29" x14ac:dyDescent="0.3">
      <c r="AC3822" s="14"/>
    </row>
    <row r="3823" spans="29:29" x14ac:dyDescent="0.3">
      <c r="AC3823" s="14"/>
    </row>
    <row r="3824" spans="29:29" x14ac:dyDescent="0.3">
      <c r="AC3824" s="14"/>
    </row>
    <row r="3825" spans="29:29" x14ac:dyDescent="0.3">
      <c r="AC3825" s="14"/>
    </row>
    <row r="3826" spans="29:29" x14ac:dyDescent="0.3">
      <c r="AC3826" s="14"/>
    </row>
    <row r="3827" spans="29:29" x14ac:dyDescent="0.3">
      <c r="AC3827" s="14"/>
    </row>
    <row r="3828" spans="29:29" x14ac:dyDescent="0.3">
      <c r="AC3828" s="14"/>
    </row>
    <row r="3829" spans="29:29" x14ac:dyDescent="0.3">
      <c r="AC3829" s="14"/>
    </row>
    <row r="3830" spans="29:29" x14ac:dyDescent="0.3">
      <c r="AC3830" s="14"/>
    </row>
    <row r="3831" spans="29:29" x14ac:dyDescent="0.3">
      <c r="AC3831" s="14"/>
    </row>
    <row r="3832" spans="29:29" x14ac:dyDescent="0.3">
      <c r="AC3832" s="14"/>
    </row>
    <row r="3833" spans="29:29" x14ac:dyDescent="0.3">
      <c r="AC3833" s="14"/>
    </row>
    <row r="3834" spans="29:29" x14ac:dyDescent="0.3">
      <c r="AC3834" s="14"/>
    </row>
    <row r="3835" spans="29:29" x14ac:dyDescent="0.3">
      <c r="AC3835" s="14"/>
    </row>
    <row r="3836" spans="29:29" x14ac:dyDescent="0.3">
      <c r="AC3836" s="14"/>
    </row>
    <row r="3837" spans="29:29" x14ac:dyDescent="0.3">
      <c r="AC3837" s="14"/>
    </row>
    <row r="3838" spans="29:29" x14ac:dyDescent="0.3">
      <c r="AC3838" s="14"/>
    </row>
    <row r="3839" spans="29:29" x14ac:dyDescent="0.3">
      <c r="AC3839" s="14"/>
    </row>
    <row r="3840" spans="29:29" x14ac:dyDescent="0.3">
      <c r="AC3840" s="14"/>
    </row>
    <row r="3841" spans="29:29" x14ac:dyDescent="0.3">
      <c r="AC3841" s="14"/>
    </row>
    <row r="3842" spans="29:29" x14ac:dyDescent="0.3">
      <c r="AC3842" s="14"/>
    </row>
    <row r="3843" spans="29:29" x14ac:dyDescent="0.3">
      <c r="AC3843" s="14"/>
    </row>
    <row r="3844" spans="29:29" x14ac:dyDescent="0.3">
      <c r="AC3844" s="14"/>
    </row>
    <row r="3845" spans="29:29" x14ac:dyDescent="0.3">
      <c r="AC3845" s="14"/>
    </row>
    <row r="3846" spans="29:29" x14ac:dyDescent="0.3">
      <c r="AC3846" s="14"/>
    </row>
    <row r="3847" spans="29:29" x14ac:dyDescent="0.3">
      <c r="AC3847" s="14"/>
    </row>
    <row r="3848" spans="29:29" x14ac:dyDescent="0.3">
      <c r="AC3848" s="14"/>
    </row>
    <row r="3849" spans="29:29" x14ac:dyDescent="0.3">
      <c r="AC3849" s="14"/>
    </row>
    <row r="3850" spans="29:29" x14ac:dyDescent="0.3">
      <c r="AC3850" s="14"/>
    </row>
    <row r="3851" spans="29:29" x14ac:dyDescent="0.3">
      <c r="AC3851" s="14"/>
    </row>
    <row r="3852" spans="29:29" x14ac:dyDescent="0.3">
      <c r="AC3852" s="14"/>
    </row>
    <row r="3853" spans="29:29" x14ac:dyDescent="0.3">
      <c r="AC3853" s="14"/>
    </row>
    <row r="3854" spans="29:29" x14ac:dyDescent="0.3">
      <c r="AC3854" s="14"/>
    </row>
    <row r="3855" spans="29:29" x14ac:dyDescent="0.3">
      <c r="AC3855" s="14"/>
    </row>
    <row r="3856" spans="29:29" x14ac:dyDescent="0.3">
      <c r="AC3856" s="14"/>
    </row>
    <row r="3857" spans="29:29" x14ac:dyDescent="0.3">
      <c r="AC3857" s="14"/>
    </row>
    <row r="3858" spans="29:29" x14ac:dyDescent="0.3">
      <c r="AC3858" s="14"/>
    </row>
    <row r="3859" spans="29:29" x14ac:dyDescent="0.3">
      <c r="AC3859" s="14"/>
    </row>
    <row r="3860" spans="29:29" x14ac:dyDescent="0.3">
      <c r="AC3860" s="14"/>
    </row>
    <row r="3861" spans="29:29" x14ac:dyDescent="0.3">
      <c r="AC3861" s="14"/>
    </row>
    <row r="3862" spans="29:29" x14ac:dyDescent="0.3">
      <c r="AC3862" s="14"/>
    </row>
    <row r="3863" spans="29:29" x14ac:dyDescent="0.3">
      <c r="AC3863" s="14"/>
    </row>
    <row r="3864" spans="29:29" x14ac:dyDescent="0.3">
      <c r="AC3864" s="14"/>
    </row>
    <row r="3865" spans="29:29" x14ac:dyDescent="0.3">
      <c r="AC3865" s="14"/>
    </row>
    <row r="3866" spans="29:29" x14ac:dyDescent="0.3">
      <c r="AC3866" s="14"/>
    </row>
    <row r="3867" spans="29:29" x14ac:dyDescent="0.3">
      <c r="AC3867" s="14"/>
    </row>
    <row r="3868" spans="29:29" x14ac:dyDescent="0.3">
      <c r="AC3868" s="14"/>
    </row>
    <row r="3869" spans="29:29" x14ac:dyDescent="0.3">
      <c r="AC3869" s="14"/>
    </row>
    <row r="3870" spans="29:29" x14ac:dyDescent="0.3">
      <c r="AC3870" s="14"/>
    </row>
    <row r="3871" spans="29:29" x14ac:dyDescent="0.3">
      <c r="AC3871" s="14"/>
    </row>
    <row r="3872" spans="29:29" x14ac:dyDescent="0.3">
      <c r="AC3872" s="14"/>
    </row>
    <row r="3873" spans="29:29" x14ac:dyDescent="0.3">
      <c r="AC3873" s="14"/>
    </row>
    <row r="3874" spans="29:29" x14ac:dyDescent="0.3">
      <c r="AC3874" s="14"/>
    </row>
    <row r="3875" spans="29:29" x14ac:dyDescent="0.3">
      <c r="AC3875" s="14"/>
    </row>
    <row r="3876" spans="29:29" x14ac:dyDescent="0.3">
      <c r="AC3876" s="14"/>
    </row>
    <row r="3877" spans="29:29" x14ac:dyDescent="0.3">
      <c r="AC3877" s="14"/>
    </row>
    <row r="3878" spans="29:29" x14ac:dyDescent="0.3">
      <c r="AC3878" s="14"/>
    </row>
    <row r="3879" spans="29:29" x14ac:dyDescent="0.3">
      <c r="AC3879" s="14"/>
    </row>
    <row r="3880" spans="29:29" x14ac:dyDescent="0.3">
      <c r="AC3880" s="14"/>
    </row>
    <row r="3881" spans="29:29" x14ac:dyDescent="0.3">
      <c r="AC3881" s="14"/>
    </row>
    <row r="3882" spans="29:29" x14ac:dyDescent="0.3">
      <c r="AC3882" s="14"/>
    </row>
    <row r="3883" spans="29:29" x14ac:dyDescent="0.3">
      <c r="AC3883" s="14"/>
    </row>
    <row r="3884" spans="29:29" x14ac:dyDescent="0.3">
      <c r="AC3884" s="14"/>
    </row>
    <row r="3885" spans="29:29" x14ac:dyDescent="0.3">
      <c r="AC3885" s="14"/>
    </row>
    <row r="3886" spans="29:29" x14ac:dyDescent="0.3">
      <c r="AC3886" s="14"/>
    </row>
    <row r="3887" spans="29:29" x14ac:dyDescent="0.3">
      <c r="AC3887" s="14"/>
    </row>
    <row r="3888" spans="29:29" x14ac:dyDescent="0.3">
      <c r="AC3888" s="14"/>
    </row>
    <row r="3889" spans="29:29" x14ac:dyDescent="0.3">
      <c r="AC3889" s="14"/>
    </row>
    <row r="3890" spans="29:29" x14ac:dyDescent="0.3">
      <c r="AC3890" s="14"/>
    </row>
    <row r="3891" spans="29:29" x14ac:dyDescent="0.3">
      <c r="AC3891" s="14"/>
    </row>
    <row r="3892" spans="29:29" x14ac:dyDescent="0.3">
      <c r="AC3892" s="14"/>
    </row>
    <row r="3893" spans="29:29" x14ac:dyDescent="0.3">
      <c r="AC3893" s="14"/>
    </row>
    <row r="3894" spans="29:29" x14ac:dyDescent="0.3">
      <c r="AC3894" s="14"/>
    </row>
    <row r="3895" spans="29:29" x14ac:dyDescent="0.3">
      <c r="AC3895" s="14"/>
    </row>
    <row r="3896" spans="29:29" x14ac:dyDescent="0.3">
      <c r="AC3896" s="14"/>
    </row>
    <row r="3897" spans="29:29" x14ac:dyDescent="0.3">
      <c r="AC3897" s="14"/>
    </row>
    <row r="3898" spans="29:29" x14ac:dyDescent="0.3">
      <c r="AC3898" s="14"/>
    </row>
    <row r="3899" spans="29:29" x14ac:dyDescent="0.3">
      <c r="AC3899" s="14"/>
    </row>
    <row r="3900" spans="29:29" x14ac:dyDescent="0.3">
      <c r="AC3900" s="14"/>
    </row>
    <row r="3901" spans="29:29" x14ac:dyDescent="0.3">
      <c r="AC3901" s="14"/>
    </row>
    <row r="3902" spans="29:29" x14ac:dyDescent="0.3">
      <c r="AC3902" s="14"/>
    </row>
    <row r="3903" spans="29:29" x14ac:dyDescent="0.3">
      <c r="AC3903" s="14"/>
    </row>
    <row r="3904" spans="29:29" x14ac:dyDescent="0.3">
      <c r="AC3904" s="14"/>
    </row>
    <row r="3905" spans="29:29" x14ac:dyDescent="0.3">
      <c r="AC3905" s="14"/>
    </row>
    <row r="3906" spans="29:29" x14ac:dyDescent="0.3">
      <c r="AC3906" s="14"/>
    </row>
    <row r="3907" spans="29:29" x14ac:dyDescent="0.3">
      <c r="AC3907" s="14"/>
    </row>
    <row r="3908" spans="29:29" x14ac:dyDescent="0.3">
      <c r="AC3908" s="14"/>
    </row>
    <row r="3909" spans="29:29" x14ac:dyDescent="0.3">
      <c r="AC3909" s="14"/>
    </row>
    <row r="3910" spans="29:29" x14ac:dyDescent="0.3">
      <c r="AC3910" s="14"/>
    </row>
    <row r="3911" spans="29:29" x14ac:dyDescent="0.3">
      <c r="AC3911" s="14"/>
    </row>
    <row r="3912" spans="29:29" x14ac:dyDescent="0.3">
      <c r="AC3912" s="14"/>
    </row>
    <row r="3913" spans="29:29" x14ac:dyDescent="0.3">
      <c r="AC3913" s="14"/>
    </row>
    <row r="3914" spans="29:29" x14ac:dyDescent="0.3">
      <c r="AC3914" s="14"/>
    </row>
    <row r="3915" spans="29:29" x14ac:dyDescent="0.3">
      <c r="AC3915" s="14"/>
    </row>
    <row r="3916" spans="29:29" x14ac:dyDescent="0.3">
      <c r="AC3916" s="14"/>
    </row>
    <row r="3917" spans="29:29" x14ac:dyDescent="0.3">
      <c r="AC3917" s="14"/>
    </row>
    <row r="3918" spans="29:29" x14ac:dyDescent="0.3">
      <c r="AC3918" s="14"/>
    </row>
    <row r="3919" spans="29:29" x14ac:dyDescent="0.3">
      <c r="AC3919" s="14"/>
    </row>
    <row r="3920" spans="29:29" x14ac:dyDescent="0.3">
      <c r="AC3920" s="14"/>
    </row>
    <row r="3921" spans="29:29" x14ac:dyDescent="0.3">
      <c r="AC3921" s="14"/>
    </row>
    <row r="3922" spans="29:29" x14ac:dyDescent="0.3">
      <c r="AC3922" s="14"/>
    </row>
    <row r="3923" spans="29:29" x14ac:dyDescent="0.3">
      <c r="AC3923" s="14"/>
    </row>
    <row r="3924" spans="29:29" x14ac:dyDescent="0.3">
      <c r="AC3924" s="14"/>
    </row>
    <row r="3925" spans="29:29" x14ac:dyDescent="0.3">
      <c r="AC3925" s="14"/>
    </row>
    <row r="3926" spans="29:29" x14ac:dyDescent="0.3">
      <c r="AC3926" s="14"/>
    </row>
    <row r="3927" spans="29:29" x14ac:dyDescent="0.3">
      <c r="AC3927" s="14"/>
    </row>
    <row r="3928" spans="29:29" x14ac:dyDescent="0.3">
      <c r="AC3928" s="14"/>
    </row>
    <row r="3929" spans="29:29" x14ac:dyDescent="0.3">
      <c r="AC3929" s="14"/>
    </row>
    <row r="3930" spans="29:29" x14ac:dyDescent="0.3">
      <c r="AC3930" s="14"/>
    </row>
    <row r="3931" spans="29:29" x14ac:dyDescent="0.3">
      <c r="AC3931" s="14"/>
    </row>
    <row r="3932" spans="29:29" x14ac:dyDescent="0.3">
      <c r="AC3932" s="14"/>
    </row>
    <row r="3933" spans="29:29" x14ac:dyDescent="0.3">
      <c r="AC3933" s="14"/>
    </row>
    <row r="3934" spans="29:29" x14ac:dyDescent="0.3">
      <c r="AC3934" s="14"/>
    </row>
    <row r="3935" spans="29:29" x14ac:dyDescent="0.3">
      <c r="AC3935" s="14"/>
    </row>
    <row r="3936" spans="29:29" x14ac:dyDescent="0.3">
      <c r="AC3936" s="14"/>
    </row>
    <row r="3937" spans="29:29" x14ac:dyDescent="0.3">
      <c r="AC3937" s="14"/>
    </row>
    <row r="3938" spans="29:29" x14ac:dyDescent="0.3">
      <c r="AC3938" s="14"/>
    </row>
    <row r="3939" spans="29:29" x14ac:dyDescent="0.3">
      <c r="AC3939" s="14"/>
    </row>
    <row r="3940" spans="29:29" x14ac:dyDescent="0.3">
      <c r="AC3940" s="14"/>
    </row>
    <row r="3941" spans="29:29" x14ac:dyDescent="0.3">
      <c r="AC3941" s="14"/>
    </row>
    <row r="3942" spans="29:29" x14ac:dyDescent="0.3">
      <c r="AC3942" s="14"/>
    </row>
    <row r="3943" spans="29:29" x14ac:dyDescent="0.3">
      <c r="AC3943" s="14"/>
    </row>
    <row r="3944" spans="29:29" x14ac:dyDescent="0.3">
      <c r="AC3944" s="14"/>
    </row>
    <row r="3945" spans="29:29" x14ac:dyDescent="0.3">
      <c r="AC3945" s="14"/>
    </row>
    <row r="3946" spans="29:29" x14ac:dyDescent="0.3">
      <c r="AC3946" s="14"/>
    </row>
    <row r="3947" spans="29:29" x14ac:dyDescent="0.3">
      <c r="AC3947" s="14"/>
    </row>
    <row r="3948" spans="29:29" x14ac:dyDescent="0.3">
      <c r="AC3948" s="14"/>
    </row>
    <row r="3949" spans="29:29" x14ac:dyDescent="0.3">
      <c r="AC3949" s="14"/>
    </row>
    <row r="3950" spans="29:29" x14ac:dyDescent="0.3">
      <c r="AC3950" s="14"/>
    </row>
    <row r="3951" spans="29:29" x14ac:dyDescent="0.3">
      <c r="AC3951" s="14"/>
    </row>
    <row r="3952" spans="29:29" x14ac:dyDescent="0.3">
      <c r="AC3952" s="14"/>
    </row>
    <row r="3953" spans="29:29" x14ac:dyDescent="0.3">
      <c r="AC3953" s="14"/>
    </row>
    <row r="3954" spans="29:29" x14ac:dyDescent="0.3">
      <c r="AC3954" s="14"/>
    </row>
    <row r="3955" spans="29:29" x14ac:dyDescent="0.3">
      <c r="AC3955" s="14"/>
    </row>
    <row r="3956" spans="29:29" x14ac:dyDescent="0.3">
      <c r="AC3956" s="14"/>
    </row>
    <row r="3957" spans="29:29" x14ac:dyDescent="0.3">
      <c r="AC3957" s="14"/>
    </row>
    <row r="3958" spans="29:29" x14ac:dyDescent="0.3">
      <c r="AC3958" s="14"/>
    </row>
    <row r="3959" spans="29:29" x14ac:dyDescent="0.3">
      <c r="AC3959" s="14"/>
    </row>
    <row r="3960" spans="29:29" x14ac:dyDescent="0.3">
      <c r="AC3960" s="14"/>
    </row>
    <row r="3961" spans="29:29" x14ac:dyDescent="0.3">
      <c r="AC3961" s="14"/>
    </row>
    <row r="3962" spans="29:29" x14ac:dyDescent="0.3">
      <c r="AC3962" s="14"/>
    </row>
    <row r="3963" spans="29:29" x14ac:dyDescent="0.3">
      <c r="AC3963" s="14"/>
    </row>
    <row r="3964" spans="29:29" x14ac:dyDescent="0.3">
      <c r="AC3964" s="14"/>
    </row>
    <row r="3965" spans="29:29" x14ac:dyDescent="0.3">
      <c r="AC3965" s="14"/>
    </row>
    <row r="3966" spans="29:29" x14ac:dyDescent="0.3">
      <c r="AC3966" s="14"/>
    </row>
    <row r="3967" spans="29:29" x14ac:dyDescent="0.3">
      <c r="AC3967" s="14"/>
    </row>
    <row r="3968" spans="29:29" x14ac:dyDescent="0.3">
      <c r="AC3968" s="14"/>
    </row>
    <row r="3969" spans="29:29" x14ac:dyDescent="0.3">
      <c r="AC3969" s="14"/>
    </row>
    <row r="3970" spans="29:29" x14ac:dyDescent="0.3">
      <c r="AC3970" s="14"/>
    </row>
    <row r="3971" spans="29:29" x14ac:dyDescent="0.3">
      <c r="AC3971" s="14"/>
    </row>
    <row r="3972" spans="29:29" x14ac:dyDescent="0.3">
      <c r="AC3972" s="14"/>
    </row>
    <row r="3973" spans="29:29" x14ac:dyDescent="0.3">
      <c r="AC3973" s="14"/>
    </row>
    <row r="3974" spans="29:29" x14ac:dyDescent="0.3">
      <c r="AC3974" s="14"/>
    </row>
    <row r="3975" spans="29:29" x14ac:dyDescent="0.3">
      <c r="AC3975" s="14"/>
    </row>
    <row r="3976" spans="29:29" x14ac:dyDescent="0.3">
      <c r="AC3976" s="14"/>
    </row>
    <row r="3977" spans="29:29" x14ac:dyDescent="0.3">
      <c r="AC3977" s="14"/>
    </row>
    <row r="3978" spans="29:29" x14ac:dyDescent="0.3">
      <c r="AC3978" s="14"/>
    </row>
    <row r="3979" spans="29:29" x14ac:dyDescent="0.3">
      <c r="AC3979" s="14"/>
    </row>
    <row r="3980" spans="29:29" x14ac:dyDescent="0.3">
      <c r="AC3980" s="14"/>
    </row>
    <row r="3981" spans="29:29" x14ac:dyDescent="0.3">
      <c r="AC3981" s="14"/>
    </row>
    <row r="3982" spans="29:29" x14ac:dyDescent="0.3">
      <c r="AC3982" s="14"/>
    </row>
    <row r="3983" spans="29:29" x14ac:dyDescent="0.3">
      <c r="AC3983" s="14"/>
    </row>
    <row r="3984" spans="29:29" x14ac:dyDescent="0.3">
      <c r="AC3984" s="14"/>
    </row>
    <row r="3985" spans="29:29" x14ac:dyDescent="0.3">
      <c r="AC3985" s="14"/>
    </row>
    <row r="3986" spans="29:29" x14ac:dyDescent="0.3">
      <c r="AC3986" s="14"/>
    </row>
    <row r="3987" spans="29:29" x14ac:dyDescent="0.3">
      <c r="AC3987" s="14"/>
    </row>
    <row r="3988" spans="29:29" x14ac:dyDescent="0.3">
      <c r="AC3988" s="14"/>
    </row>
    <row r="3989" spans="29:29" x14ac:dyDescent="0.3">
      <c r="AC3989" s="14"/>
    </row>
    <row r="3990" spans="29:29" x14ac:dyDescent="0.3">
      <c r="AC3990" s="14"/>
    </row>
    <row r="3991" spans="29:29" x14ac:dyDescent="0.3">
      <c r="AC3991" s="14"/>
    </row>
    <row r="3992" spans="29:29" x14ac:dyDescent="0.3">
      <c r="AC3992" s="14"/>
    </row>
    <row r="3993" spans="29:29" x14ac:dyDescent="0.3">
      <c r="AC3993" s="14"/>
    </row>
    <row r="3994" spans="29:29" x14ac:dyDescent="0.3">
      <c r="AC3994" s="14"/>
    </row>
    <row r="3995" spans="29:29" x14ac:dyDescent="0.3">
      <c r="AC3995" s="14"/>
    </row>
    <row r="3996" spans="29:29" x14ac:dyDescent="0.3">
      <c r="AC3996" s="14"/>
    </row>
    <row r="3997" spans="29:29" x14ac:dyDescent="0.3">
      <c r="AC3997" s="14"/>
    </row>
    <row r="3998" spans="29:29" x14ac:dyDescent="0.3">
      <c r="AC3998" s="14"/>
    </row>
    <row r="3999" spans="29:29" x14ac:dyDescent="0.3">
      <c r="AC3999" s="14"/>
    </row>
    <row r="4000" spans="29:29" x14ac:dyDescent="0.3">
      <c r="AC4000" s="14"/>
    </row>
    <row r="4001" spans="29:29" x14ac:dyDescent="0.3">
      <c r="AC4001" s="14"/>
    </row>
    <row r="4002" spans="29:29" x14ac:dyDescent="0.3">
      <c r="AC4002" s="14"/>
    </row>
    <row r="4003" spans="29:29" x14ac:dyDescent="0.3">
      <c r="AC4003" s="14"/>
    </row>
    <row r="4004" spans="29:29" x14ac:dyDescent="0.3">
      <c r="AC4004" s="14"/>
    </row>
    <row r="4005" spans="29:29" x14ac:dyDescent="0.3">
      <c r="AC4005" s="14"/>
    </row>
    <row r="4006" spans="29:29" x14ac:dyDescent="0.3">
      <c r="AC4006" s="14"/>
    </row>
    <row r="4007" spans="29:29" x14ac:dyDescent="0.3">
      <c r="AC4007" s="14"/>
    </row>
    <row r="4008" spans="29:29" x14ac:dyDescent="0.3">
      <c r="AC4008" s="14"/>
    </row>
    <row r="4009" spans="29:29" x14ac:dyDescent="0.3">
      <c r="AC4009" s="14"/>
    </row>
    <row r="4010" spans="29:29" x14ac:dyDescent="0.3">
      <c r="AC4010" s="14"/>
    </row>
    <row r="4011" spans="29:29" x14ac:dyDescent="0.3">
      <c r="AC4011" s="14"/>
    </row>
    <row r="4012" spans="29:29" x14ac:dyDescent="0.3">
      <c r="AC4012" s="14"/>
    </row>
    <row r="4013" spans="29:29" x14ac:dyDescent="0.3">
      <c r="AC4013" s="14"/>
    </row>
    <row r="4014" spans="29:29" x14ac:dyDescent="0.3">
      <c r="AC4014" s="14"/>
    </row>
    <row r="4015" spans="29:29" x14ac:dyDescent="0.3">
      <c r="AC4015" s="14"/>
    </row>
    <row r="4016" spans="29:29" x14ac:dyDescent="0.3">
      <c r="AC4016" s="14"/>
    </row>
    <row r="4017" spans="29:29" x14ac:dyDescent="0.3">
      <c r="AC4017" s="14"/>
    </row>
    <row r="4018" spans="29:29" x14ac:dyDescent="0.3">
      <c r="AC4018" s="14"/>
    </row>
    <row r="4019" spans="29:29" x14ac:dyDescent="0.3">
      <c r="AC4019" s="14"/>
    </row>
    <row r="4020" spans="29:29" x14ac:dyDescent="0.3">
      <c r="AC4020" s="14"/>
    </row>
    <row r="4021" spans="29:29" x14ac:dyDescent="0.3">
      <c r="AC4021" s="14"/>
    </row>
    <row r="4022" spans="29:29" x14ac:dyDescent="0.3">
      <c r="AC4022" s="14"/>
    </row>
    <row r="4023" spans="29:29" x14ac:dyDescent="0.3">
      <c r="AC4023" s="14"/>
    </row>
    <row r="4024" spans="29:29" x14ac:dyDescent="0.3">
      <c r="AC4024" s="14"/>
    </row>
    <row r="4025" spans="29:29" x14ac:dyDescent="0.3">
      <c r="AC4025" s="14"/>
    </row>
    <row r="4026" spans="29:29" x14ac:dyDescent="0.3">
      <c r="AC4026" s="14"/>
    </row>
    <row r="4027" spans="29:29" x14ac:dyDescent="0.3">
      <c r="AC4027" s="14"/>
    </row>
    <row r="4028" spans="29:29" x14ac:dyDescent="0.3">
      <c r="AC4028" s="14"/>
    </row>
    <row r="4029" spans="29:29" x14ac:dyDescent="0.3">
      <c r="AC4029" s="14"/>
    </row>
    <row r="4030" spans="29:29" x14ac:dyDescent="0.3">
      <c r="AC4030" s="14"/>
    </row>
    <row r="4031" spans="29:29" x14ac:dyDescent="0.3">
      <c r="AC4031" s="14"/>
    </row>
    <row r="4032" spans="29:29" x14ac:dyDescent="0.3">
      <c r="AC4032" s="14"/>
    </row>
    <row r="4033" spans="29:29" x14ac:dyDescent="0.3">
      <c r="AC4033" s="14"/>
    </row>
    <row r="4034" spans="29:29" x14ac:dyDescent="0.3">
      <c r="AC4034" s="14"/>
    </row>
    <row r="4035" spans="29:29" x14ac:dyDescent="0.3">
      <c r="AC4035" s="14"/>
    </row>
    <row r="4036" spans="29:29" x14ac:dyDescent="0.3">
      <c r="AC4036" s="14"/>
    </row>
    <row r="4037" spans="29:29" x14ac:dyDescent="0.3">
      <c r="AC4037" s="14"/>
    </row>
    <row r="4038" spans="29:29" x14ac:dyDescent="0.3">
      <c r="AC4038" s="14"/>
    </row>
    <row r="4039" spans="29:29" x14ac:dyDescent="0.3">
      <c r="AC4039" s="14"/>
    </row>
    <row r="4040" spans="29:29" x14ac:dyDescent="0.3">
      <c r="AC4040" s="14"/>
    </row>
    <row r="4041" spans="29:29" x14ac:dyDescent="0.3">
      <c r="AC4041" s="14"/>
    </row>
    <row r="4042" spans="29:29" x14ac:dyDescent="0.3">
      <c r="AC4042" s="14"/>
    </row>
    <row r="4043" spans="29:29" x14ac:dyDescent="0.3">
      <c r="AC4043" s="14"/>
    </row>
    <row r="4044" spans="29:29" x14ac:dyDescent="0.3">
      <c r="AC4044" s="14"/>
    </row>
    <row r="4045" spans="29:29" x14ac:dyDescent="0.3">
      <c r="AC4045" s="14"/>
    </row>
    <row r="4046" spans="29:29" x14ac:dyDescent="0.3">
      <c r="AC4046" s="14"/>
    </row>
    <row r="4047" spans="29:29" x14ac:dyDescent="0.3">
      <c r="AC4047" s="14"/>
    </row>
    <row r="4048" spans="29:29" x14ac:dyDescent="0.3">
      <c r="AC4048" s="14"/>
    </row>
    <row r="4049" spans="29:29" x14ac:dyDescent="0.3">
      <c r="AC4049" s="14"/>
    </row>
    <row r="4050" spans="29:29" x14ac:dyDescent="0.3">
      <c r="AC4050" s="14"/>
    </row>
    <row r="4051" spans="29:29" x14ac:dyDescent="0.3">
      <c r="AC4051" s="14"/>
    </row>
    <row r="4052" spans="29:29" x14ac:dyDescent="0.3">
      <c r="AC4052" s="14"/>
    </row>
    <row r="4053" spans="29:29" x14ac:dyDescent="0.3">
      <c r="AC4053" s="14"/>
    </row>
    <row r="4054" spans="29:29" x14ac:dyDescent="0.3">
      <c r="AC4054" s="14"/>
    </row>
    <row r="4055" spans="29:29" x14ac:dyDescent="0.3">
      <c r="AC4055" s="14"/>
    </row>
    <row r="4056" spans="29:29" x14ac:dyDescent="0.3">
      <c r="AC4056" s="14"/>
    </row>
    <row r="4057" spans="29:29" x14ac:dyDescent="0.3">
      <c r="AC4057" s="14"/>
    </row>
    <row r="4058" spans="29:29" x14ac:dyDescent="0.3">
      <c r="AC4058" s="14"/>
    </row>
    <row r="4059" spans="29:29" x14ac:dyDescent="0.3">
      <c r="AC4059" s="14"/>
    </row>
    <row r="4060" spans="29:29" x14ac:dyDescent="0.3">
      <c r="AC4060" s="14"/>
    </row>
    <row r="4061" spans="29:29" x14ac:dyDescent="0.3">
      <c r="AC4061" s="14"/>
    </row>
    <row r="4062" spans="29:29" x14ac:dyDescent="0.3">
      <c r="AC4062" s="14"/>
    </row>
    <row r="4063" spans="29:29" x14ac:dyDescent="0.3">
      <c r="AC4063" s="14"/>
    </row>
    <row r="4064" spans="29:29" x14ac:dyDescent="0.3">
      <c r="AC4064" s="14"/>
    </row>
    <row r="4065" spans="29:29" x14ac:dyDescent="0.3">
      <c r="AC4065" s="14"/>
    </row>
    <row r="4066" spans="29:29" x14ac:dyDescent="0.3">
      <c r="AC4066" s="14"/>
    </row>
    <row r="4067" spans="29:29" x14ac:dyDescent="0.3">
      <c r="AC4067" s="14"/>
    </row>
    <row r="4068" spans="29:29" x14ac:dyDescent="0.3">
      <c r="AC4068" s="14"/>
    </row>
    <row r="4069" spans="29:29" x14ac:dyDescent="0.3">
      <c r="AC4069" s="14"/>
    </row>
    <row r="4070" spans="29:29" x14ac:dyDescent="0.3">
      <c r="AC4070" s="14"/>
    </row>
    <row r="4071" spans="29:29" x14ac:dyDescent="0.3">
      <c r="AC4071" s="14"/>
    </row>
    <row r="4072" spans="29:29" x14ac:dyDescent="0.3">
      <c r="AC4072" s="14"/>
    </row>
    <row r="4073" spans="29:29" x14ac:dyDescent="0.3">
      <c r="AC4073" s="14"/>
    </row>
    <row r="4074" spans="29:29" x14ac:dyDescent="0.3">
      <c r="AC4074" s="14"/>
    </row>
    <row r="4075" spans="29:29" x14ac:dyDescent="0.3">
      <c r="AC4075" s="14"/>
    </row>
    <row r="4076" spans="29:29" x14ac:dyDescent="0.3">
      <c r="AC4076" s="14"/>
    </row>
    <row r="4077" spans="29:29" x14ac:dyDescent="0.3">
      <c r="AC4077" s="14"/>
    </row>
    <row r="4078" spans="29:29" x14ac:dyDescent="0.3">
      <c r="AC4078" s="14"/>
    </row>
    <row r="4079" spans="29:29" x14ac:dyDescent="0.3">
      <c r="AC4079" s="14"/>
    </row>
    <row r="4080" spans="29:29" x14ac:dyDescent="0.3">
      <c r="AC4080" s="14"/>
    </row>
    <row r="4081" spans="29:29" x14ac:dyDescent="0.3">
      <c r="AC4081" s="14"/>
    </row>
    <row r="4082" spans="29:29" x14ac:dyDescent="0.3">
      <c r="AC4082" s="14"/>
    </row>
    <row r="4083" spans="29:29" x14ac:dyDescent="0.3">
      <c r="AC4083" s="14"/>
    </row>
    <row r="4084" spans="29:29" x14ac:dyDescent="0.3">
      <c r="AC4084" s="14"/>
    </row>
    <row r="4085" spans="29:29" x14ac:dyDescent="0.3">
      <c r="AC4085" s="14"/>
    </row>
    <row r="4086" spans="29:29" x14ac:dyDescent="0.3">
      <c r="AC4086" s="14"/>
    </row>
    <row r="4087" spans="29:29" x14ac:dyDescent="0.3">
      <c r="AC4087" s="14"/>
    </row>
    <row r="4088" spans="29:29" x14ac:dyDescent="0.3">
      <c r="AC4088" s="14"/>
    </row>
    <row r="4089" spans="29:29" x14ac:dyDescent="0.3">
      <c r="AC4089" s="14"/>
    </row>
    <row r="4090" spans="29:29" x14ac:dyDescent="0.3">
      <c r="AC4090" s="14"/>
    </row>
    <row r="4091" spans="29:29" x14ac:dyDescent="0.3">
      <c r="AC4091" s="14"/>
    </row>
    <row r="4092" spans="29:29" x14ac:dyDescent="0.3">
      <c r="AC4092" s="14"/>
    </row>
    <row r="4093" spans="29:29" x14ac:dyDescent="0.3">
      <c r="AC4093" s="14"/>
    </row>
    <row r="4094" spans="29:29" x14ac:dyDescent="0.3">
      <c r="AC4094" s="14"/>
    </row>
    <row r="4095" spans="29:29" x14ac:dyDescent="0.3">
      <c r="AC4095" s="14"/>
    </row>
    <row r="4096" spans="29:29" x14ac:dyDescent="0.3">
      <c r="AC4096" s="14"/>
    </row>
    <row r="4097" spans="29:29" x14ac:dyDescent="0.3">
      <c r="AC4097" s="14"/>
    </row>
    <row r="4098" spans="29:29" x14ac:dyDescent="0.3">
      <c r="AC4098" s="14"/>
    </row>
    <row r="4099" spans="29:29" x14ac:dyDescent="0.3">
      <c r="AC4099" s="14"/>
    </row>
    <row r="4100" spans="29:29" x14ac:dyDescent="0.3">
      <c r="AC4100" s="14"/>
    </row>
    <row r="4101" spans="29:29" x14ac:dyDescent="0.3">
      <c r="AC4101" s="14"/>
    </row>
    <row r="4102" spans="29:29" x14ac:dyDescent="0.3">
      <c r="AC4102" s="14"/>
    </row>
    <row r="4103" spans="29:29" x14ac:dyDescent="0.3">
      <c r="AC4103" s="14"/>
    </row>
    <row r="4104" spans="29:29" x14ac:dyDescent="0.3">
      <c r="AC4104" s="14"/>
    </row>
    <row r="4105" spans="29:29" x14ac:dyDescent="0.3">
      <c r="AC4105" s="14"/>
    </row>
    <row r="4106" spans="29:29" x14ac:dyDescent="0.3">
      <c r="AC4106" s="14"/>
    </row>
    <row r="4107" spans="29:29" x14ac:dyDescent="0.3">
      <c r="AC4107" s="14"/>
    </row>
    <row r="4108" spans="29:29" x14ac:dyDescent="0.3">
      <c r="AC4108" s="14"/>
    </row>
    <row r="4109" spans="29:29" x14ac:dyDescent="0.3">
      <c r="AC4109" s="14"/>
    </row>
    <row r="4110" spans="29:29" x14ac:dyDescent="0.3">
      <c r="AC4110" s="14"/>
    </row>
    <row r="4111" spans="29:29" x14ac:dyDescent="0.3">
      <c r="AC4111" s="14"/>
    </row>
    <row r="4112" spans="29:29" x14ac:dyDescent="0.3">
      <c r="AC4112" s="14"/>
    </row>
    <row r="4113" spans="29:29" x14ac:dyDescent="0.3">
      <c r="AC4113" s="14"/>
    </row>
    <row r="4114" spans="29:29" x14ac:dyDescent="0.3">
      <c r="AC4114" s="14"/>
    </row>
    <row r="4115" spans="29:29" x14ac:dyDescent="0.3">
      <c r="AC4115" s="14"/>
    </row>
    <row r="4116" spans="29:29" x14ac:dyDescent="0.3">
      <c r="AC4116" s="14"/>
    </row>
    <row r="4117" spans="29:29" x14ac:dyDescent="0.3">
      <c r="AC4117" s="14"/>
    </row>
    <row r="4118" spans="29:29" x14ac:dyDescent="0.3">
      <c r="AC4118" s="14"/>
    </row>
    <row r="4119" spans="29:29" x14ac:dyDescent="0.3">
      <c r="AC4119" s="14"/>
    </row>
    <row r="4120" spans="29:29" x14ac:dyDescent="0.3">
      <c r="AC4120" s="14"/>
    </row>
    <row r="4121" spans="29:29" x14ac:dyDescent="0.3">
      <c r="AC4121" s="14"/>
    </row>
    <row r="4122" spans="29:29" x14ac:dyDescent="0.3">
      <c r="AC4122" s="14"/>
    </row>
    <row r="4123" spans="29:29" x14ac:dyDescent="0.3">
      <c r="AC4123" s="14"/>
    </row>
    <row r="4124" spans="29:29" x14ac:dyDescent="0.3">
      <c r="AC4124" s="14"/>
    </row>
    <row r="4125" spans="29:29" x14ac:dyDescent="0.3">
      <c r="AC4125" s="14"/>
    </row>
    <row r="4126" spans="29:29" x14ac:dyDescent="0.3">
      <c r="AC4126" s="14"/>
    </row>
    <row r="4127" spans="29:29" x14ac:dyDescent="0.3">
      <c r="AC4127" s="14"/>
    </row>
    <row r="4128" spans="29:29" x14ac:dyDescent="0.3">
      <c r="AC4128" s="14"/>
    </row>
    <row r="4129" spans="29:29" x14ac:dyDescent="0.3">
      <c r="AC4129" s="14"/>
    </row>
    <row r="4130" spans="29:29" x14ac:dyDescent="0.3">
      <c r="AC4130" s="14"/>
    </row>
    <row r="4131" spans="29:29" x14ac:dyDescent="0.3">
      <c r="AC4131" s="14"/>
    </row>
    <row r="4132" spans="29:29" x14ac:dyDescent="0.3">
      <c r="AC4132" s="14"/>
    </row>
    <row r="4133" spans="29:29" x14ac:dyDescent="0.3">
      <c r="AC4133" s="14"/>
    </row>
    <row r="4134" spans="29:29" x14ac:dyDescent="0.3">
      <c r="AC4134" s="14"/>
    </row>
    <row r="4135" spans="29:29" x14ac:dyDescent="0.3">
      <c r="AC4135" s="14"/>
    </row>
    <row r="4136" spans="29:29" x14ac:dyDescent="0.3">
      <c r="AC4136" s="14"/>
    </row>
    <row r="4137" spans="29:29" x14ac:dyDescent="0.3">
      <c r="AC4137" s="14"/>
    </row>
    <row r="4138" spans="29:29" x14ac:dyDescent="0.3">
      <c r="AC4138" s="14"/>
    </row>
    <row r="4139" spans="29:29" x14ac:dyDescent="0.3">
      <c r="AC4139" s="14"/>
    </row>
    <row r="4140" spans="29:29" x14ac:dyDescent="0.3">
      <c r="AC4140" s="14"/>
    </row>
    <row r="4141" spans="29:29" x14ac:dyDescent="0.3">
      <c r="AC4141" s="14"/>
    </row>
    <row r="4142" spans="29:29" x14ac:dyDescent="0.3">
      <c r="AC4142" s="14"/>
    </row>
    <row r="4143" spans="29:29" x14ac:dyDescent="0.3">
      <c r="AC4143" s="14"/>
    </row>
    <row r="4144" spans="29:29" x14ac:dyDescent="0.3">
      <c r="AC4144" s="14"/>
    </row>
    <row r="4145" spans="29:29" x14ac:dyDescent="0.3">
      <c r="AC4145" s="14"/>
    </row>
    <row r="4146" spans="29:29" x14ac:dyDescent="0.3">
      <c r="AC4146" s="14"/>
    </row>
    <row r="4147" spans="29:29" x14ac:dyDescent="0.3">
      <c r="AC4147" s="14"/>
    </row>
    <row r="4148" spans="29:29" x14ac:dyDescent="0.3">
      <c r="AC4148" s="14"/>
    </row>
    <row r="4149" spans="29:29" x14ac:dyDescent="0.3">
      <c r="AC4149" s="14"/>
    </row>
    <row r="4150" spans="29:29" x14ac:dyDescent="0.3">
      <c r="AC4150" s="14"/>
    </row>
    <row r="4151" spans="29:29" x14ac:dyDescent="0.3">
      <c r="AC4151" s="14"/>
    </row>
    <row r="4152" spans="29:29" x14ac:dyDescent="0.3">
      <c r="AC4152" s="14"/>
    </row>
    <row r="4153" spans="29:29" x14ac:dyDescent="0.3">
      <c r="AC4153" s="14"/>
    </row>
    <row r="4154" spans="29:29" x14ac:dyDescent="0.3">
      <c r="AC4154" s="14"/>
    </row>
    <row r="4155" spans="29:29" x14ac:dyDescent="0.3">
      <c r="AC4155" s="14"/>
    </row>
    <row r="4156" spans="29:29" x14ac:dyDescent="0.3">
      <c r="AC4156" s="14"/>
    </row>
    <row r="4157" spans="29:29" x14ac:dyDescent="0.3">
      <c r="AC4157" s="14"/>
    </row>
    <row r="4158" spans="29:29" x14ac:dyDescent="0.3">
      <c r="AC4158" s="14"/>
    </row>
    <row r="4159" spans="29:29" x14ac:dyDescent="0.3">
      <c r="AC4159" s="14"/>
    </row>
    <row r="4160" spans="29:29" x14ac:dyDescent="0.3">
      <c r="AC4160" s="14"/>
    </row>
    <row r="4161" spans="29:29" x14ac:dyDescent="0.3">
      <c r="AC4161" s="14"/>
    </row>
    <row r="4162" spans="29:29" x14ac:dyDescent="0.3">
      <c r="AC4162" s="14"/>
    </row>
    <row r="4163" spans="29:29" x14ac:dyDescent="0.3">
      <c r="AC4163" s="14"/>
    </row>
    <row r="4164" spans="29:29" x14ac:dyDescent="0.3">
      <c r="AC4164" s="14"/>
    </row>
    <row r="4165" spans="29:29" x14ac:dyDescent="0.3">
      <c r="AC4165" s="14"/>
    </row>
    <row r="4166" spans="29:29" x14ac:dyDescent="0.3">
      <c r="AC4166" s="14"/>
    </row>
    <row r="4167" spans="29:29" x14ac:dyDescent="0.3">
      <c r="AC4167" s="14"/>
    </row>
    <row r="4168" spans="29:29" x14ac:dyDescent="0.3">
      <c r="AC4168" s="14"/>
    </row>
    <row r="4169" spans="29:29" x14ac:dyDescent="0.3">
      <c r="AC4169" s="14"/>
    </row>
    <row r="4170" spans="29:29" x14ac:dyDescent="0.3">
      <c r="AC4170" s="14"/>
    </row>
    <row r="4171" spans="29:29" x14ac:dyDescent="0.3">
      <c r="AC4171" s="14"/>
    </row>
    <row r="4172" spans="29:29" x14ac:dyDescent="0.3">
      <c r="AC4172" s="14"/>
    </row>
    <row r="4173" spans="29:29" x14ac:dyDescent="0.3">
      <c r="AC4173" s="14"/>
    </row>
    <row r="4174" spans="29:29" x14ac:dyDescent="0.3">
      <c r="AC4174" s="14"/>
    </row>
    <row r="4175" spans="29:29" x14ac:dyDescent="0.3">
      <c r="AC4175" s="14"/>
    </row>
    <row r="4176" spans="29:29" x14ac:dyDescent="0.3">
      <c r="AC4176" s="14"/>
    </row>
    <row r="4177" spans="29:29" x14ac:dyDescent="0.3">
      <c r="AC4177" s="14"/>
    </row>
    <row r="4178" spans="29:29" x14ac:dyDescent="0.3">
      <c r="AC4178" s="14"/>
    </row>
    <row r="4179" spans="29:29" x14ac:dyDescent="0.3">
      <c r="AC4179" s="14"/>
    </row>
    <row r="4180" spans="29:29" x14ac:dyDescent="0.3">
      <c r="AC4180" s="14"/>
    </row>
    <row r="4181" spans="29:29" x14ac:dyDescent="0.3">
      <c r="AC4181" s="14"/>
    </row>
    <row r="4182" spans="29:29" x14ac:dyDescent="0.3">
      <c r="AC4182" s="14"/>
    </row>
    <row r="4183" spans="29:29" x14ac:dyDescent="0.3">
      <c r="AC4183" s="14"/>
    </row>
    <row r="4184" spans="29:29" x14ac:dyDescent="0.3">
      <c r="AC4184" s="14"/>
    </row>
    <row r="4185" spans="29:29" x14ac:dyDescent="0.3">
      <c r="AC4185" s="14"/>
    </row>
    <row r="4186" spans="29:29" x14ac:dyDescent="0.3">
      <c r="AC4186" s="14"/>
    </row>
    <row r="4187" spans="29:29" x14ac:dyDescent="0.3">
      <c r="AC4187" s="14"/>
    </row>
    <row r="4188" spans="29:29" x14ac:dyDescent="0.3">
      <c r="AC4188" s="14"/>
    </row>
    <row r="4189" spans="29:29" x14ac:dyDescent="0.3">
      <c r="AC4189" s="14"/>
    </row>
    <row r="4190" spans="29:29" x14ac:dyDescent="0.3">
      <c r="AC4190" s="14"/>
    </row>
    <row r="4191" spans="29:29" x14ac:dyDescent="0.3">
      <c r="AC4191" s="14"/>
    </row>
    <row r="4192" spans="29:29" x14ac:dyDescent="0.3">
      <c r="AC4192" s="14"/>
    </row>
    <row r="4193" spans="29:29" x14ac:dyDescent="0.3">
      <c r="AC4193" s="14"/>
    </row>
    <row r="4194" spans="29:29" x14ac:dyDescent="0.3">
      <c r="AC4194" s="14"/>
    </row>
    <row r="4195" spans="29:29" x14ac:dyDescent="0.3">
      <c r="AC4195" s="14"/>
    </row>
    <row r="4196" spans="29:29" x14ac:dyDescent="0.3">
      <c r="AC4196" s="14"/>
    </row>
    <row r="4197" spans="29:29" x14ac:dyDescent="0.3">
      <c r="AC4197" s="14"/>
    </row>
    <row r="4198" spans="29:29" x14ac:dyDescent="0.3">
      <c r="AC4198" s="14"/>
    </row>
    <row r="4199" spans="29:29" x14ac:dyDescent="0.3">
      <c r="AC4199" s="14"/>
    </row>
    <row r="4200" spans="29:29" x14ac:dyDescent="0.3">
      <c r="AC4200" s="14"/>
    </row>
    <row r="4201" spans="29:29" x14ac:dyDescent="0.3">
      <c r="AC4201" s="14"/>
    </row>
    <row r="4202" spans="29:29" x14ac:dyDescent="0.3">
      <c r="AC4202" s="14"/>
    </row>
    <row r="4203" spans="29:29" x14ac:dyDescent="0.3">
      <c r="AC4203" s="14"/>
    </row>
    <row r="4204" spans="29:29" x14ac:dyDescent="0.3">
      <c r="AC4204" s="14"/>
    </row>
    <row r="4205" spans="29:29" x14ac:dyDescent="0.3">
      <c r="AC4205" s="14"/>
    </row>
    <row r="4206" spans="29:29" x14ac:dyDescent="0.3">
      <c r="AC4206" s="14"/>
    </row>
    <row r="4207" spans="29:29" x14ac:dyDescent="0.3">
      <c r="AC4207" s="14"/>
    </row>
    <row r="4208" spans="29:29" x14ac:dyDescent="0.3">
      <c r="AC4208" s="14"/>
    </row>
    <row r="4209" spans="29:29" x14ac:dyDescent="0.3">
      <c r="AC4209" s="14"/>
    </row>
    <row r="4210" spans="29:29" x14ac:dyDescent="0.3">
      <c r="AC4210" s="14"/>
    </row>
    <row r="4211" spans="29:29" x14ac:dyDescent="0.3">
      <c r="AC4211" s="14"/>
    </row>
    <row r="4212" spans="29:29" x14ac:dyDescent="0.3">
      <c r="AC4212" s="14"/>
    </row>
    <row r="4213" spans="29:29" x14ac:dyDescent="0.3">
      <c r="AC4213" s="14"/>
    </row>
    <row r="4214" spans="29:29" x14ac:dyDescent="0.3">
      <c r="AC4214" s="14"/>
    </row>
    <row r="4215" spans="29:29" x14ac:dyDescent="0.3">
      <c r="AC4215" s="14"/>
    </row>
    <row r="4216" spans="29:29" x14ac:dyDescent="0.3">
      <c r="AC4216" s="14"/>
    </row>
    <row r="4217" spans="29:29" x14ac:dyDescent="0.3">
      <c r="AC4217" s="14"/>
    </row>
    <row r="4218" spans="29:29" x14ac:dyDescent="0.3">
      <c r="AC4218" s="14"/>
    </row>
    <row r="4219" spans="29:29" x14ac:dyDescent="0.3">
      <c r="AC4219" s="14"/>
    </row>
    <row r="4220" spans="29:29" x14ac:dyDescent="0.3">
      <c r="AC4220" s="14"/>
    </row>
    <row r="4221" spans="29:29" x14ac:dyDescent="0.3">
      <c r="AC4221" s="14"/>
    </row>
    <row r="4222" spans="29:29" x14ac:dyDescent="0.3">
      <c r="AC4222" s="14"/>
    </row>
    <row r="4223" spans="29:29" x14ac:dyDescent="0.3">
      <c r="AC4223" s="14"/>
    </row>
    <row r="4224" spans="29:29" x14ac:dyDescent="0.3">
      <c r="AC4224" s="14"/>
    </row>
    <row r="4225" spans="29:29" x14ac:dyDescent="0.3">
      <c r="AC4225" s="14"/>
    </row>
    <row r="4226" spans="29:29" x14ac:dyDescent="0.3">
      <c r="AC4226" s="14"/>
    </row>
    <row r="4227" spans="29:29" x14ac:dyDescent="0.3">
      <c r="AC4227" s="14"/>
    </row>
    <row r="4228" spans="29:29" x14ac:dyDescent="0.3">
      <c r="AC4228" s="14"/>
    </row>
    <row r="4229" spans="29:29" x14ac:dyDescent="0.3">
      <c r="AC4229" s="14"/>
    </row>
    <row r="4230" spans="29:29" x14ac:dyDescent="0.3">
      <c r="AC4230" s="14"/>
    </row>
    <row r="4231" spans="29:29" x14ac:dyDescent="0.3">
      <c r="AC4231" s="14"/>
    </row>
    <row r="4232" spans="29:29" x14ac:dyDescent="0.3">
      <c r="AC4232" s="14"/>
    </row>
    <row r="4233" spans="29:29" x14ac:dyDescent="0.3">
      <c r="AC4233" s="14"/>
    </row>
    <row r="4234" spans="29:29" x14ac:dyDescent="0.3">
      <c r="AC4234" s="14"/>
    </row>
    <row r="4235" spans="29:29" x14ac:dyDescent="0.3">
      <c r="AC4235" s="14"/>
    </row>
    <row r="4236" spans="29:29" x14ac:dyDescent="0.3">
      <c r="AC4236" s="14"/>
    </row>
    <row r="4237" spans="29:29" x14ac:dyDescent="0.3">
      <c r="AC4237" s="14"/>
    </row>
    <row r="4238" spans="29:29" x14ac:dyDescent="0.3">
      <c r="AC4238" s="14"/>
    </row>
    <row r="4239" spans="29:29" x14ac:dyDescent="0.3">
      <c r="AC4239" s="14"/>
    </row>
    <row r="4240" spans="29:29" x14ac:dyDescent="0.3">
      <c r="AC4240" s="14"/>
    </row>
    <row r="4241" spans="29:29" x14ac:dyDescent="0.3">
      <c r="AC4241" s="14"/>
    </row>
    <row r="4242" spans="29:29" x14ac:dyDescent="0.3">
      <c r="AC4242" s="14"/>
    </row>
    <row r="4243" spans="29:29" x14ac:dyDescent="0.3">
      <c r="AC4243" s="14"/>
    </row>
    <row r="4244" spans="29:29" x14ac:dyDescent="0.3">
      <c r="AC4244" s="14"/>
    </row>
    <row r="4245" spans="29:29" x14ac:dyDescent="0.3">
      <c r="AC4245" s="14"/>
    </row>
    <row r="4246" spans="29:29" x14ac:dyDescent="0.3">
      <c r="AC4246" s="14"/>
    </row>
    <row r="4247" spans="29:29" x14ac:dyDescent="0.3">
      <c r="AC4247" s="14"/>
    </row>
    <row r="4248" spans="29:29" x14ac:dyDescent="0.3">
      <c r="AC4248" s="14"/>
    </row>
    <row r="4249" spans="29:29" x14ac:dyDescent="0.3">
      <c r="AC4249" s="14"/>
    </row>
    <row r="4250" spans="29:29" x14ac:dyDescent="0.3">
      <c r="AC4250" s="14"/>
    </row>
    <row r="4251" spans="29:29" x14ac:dyDescent="0.3">
      <c r="AC4251" s="14"/>
    </row>
    <row r="4252" spans="29:29" x14ac:dyDescent="0.3">
      <c r="AC4252" s="14"/>
    </row>
    <row r="4253" spans="29:29" x14ac:dyDescent="0.3">
      <c r="AC4253" s="14"/>
    </row>
    <row r="4254" spans="29:29" x14ac:dyDescent="0.3">
      <c r="AC4254" s="14"/>
    </row>
    <row r="4255" spans="29:29" x14ac:dyDescent="0.3">
      <c r="AC4255" s="14"/>
    </row>
    <row r="4256" spans="29:29" x14ac:dyDescent="0.3">
      <c r="AC4256" s="14"/>
    </row>
    <row r="4257" spans="29:29" x14ac:dyDescent="0.3">
      <c r="AC4257" s="14"/>
    </row>
    <row r="4258" spans="29:29" x14ac:dyDescent="0.3">
      <c r="AC4258" s="14"/>
    </row>
    <row r="4259" spans="29:29" x14ac:dyDescent="0.3">
      <c r="AC4259" s="14"/>
    </row>
    <row r="4260" spans="29:29" x14ac:dyDescent="0.3">
      <c r="AC4260" s="14"/>
    </row>
    <row r="4261" spans="29:29" x14ac:dyDescent="0.3">
      <c r="AC4261" s="14"/>
    </row>
    <row r="4262" spans="29:29" x14ac:dyDescent="0.3">
      <c r="AC4262" s="14"/>
    </row>
    <row r="4263" spans="29:29" x14ac:dyDescent="0.3">
      <c r="AC4263" s="14"/>
    </row>
    <row r="4264" spans="29:29" x14ac:dyDescent="0.3">
      <c r="AC4264" s="14"/>
    </row>
    <row r="4265" spans="29:29" x14ac:dyDescent="0.3">
      <c r="AC4265" s="14"/>
    </row>
    <row r="4266" spans="29:29" x14ac:dyDescent="0.3">
      <c r="AC4266" s="14"/>
    </row>
    <row r="4267" spans="29:29" x14ac:dyDescent="0.3">
      <c r="AC4267" s="14"/>
    </row>
    <row r="4268" spans="29:29" x14ac:dyDescent="0.3">
      <c r="AC4268" s="14"/>
    </row>
    <row r="4269" spans="29:29" x14ac:dyDescent="0.3">
      <c r="AC4269" s="14"/>
    </row>
    <row r="4270" spans="29:29" x14ac:dyDescent="0.3">
      <c r="AC4270" s="14"/>
    </row>
    <row r="4271" spans="29:29" x14ac:dyDescent="0.3">
      <c r="AC4271" s="14"/>
    </row>
    <row r="4272" spans="29:29" x14ac:dyDescent="0.3">
      <c r="AC4272" s="14"/>
    </row>
    <row r="4273" spans="29:29" x14ac:dyDescent="0.3">
      <c r="AC4273" s="14"/>
    </row>
    <row r="4274" spans="29:29" x14ac:dyDescent="0.3">
      <c r="AC4274" s="14"/>
    </row>
    <row r="4275" spans="29:29" x14ac:dyDescent="0.3">
      <c r="AC4275" s="14"/>
    </row>
    <row r="4276" spans="29:29" x14ac:dyDescent="0.3">
      <c r="AC4276" s="14"/>
    </row>
    <row r="4277" spans="29:29" x14ac:dyDescent="0.3">
      <c r="AC4277" s="14"/>
    </row>
    <row r="4278" spans="29:29" x14ac:dyDescent="0.3">
      <c r="AC4278" s="14"/>
    </row>
    <row r="4279" spans="29:29" x14ac:dyDescent="0.3">
      <c r="AC4279" s="14"/>
    </row>
    <row r="4280" spans="29:29" x14ac:dyDescent="0.3">
      <c r="AC4280" s="14"/>
    </row>
    <row r="4281" spans="29:29" x14ac:dyDescent="0.3">
      <c r="AC4281" s="14"/>
    </row>
    <row r="4282" spans="29:29" x14ac:dyDescent="0.3">
      <c r="AC4282" s="14"/>
    </row>
    <row r="4283" spans="29:29" x14ac:dyDescent="0.3">
      <c r="AC4283" s="14"/>
    </row>
    <row r="4284" spans="29:29" x14ac:dyDescent="0.3">
      <c r="AC4284" s="14"/>
    </row>
    <row r="4285" spans="29:29" x14ac:dyDescent="0.3">
      <c r="AC4285" s="14"/>
    </row>
    <row r="4286" spans="29:29" x14ac:dyDescent="0.3">
      <c r="AC4286" s="14"/>
    </row>
    <row r="4287" spans="29:29" x14ac:dyDescent="0.3">
      <c r="AC4287" s="14"/>
    </row>
    <row r="4288" spans="29:29" x14ac:dyDescent="0.3">
      <c r="AC4288" s="14"/>
    </row>
    <row r="4289" spans="29:29" x14ac:dyDescent="0.3">
      <c r="AC4289" s="14"/>
    </row>
    <row r="4290" spans="29:29" x14ac:dyDescent="0.3">
      <c r="AC4290" s="14"/>
    </row>
    <row r="4291" spans="29:29" x14ac:dyDescent="0.3">
      <c r="AC4291" s="14"/>
    </row>
    <row r="4292" spans="29:29" x14ac:dyDescent="0.3">
      <c r="AC4292" s="14"/>
    </row>
    <row r="4293" spans="29:29" x14ac:dyDescent="0.3">
      <c r="AC4293" s="14"/>
    </row>
    <row r="4294" spans="29:29" x14ac:dyDescent="0.3">
      <c r="AC4294" s="14"/>
    </row>
    <row r="4295" spans="29:29" x14ac:dyDescent="0.3">
      <c r="AC4295" s="14"/>
    </row>
    <row r="4296" spans="29:29" x14ac:dyDescent="0.3">
      <c r="AC4296" s="14"/>
    </row>
    <row r="4297" spans="29:29" x14ac:dyDescent="0.3">
      <c r="AC4297" s="14"/>
    </row>
    <row r="4298" spans="29:29" x14ac:dyDescent="0.3">
      <c r="AC4298" s="14"/>
    </row>
    <row r="4299" spans="29:29" x14ac:dyDescent="0.3">
      <c r="AC4299" s="14"/>
    </row>
    <row r="4300" spans="29:29" x14ac:dyDescent="0.3">
      <c r="AC4300" s="14"/>
    </row>
    <row r="4301" spans="29:29" x14ac:dyDescent="0.3">
      <c r="AC4301" s="14"/>
    </row>
    <row r="4302" spans="29:29" x14ac:dyDescent="0.3">
      <c r="AC4302" s="14"/>
    </row>
    <row r="4303" spans="29:29" x14ac:dyDescent="0.3">
      <c r="AC4303" s="14"/>
    </row>
    <row r="4304" spans="29:29" x14ac:dyDescent="0.3">
      <c r="AC4304" s="14"/>
    </row>
    <row r="4305" spans="29:29" x14ac:dyDescent="0.3">
      <c r="AC4305" s="14"/>
    </row>
    <row r="4306" spans="29:29" x14ac:dyDescent="0.3">
      <c r="AC4306" s="14"/>
    </row>
    <row r="4307" spans="29:29" x14ac:dyDescent="0.3">
      <c r="AC4307" s="14"/>
    </row>
    <row r="4308" spans="29:29" x14ac:dyDescent="0.3">
      <c r="AC4308" s="14"/>
    </row>
    <row r="4309" spans="29:29" x14ac:dyDescent="0.3">
      <c r="AC4309" s="14"/>
    </row>
    <row r="4310" spans="29:29" x14ac:dyDescent="0.3">
      <c r="AC4310" s="14"/>
    </row>
    <row r="4311" spans="29:29" x14ac:dyDescent="0.3">
      <c r="AC4311" s="14"/>
    </row>
    <row r="4312" spans="29:29" x14ac:dyDescent="0.3">
      <c r="AC4312" s="14"/>
    </row>
    <row r="4313" spans="29:29" x14ac:dyDescent="0.3">
      <c r="AC4313" s="14"/>
    </row>
    <row r="4314" spans="29:29" x14ac:dyDescent="0.3">
      <c r="AC4314" s="14"/>
    </row>
    <row r="4315" spans="29:29" x14ac:dyDescent="0.3">
      <c r="AC4315" s="14"/>
    </row>
    <row r="4316" spans="29:29" x14ac:dyDescent="0.3">
      <c r="AC4316" s="14"/>
    </row>
    <row r="4317" spans="29:29" x14ac:dyDescent="0.3">
      <c r="AC4317" s="14"/>
    </row>
    <row r="4318" spans="29:29" x14ac:dyDescent="0.3">
      <c r="AC4318" s="14"/>
    </row>
    <row r="4319" spans="29:29" x14ac:dyDescent="0.3">
      <c r="AC4319" s="14"/>
    </row>
    <row r="4320" spans="29:29" x14ac:dyDescent="0.3">
      <c r="AC4320" s="14"/>
    </row>
    <row r="4321" spans="29:29" x14ac:dyDescent="0.3">
      <c r="AC4321" s="14"/>
    </row>
    <row r="4322" spans="29:29" x14ac:dyDescent="0.3">
      <c r="AC4322" s="14"/>
    </row>
    <row r="4323" spans="29:29" x14ac:dyDescent="0.3">
      <c r="AC4323" s="14"/>
    </row>
    <row r="4324" spans="29:29" x14ac:dyDescent="0.3">
      <c r="AC4324" s="14"/>
    </row>
    <row r="4325" spans="29:29" x14ac:dyDescent="0.3">
      <c r="AC4325" s="14"/>
    </row>
    <row r="4326" spans="29:29" x14ac:dyDescent="0.3">
      <c r="AC4326" s="14"/>
    </row>
    <row r="4327" spans="29:29" x14ac:dyDescent="0.3">
      <c r="AC4327" s="14"/>
    </row>
    <row r="4328" spans="29:29" x14ac:dyDescent="0.3">
      <c r="AC4328" s="14"/>
    </row>
    <row r="4329" spans="29:29" x14ac:dyDescent="0.3">
      <c r="AC4329" s="14"/>
    </row>
    <row r="4330" spans="29:29" x14ac:dyDescent="0.3">
      <c r="AC4330" s="14"/>
    </row>
    <row r="4331" spans="29:29" x14ac:dyDescent="0.3">
      <c r="AC4331" s="14"/>
    </row>
    <row r="4332" spans="29:29" x14ac:dyDescent="0.3">
      <c r="AC4332" s="14"/>
    </row>
    <row r="4333" spans="29:29" x14ac:dyDescent="0.3">
      <c r="AC4333" s="14"/>
    </row>
    <row r="4334" spans="29:29" x14ac:dyDescent="0.3">
      <c r="AC4334" s="14"/>
    </row>
    <row r="4335" spans="29:29" x14ac:dyDescent="0.3">
      <c r="AC4335" s="14"/>
    </row>
    <row r="4336" spans="29:29" x14ac:dyDescent="0.3">
      <c r="AC4336" s="14"/>
    </row>
    <row r="4337" spans="29:29" x14ac:dyDescent="0.3">
      <c r="AC4337" s="14"/>
    </row>
    <row r="4338" spans="29:29" x14ac:dyDescent="0.3">
      <c r="AC4338" s="14"/>
    </row>
    <row r="4339" spans="29:29" x14ac:dyDescent="0.3">
      <c r="AC4339" s="14"/>
    </row>
    <row r="4340" spans="29:29" x14ac:dyDescent="0.3">
      <c r="AC4340" s="14"/>
    </row>
    <row r="4341" spans="29:29" x14ac:dyDescent="0.3">
      <c r="AC4341" s="14"/>
    </row>
    <row r="4342" spans="29:29" x14ac:dyDescent="0.3">
      <c r="AC4342" s="14"/>
    </row>
    <row r="4343" spans="29:29" x14ac:dyDescent="0.3">
      <c r="AC4343" s="14"/>
    </row>
    <row r="4344" spans="29:29" x14ac:dyDescent="0.3">
      <c r="AC4344" s="14"/>
    </row>
    <row r="4345" spans="29:29" x14ac:dyDescent="0.3">
      <c r="AC4345" s="14"/>
    </row>
    <row r="4346" spans="29:29" x14ac:dyDescent="0.3">
      <c r="AC4346" s="14"/>
    </row>
    <row r="4347" spans="29:29" x14ac:dyDescent="0.3">
      <c r="AC4347" s="14"/>
    </row>
    <row r="4348" spans="29:29" x14ac:dyDescent="0.3">
      <c r="AC4348" s="14"/>
    </row>
    <row r="4349" spans="29:29" x14ac:dyDescent="0.3">
      <c r="AC4349" s="14"/>
    </row>
    <row r="4350" spans="29:29" x14ac:dyDescent="0.3">
      <c r="AC4350" s="14"/>
    </row>
    <row r="4351" spans="29:29" x14ac:dyDescent="0.3">
      <c r="AC4351" s="14"/>
    </row>
    <row r="4352" spans="29:29" x14ac:dyDescent="0.3">
      <c r="AC4352" s="14"/>
    </row>
    <row r="4353" spans="29:29" x14ac:dyDescent="0.3">
      <c r="AC4353" s="14"/>
    </row>
    <row r="4354" spans="29:29" x14ac:dyDescent="0.3">
      <c r="AC4354" s="14"/>
    </row>
    <row r="4355" spans="29:29" x14ac:dyDescent="0.3">
      <c r="AC4355" s="14"/>
    </row>
    <row r="4356" spans="29:29" x14ac:dyDescent="0.3">
      <c r="AC4356" s="14"/>
    </row>
    <row r="4357" spans="29:29" x14ac:dyDescent="0.3">
      <c r="AC4357" s="14"/>
    </row>
    <row r="4358" spans="29:29" x14ac:dyDescent="0.3">
      <c r="AC4358" s="14"/>
    </row>
    <row r="4359" spans="29:29" x14ac:dyDescent="0.3">
      <c r="AC4359" s="14"/>
    </row>
    <row r="4360" spans="29:29" x14ac:dyDescent="0.3">
      <c r="AC4360" s="14"/>
    </row>
    <row r="4361" spans="29:29" x14ac:dyDescent="0.3">
      <c r="AC4361" s="14"/>
    </row>
    <row r="4362" spans="29:29" x14ac:dyDescent="0.3">
      <c r="AC4362" s="14"/>
    </row>
    <row r="4363" spans="29:29" x14ac:dyDescent="0.3">
      <c r="AC4363" s="14"/>
    </row>
    <row r="4364" spans="29:29" x14ac:dyDescent="0.3">
      <c r="AC4364" s="14"/>
    </row>
    <row r="4365" spans="29:29" x14ac:dyDescent="0.3">
      <c r="AC4365" s="14"/>
    </row>
    <row r="4366" spans="29:29" x14ac:dyDescent="0.3">
      <c r="AC4366" s="14"/>
    </row>
    <row r="4367" spans="29:29" x14ac:dyDescent="0.3">
      <c r="AC4367" s="14"/>
    </row>
    <row r="4368" spans="29:29" x14ac:dyDescent="0.3">
      <c r="AC4368" s="14"/>
    </row>
    <row r="4369" spans="29:29" x14ac:dyDescent="0.3">
      <c r="AC4369" s="14"/>
    </row>
    <row r="4370" spans="29:29" x14ac:dyDescent="0.3">
      <c r="AC4370" s="14"/>
    </row>
    <row r="4371" spans="29:29" x14ac:dyDescent="0.3">
      <c r="AC4371" s="14"/>
    </row>
    <row r="4372" spans="29:29" x14ac:dyDescent="0.3">
      <c r="AC4372" s="14"/>
    </row>
    <row r="4373" spans="29:29" x14ac:dyDescent="0.3">
      <c r="AC4373" s="14"/>
    </row>
    <row r="4374" spans="29:29" x14ac:dyDescent="0.3">
      <c r="AC4374" s="14"/>
    </row>
    <row r="4375" spans="29:29" x14ac:dyDescent="0.3">
      <c r="AC4375" s="14"/>
    </row>
    <row r="4376" spans="29:29" x14ac:dyDescent="0.3">
      <c r="AC4376" s="14"/>
    </row>
    <row r="4377" spans="29:29" x14ac:dyDescent="0.3">
      <c r="AC4377" s="14"/>
    </row>
    <row r="4378" spans="29:29" x14ac:dyDescent="0.3">
      <c r="AC4378" s="14"/>
    </row>
    <row r="4379" spans="29:29" x14ac:dyDescent="0.3">
      <c r="AC4379" s="14"/>
    </row>
    <row r="4380" spans="29:29" x14ac:dyDescent="0.3">
      <c r="AC4380" s="14"/>
    </row>
    <row r="4381" spans="29:29" x14ac:dyDescent="0.3">
      <c r="AC4381" s="14"/>
    </row>
    <row r="4382" spans="29:29" x14ac:dyDescent="0.3">
      <c r="AC4382" s="14"/>
    </row>
    <row r="4383" spans="29:29" x14ac:dyDescent="0.3">
      <c r="AC4383" s="14"/>
    </row>
    <row r="4384" spans="29:29" x14ac:dyDescent="0.3">
      <c r="AC4384" s="14"/>
    </row>
    <row r="4385" spans="29:29" x14ac:dyDescent="0.3">
      <c r="AC4385" s="14"/>
    </row>
    <row r="4386" spans="29:29" x14ac:dyDescent="0.3">
      <c r="AC4386" s="14"/>
    </row>
    <row r="4387" spans="29:29" x14ac:dyDescent="0.3">
      <c r="AC4387" s="14"/>
    </row>
    <row r="4388" spans="29:29" x14ac:dyDescent="0.3">
      <c r="AC4388" s="14"/>
    </row>
    <row r="4389" spans="29:29" x14ac:dyDescent="0.3">
      <c r="AC4389" s="14"/>
    </row>
    <row r="4390" spans="29:29" x14ac:dyDescent="0.3">
      <c r="AC4390" s="14"/>
    </row>
    <row r="4391" spans="29:29" x14ac:dyDescent="0.3">
      <c r="AC4391" s="14"/>
    </row>
    <row r="4392" spans="29:29" x14ac:dyDescent="0.3">
      <c r="AC4392" s="14"/>
    </row>
    <row r="4393" spans="29:29" x14ac:dyDescent="0.3">
      <c r="AC4393" s="14"/>
    </row>
    <row r="4394" spans="29:29" x14ac:dyDescent="0.3">
      <c r="AC4394" s="14"/>
    </row>
    <row r="4395" spans="29:29" x14ac:dyDescent="0.3">
      <c r="AC4395" s="14"/>
    </row>
    <row r="4396" spans="29:29" x14ac:dyDescent="0.3">
      <c r="AC4396" s="14"/>
    </row>
    <row r="4397" spans="29:29" x14ac:dyDescent="0.3">
      <c r="AC4397" s="14"/>
    </row>
    <row r="4398" spans="29:29" x14ac:dyDescent="0.3">
      <c r="AC4398" s="14"/>
    </row>
    <row r="4399" spans="29:29" x14ac:dyDescent="0.3">
      <c r="AC4399" s="14"/>
    </row>
    <row r="4400" spans="29:29" x14ac:dyDescent="0.3">
      <c r="AC4400" s="14"/>
    </row>
    <row r="4401" spans="29:29" x14ac:dyDescent="0.3">
      <c r="AC4401" s="14"/>
    </row>
    <row r="4402" spans="29:29" x14ac:dyDescent="0.3">
      <c r="AC4402" s="14"/>
    </row>
    <row r="4403" spans="29:29" x14ac:dyDescent="0.3">
      <c r="AC4403" s="14"/>
    </row>
    <row r="4404" spans="29:29" x14ac:dyDescent="0.3">
      <c r="AC4404" s="14"/>
    </row>
    <row r="4405" spans="29:29" x14ac:dyDescent="0.3">
      <c r="AC4405" s="14"/>
    </row>
    <row r="4406" spans="29:29" x14ac:dyDescent="0.3">
      <c r="AC4406" s="14"/>
    </row>
    <row r="4407" spans="29:29" x14ac:dyDescent="0.3">
      <c r="AC4407" s="14"/>
    </row>
    <row r="4408" spans="29:29" x14ac:dyDescent="0.3">
      <c r="AC4408" s="14"/>
    </row>
    <row r="4409" spans="29:29" x14ac:dyDescent="0.3">
      <c r="AC4409" s="14"/>
    </row>
    <row r="4410" spans="29:29" x14ac:dyDescent="0.3">
      <c r="AC4410" s="14"/>
    </row>
    <row r="4411" spans="29:29" x14ac:dyDescent="0.3">
      <c r="AC4411" s="14"/>
    </row>
    <row r="4412" spans="29:29" x14ac:dyDescent="0.3">
      <c r="AC4412" s="14"/>
    </row>
    <row r="4413" spans="29:29" x14ac:dyDescent="0.3">
      <c r="AC4413" s="14"/>
    </row>
    <row r="4414" spans="29:29" x14ac:dyDescent="0.3">
      <c r="AC4414" s="14"/>
    </row>
    <row r="4415" spans="29:29" x14ac:dyDescent="0.3">
      <c r="AC4415" s="14"/>
    </row>
    <row r="4416" spans="29:29" x14ac:dyDescent="0.3">
      <c r="AC4416" s="14"/>
    </row>
    <row r="4417" spans="29:29" x14ac:dyDescent="0.3">
      <c r="AC4417" s="14"/>
    </row>
    <row r="4418" spans="29:29" x14ac:dyDescent="0.3">
      <c r="AC4418" s="14"/>
    </row>
    <row r="4419" spans="29:29" x14ac:dyDescent="0.3">
      <c r="AC4419" s="14"/>
    </row>
    <row r="4420" spans="29:29" x14ac:dyDescent="0.3">
      <c r="AC4420" s="14"/>
    </row>
    <row r="4421" spans="29:29" x14ac:dyDescent="0.3">
      <c r="AC4421" s="14"/>
    </row>
    <row r="4422" spans="29:29" x14ac:dyDescent="0.3">
      <c r="AC4422" s="14"/>
    </row>
    <row r="4423" spans="29:29" x14ac:dyDescent="0.3">
      <c r="AC4423" s="14"/>
    </row>
    <row r="4424" spans="29:29" x14ac:dyDescent="0.3">
      <c r="AC4424" s="14"/>
    </row>
    <row r="4425" spans="29:29" x14ac:dyDescent="0.3">
      <c r="AC4425" s="14"/>
    </row>
    <row r="4426" spans="29:29" x14ac:dyDescent="0.3">
      <c r="AC4426" s="14"/>
    </row>
    <row r="4427" spans="29:29" x14ac:dyDescent="0.3">
      <c r="AC4427" s="14"/>
    </row>
    <row r="4428" spans="29:29" x14ac:dyDescent="0.3">
      <c r="AC4428" s="14"/>
    </row>
    <row r="4429" spans="29:29" x14ac:dyDescent="0.3">
      <c r="AC4429" s="14"/>
    </row>
    <row r="4430" spans="29:29" x14ac:dyDescent="0.3">
      <c r="AC4430" s="14"/>
    </row>
    <row r="4431" spans="29:29" x14ac:dyDescent="0.3">
      <c r="AC4431" s="14"/>
    </row>
    <row r="4432" spans="29:29" x14ac:dyDescent="0.3">
      <c r="AC4432" s="14"/>
    </row>
    <row r="4433" spans="29:29" x14ac:dyDescent="0.3">
      <c r="AC4433" s="14"/>
    </row>
    <row r="4434" spans="29:29" x14ac:dyDescent="0.3">
      <c r="AC4434" s="14"/>
    </row>
    <row r="4435" spans="29:29" x14ac:dyDescent="0.3">
      <c r="AC4435" s="14"/>
    </row>
    <row r="4436" spans="29:29" x14ac:dyDescent="0.3">
      <c r="AC4436" s="14"/>
    </row>
    <row r="4437" spans="29:29" x14ac:dyDescent="0.3">
      <c r="AC4437" s="14"/>
    </row>
    <row r="4438" spans="29:29" x14ac:dyDescent="0.3">
      <c r="AC4438" s="14"/>
    </row>
    <row r="4439" spans="29:29" x14ac:dyDescent="0.3">
      <c r="AC4439" s="14"/>
    </row>
    <row r="4440" spans="29:29" x14ac:dyDescent="0.3">
      <c r="AC4440" s="14"/>
    </row>
    <row r="4441" spans="29:29" x14ac:dyDescent="0.3">
      <c r="AC4441" s="14"/>
    </row>
    <row r="4442" spans="29:29" x14ac:dyDescent="0.3">
      <c r="AC4442" s="14"/>
    </row>
    <row r="4443" spans="29:29" x14ac:dyDescent="0.3">
      <c r="AC4443" s="14"/>
    </row>
    <row r="4444" spans="29:29" x14ac:dyDescent="0.3">
      <c r="AC4444" s="14"/>
    </row>
    <row r="4445" spans="29:29" x14ac:dyDescent="0.3">
      <c r="AC4445" s="14"/>
    </row>
    <row r="4446" spans="29:29" x14ac:dyDescent="0.3">
      <c r="AC4446" s="14"/>
    </row>
    <row r="4447" spans="29:29" x14ac:dyDescent="0.3">
      <c r="AC4447" s="14"/>
    </row>
    <row r="4448" spans="29:29" x14ac:dyDescent="0.3">
      <c r="AC4448" s="14"/>
    </row>
    <row r="4449" spans="29:29" x14ac:dyDescent="0.3">
      <c r="AC4449" s="14"/>
    </row>
    <row r="4450" spans="29:29" x14ac:dyDescent="0.3">
      <c r="AC4450" s="14"/>
    </row>
    <row r="4451" spans="29:29" x14ac:dyDescent="0.3">
      <c r="AC4451" s="14"/>
    </row>
    <row r="4452" spans="29:29" x14ac:dyDescent="0.3">
      <c r="AC4452" s="14"/>
    </row>
    <row r="4453" spans="29:29" x14ac:dyDescent="0.3">
      <c r="AC4453" s="14"/>
    </row>
    <row r="4454" spans="29:29" x14ac:dyDescent="0.3">
      <c r="AC4454" s="14"/>
    </row>
    <row r="4455" spans="29:29" x14ac:dyDescent="0.3">
      <c r="AC4455" s="14"/>
    </row>
    <row r="4456" spans="29:29" x14ac:dyDescent="0.3">
      <c r="AC4456" s="14"/>
    </row>
    <row r="4457" spans="29:29" x14ac:dyDescent="0.3">
      <c r="AC4457" s="14"/>
    </row>
    <row r="4458" spans="29:29" x14ac:dyDescent="0.3">
      <c r="AC4458" s="14"/>
    </row>
    <row r="4459" spans="29:29" x14ac:dyDescent="0.3">
      <c r="AC4459" s="14"/>
    </row>
    <row r="4460" spans="29:29" x14ac:dyDescent="0.3">
      <c r="AC4460" s="14"/>
    </row>
    <row r="4461" spans="29:29" x14ac:dyDescent="0.3">
      <c r="AC4461" s="14"/>
    </row>
    <row r="4462" spans="29:29" x14ac:dyDescent="0.3">
      <c r="AC4462" s="14"/>
    </row>
    <row r="4463" spans="29:29" x14ac:dyDescent="0.3">
      <c r="AC4463" s="14"/>
    </row>
    <row r="4464" spans="29:29" x14ac:dyDescent="0.3">
      <c r="AC4464" s="14"/>
    </row>
    <row r="4465" spans="29:29" x14ac:dyDescent="0.3">
      <c r="AC4465" s="14"/>
    </row>
    <row r="4466" spans="29:29" x14ac:dyDescent="0.3">
      <c r="AC4466" s="14"/>
    </row>
    <row r="4467" spans="29:29" x14ac:dyDescent="0.3">
      <c r="AC4467" s="14"/>
    </row>
    <row r="4468" spans="29:29" x14ac:dyDescent="0.3">
      <c r="AC4468" s="14"/>
    </row>
    <row r="4469" spans="29:29" x14ac:dyDescent="0.3">
      <c r="AC4469" s="14"/>
    </row>
    <row r="4470" spans="29:29" x14ac:dyDescent="0.3">
      <c r="AC4470" s="14"/>
    </row>
    <row r="4471" spans="29:29" x14ac:dyDescent="0.3">
      <c r="AC4471" s="14"/>
    </row>
    <row r="4472" spans="29:29" x14ac:dyDescent="0.3">
      <c r="AC4472" s="14"/>
    </row>
    <row r="4473" spans="29:29" x14ac:dyDescent="0.3">
      <c r="AC4473" s="14"/>
    </row>
    <row r="4474" spans="29:29" x14ac:dyDescent="0.3">
      <c r="AC4474" s="14"/>
    </row>
    <row r="4475" spans="29:29" x14ac:dyDescent="0.3">
      <c r="AC4475" s="14"/>
    </row>
    <row r="4476" spans="29:29" x14ac:dyDescent="0.3">
      <c r="AC4476" s="14"/>
    </row>
    <row r="4477" spans="29:29" x14ac:dyDescent="0.3">
      <c r="AC4477" s="14"/>
    </row>
    <row r="4478" spans="29:29" x14ac:dyDescent="0.3">
      <c r="AC4478" s="14"/>
    </row>
    <row r="4479" spans="29:29" x14ac:dyDescent="0.3">
      <c r="AC4479" s="14"/>
    </row>
    <row r="4480" spans="29:29" x14ac:dyDescent="0.3">
      <c r="AC4480" s="14"/>
    </row>
    <row r="4481" spans="29:29" x14ac:dyDescent="0.3">
      <c r="AC4481" s="14"/>
    </row>
    <row r="4482" spans="29:29" x14ac:dyDescent="0.3">
      <c r="AC4482" s="14"/>
    </row>
    <row r="4483" spans="29:29" x14ac:dyDescent="0.3">
      <c r="AC4483" s="14"/>
    </row>
    <row r="4484" spans="29:29" x14ac:dyDescent="0.3">
      <c r="AC4484" s="14"/>
    </row>
    <row r="4485" spans="29:29" x14ac:dyDescent="0.3">
      <c r="AC4485" s="14"/>
    </row>
    <row r="4486" spans="29:29" x14ac:dyDescent="0.3">
      <c r="AC4486" s="14"/>
    </row>
    <row r="4487" spans="29:29" x14ac:dyDescent="0.3">
      <c r="AC4487" s="14"/>
    </row>
    <row r="4488" spans="29:29" x14ac:dyDescent="0.3">
      <c r="AC4488" s="14"/>
    </row>
    <row r="4489" spans="29:29" x14ac:dyDescent="0.3">
      <c r="AC4489" s="14"/>
    </row>
    <row r="4490" spans="29:29" x14ac:dyDescent="0.3">
      <c r="AC4490" s="14"/>
    </row>
    <row r="4491" spans="29:29" x14ac:dyDescent="0.3">
      <c r="AC4491" s="14"/>
    </row>
    <row r="4492" spans="29:29" x14ac:dyDescent="0.3">
      <c r="AC4492" s="14"/>
    </row>
    <row r="4493" spans="29:29" x14ac:dyDescent="0.3">
      <c r="AC4493" s="14"/>
    </row>
    <row r="4494" spans="29:29" x14ac:dyDescent="0.3">
      <c r="AC4494" s="14"/>
    </row>
    <row r="4495" spans="29:29" x14ac:dyDescent="0.3">
      <c r="AC4495" s="14"/>
    </row>
    <row r="4496" spans="29:29" x14ac:dyDescent="0.3">
      <c r="AC4496" s="14"/>
    </row>
    <row r="4497" spans="29:29" x14ac:dyDescent="0.3">
      <c r="AC4497" s="14"/>
    </row>
    <row r="4498" spans="29:29" x14ac:dyDescent="0.3">
      <c r="AC4498" s="14"/>
    </row>
    <row r="4499" spans="29:29" x14ac:dyDescent="0.3">
      <c r="AC4499" s="14"/>
    </row>
    <row r="4500" spans="29:29" x14ac:dyDescent="0.3">
      <c r="AC4500" s="14"/>
    </row>
    <row r="4501" spans="29:29" x14ac:dyDescent="0.3">
      <c r="AC4501" s="14"/>
    </row>
    <row r="4502" spans="29:29" x14ac:dyDescent="0.3">
      <c r="AC4502" s="14"/>
    </row>
    <row r="4503" spans="29:29" x14ac:dyDescent="0.3">
      <c r="AC4503" s="14"/>
    </row>
    <row r="4504" spans="29:29" x14ac:dyDescent="0.3">
      <c r="AC4504" s="14"/>
    </row>
    <row r="4505" spans="29:29" x14ac:dyDescent="0.3">
      <c r="AC4505" s="14"/>
    </row>
    <row r="4506" spans="29:29" x14ac:dyDescent="0.3">
      <c r="AC4506" s="14"/>
    </row>
    <row r="4507" spans="29:29" x14ac:dyDescent="0.3">
      <c r="AC4507" s="14"/>
    </row>
    <row r="4508" spans="29:29" x14ac:dyDescent="0.3">
      <c r="AC4508" s="14"/>
    </row>
    <row r="4509" spans="29:29" x14ac:dyDescent="0.3">
      <c r="AC4509" s="14"/>
    </row>
    <row r="4510" spans="29:29" x14ac:dyDescent="0.3">
      <c r="AC4510" s="14"/>
    </row>
    <row r="4511" spans="29:29" x14ac:dyDescent="0.3">
      <c r="AC4511" s="14"/>
    </row>
    <row r="4512" spans="29:29" x14ac:dyDescent="0.3">
      <c r="AC4512" s="14"/>
    </row>
    <row r="4513" spans="29:29" x14ac:dyDescent="0.3">
      <c r="AC4513" s="14"/>
    </row>
    <row r="4514" spans="29:29" x14ac:dyDescent="0.3">
      <c r="AC4514" s="14"/>
    </row>
    <row r="4515" spans="29:29" x14ac:dyDescent="0.3">
      <c r="AC4515" s="14"/>
    </row>
    <row r="4516" spans="29:29" x14ac:dyDescent="0.3">
      <c r="AC4516" s="14"/>
    </row>
    <row r="4517" spans="29:29" x14ac:dyDescent="0.3">
      <c r="AC4517" s="14"/>
    </row>
    <row r="4518" spans="29:29" x14ac:dyDescent="0.3">
      <c r="AC4518" s="14"/>
    </row>
    <row r="4519" spans="29:29" x14ac:dyDescent="0.3">
      <c r="AC4519" s="14"/>
    </row>
    <row r="4520" spans="29:29" x14ac:dyDescent="0.3">
      <c r="AC4520" s="14"/>
    </row>
    <row r="4521" spans="29:29" x14ac:dyDescent="0.3">
      <c r="AC4521" s="14"/>
    </row>
    <row r="4522" spans="29:29" x14ac:dyDescent="0.3">
      <c r="AC4522" s="14"/>
    </row>
    <row r="4523" spans="29:29" x14ac:dyDescent="0.3">
      <c r="AC4523" s="14"/>
    </row>
    <row r="4524" spans="29:29" x14ac:dyDescent="0.3">
      <c r="AC4524" s="14"/>
    </row>
    <row r="4525" spans="29:29" x14ac:dyDescent="0.3">
      <c r="AC4525" s="14"/>
    </row>
    <row r="4526" spans="29:29" x14ac:dyDescent="0.3">
      <c r="AC4526" s="14"/>
    </row>
    <row r="4527" spans="29:29" x14ac:dyDescent="0.3">
      <c r="AC4527" s="14"/>
    </row>
    <row r="4528" spans="29:29" x14ac:dyDescent="0.3">
      <c r="AC4528" s="14"/>
    </row>
    <row r="4529" spans="29:29" x14ac:dyDescent="0.3">
      <c r="AC4529" s="14"/>
    </row>
    <row r="4530" spans="29:29" x14ac:dyDescent="0.3">
      <c r="AC4530" s="14"/>
    </row>
    <row r="4531" spans="29:29" x14ac:dyDescent="0.3">
      <c r="AC4531" s="14"/>
    </row>
    <row r="4532" spans="29:29" x14ac:dyDescent="0.3">
      <c r="AC4532" s="14"/>
    </row>
    <row r="4533" spans="29:29" x14ac:dyDescent="0.3">
      <c r="AC4533" s="14"/>
    </row>
    <row r="4534" spans="29:29" x14ac:dyDescent="0.3">
      <c r="AC4534" s="14"/>
    </row>
    <row r="4535" spans="29:29" x14ac:dyDescent="0.3">
      <c r="AC4535" s="14"/>
    </row>
    <row r="4536" spans="29:29" x14ac:dyDescent="0.3">
      <c r="AC4536" s="14"/>
    </row>
    <row r="4537" spans="29:29" x14ac:dyDescent="0.3">
      <c r="AC4537" s="14"/>
    </row>
    <row r="4538" spans="29:29" x14ac:dyDescent="0.3">
      <c r="AC4538" s="14"/>
    </row>
    <row r="4539" spans="29:29" x14ac:dyDescent="0.3">
      <c r="AC4539" s="14"/>
    </row>
    <row r="4540" spans="29:29" x14ac:dyDescent="0.3">
      <c r="AC4540" s="14"/>
    </row>
    <row r="4541" spans="29:29" x14ac:dyDescent="0.3">
      <c r="AC4541" s="14"/>
    </row>
    <row r="4542" spans="29:29" x14ac:dyDescent="0.3">
      <c r="AC4542" s="14"/>
    </row>
    <row r="4543" spans="29:29" x14ac:dyDescent="0.3">
      <c r="AC4543" s="14"/>
    </row>
    <row r="4544" spans="29:29" x14ac:dyDescent="0.3">
      <c r="AC4544" s="14"/>
    </row>
    <row r="4545" spans="29:29" x14ac:dyDescent="0.3">
      <c r="AC4545" s="14"/>
    </row>
    <row r="4546" spans="29:29" x14ac:dyDescent="0.3">
      <c r="AC4546" s="14"/>
    </row>
    <row r="4547" spans="29:29" x14ac:dyDescent="0.3">
      <c r="AC4547" s="14"/>
    </row>
    <row r="4548" spans="29:29" x14ac:dyDescent="0.3">
      <c r="AC4548" s="14"/>
    </row>
    <row r="4549" spans="29:29" x14ac:dyDescent="0.3">
      <c r="AC4549" s="14"/>
    </row>
    <row r="4550" spans="29:29" x14ac:dyDescent="0.3">
      <c r="AC4550" s="14"/>
    </row>
    <row r="4551" spans="29:29" x14ac:dyDescent="0.3">
      <c r="AC4551" s="14"/>
    </row>
    <row r="4552" spans="29:29" x14ac:dyDescent="0.3">
      <c r="AC4552" s="14"/>
    </row>
    <row r="4553" spans="29:29" x14ac:dyDescent="0.3">
      <c r="AC4553" s="14"/>
    </row>
    <row r="4554" spans="29:29" x14ac:dyDescent="0.3">
      <c r="AC4554" s="14"/>
    </row>
    <row r="4555" spans="29:29" x14ac:dyDescent="0.3">
      <c r="AC4555" s="14"/>
    </row>
    <row r="4556" spans="29:29" x14ac:dyDescent="0.3">
      <c r="AC4556" s="14"/>
    </row>
    <row r="4557" spans="29:29" x14ac:dyDescent="0.3">
      <c r="AC4557" s="14"/>
    </row>
    <row r="4558" spans="29:29" x14ac:dyDescent="0.3">
      <c r="AC4558" s="14"/>
    </row>
    <row r="4559" spans="29:29" x14ac:dyDescent="0.3">
      <c r="AC4559" s="14"/>
    </row>
    <row r="4560" spans="29:29" x14ac:dyDescent="0.3">
      <c r="AC4560" s="14"/>
    </row>
    <row r="4561" spans="29:29" x14ac:dyDescent="0.3">
      <c r="AC4561" s="14"/>
    </row>
    <row r="4562" spans="29:29" x14ac:dyDescent="0.3">
      <c r="AC4562" s="14"/>
    </row>
    <row r="4563" spans="29:29" x14ac:dyDescent="0.3">
      <c r="AC4563" s="14"/>
    </row>
    <row r="4564" spans="29:29" x14ac:dyDescent="0.3">
      <c r="AC4564" s="14"/>
    </row>
    <row r="4565" spans="29:29" x14ac:dyDescent="0.3">
      <c r="AC4565" s="14"/>
    </row>
    <row r="4566" spans="29:29" x14ac:dyDescent="0.3">
      <c r="AC4566" s="14"/>
    </row>
    <row r="4567" spans="29:29" x14ac:dyDescent="0.3">
      <c r="AC4567" s="14"/>
    </row>
    <row r="4568" spans="29:29" x14ac:dyDescent="0.3">
      <c r="AC4568" s="14"/>
    </row>
    <row r="4569" spans="29:29" x14ac:dyDescent="0.3">
      <c r="AC4569" s="14"/>
    </row>
    <row r="4570" spans="29:29" x14ac:dyDescent="0.3">
      <c r="AC4570" s="14"/>
    </row>
    <row r="4571" spans="29:29" x14ac:dyDescent="0.3">
      <c r="AC4571" s="14"/>
    </row>
    <row r="4572" spans="29:29" x14ac:dyDescent="0.3">
      <c r="AC4572" s="14"/>
    </row>
    <row r="4573" spans="29:29" x14ac:dyDescent="0.3">
      <c r="AC4573" s="14"/>
    </row>
    <row r="4574" spans="29:29" x14ac:dyDescent="0.3">
      <c r="AC4574" s="14"/>
    </row>
    <row r="4575" spans="29:29" x14ac:dyDescent="0.3">
      <c r="AC4575" s="14"/>
    </row>
    <row r="4576" spans="29:29" x14ac:dyDescent="0.3">
      <c r="AC4576" s="14"/>
    </row>
    <row r="4577" spans="29:29" x14ac:dyDescent="0.3">
      <c r="AC4577" s="14"/>
    </row>
    <row r="4578" spans="29:29" x14ac:dyDescent="0.3">
      <c r="AC4578" s="14"/>
    </row>
    <row r="4579" spans="29:29" x14ac:dyDescent="0.3">
      <c r="AC4579" s="14"/>
    </row>
    <row r="4580" spans="29:29" x14ac:dyDescent="0.3">
      <c r="AC4580" s="14"/>
    </row>
    <row r="4581" spans="29:29" x14ac:dyDescent="0.3">
      <c r="AC4581" s="14"/>
    </row>
    <row r="4582" spans="29:29" x14ac:dyDescent="0.3">
      <c r="AC4582" s="14"/>
    </row>
    <row r="4583" spans="29:29" x14ac:dyDescent="0.3">
      <c r="AC4583" s="14"/>
    </row>
    <row r="4584" spans="29:29" x14ac:dyDescent="0.3">
      <c r="AC4584" s="14"/>
    </row>
    <row r="4585" spans="29:29" x14ac:dyDescent="0.3">
      <c r="AC4585" s="14"/>
    </row>
    <row r="4586" spans="29:29" x14ac:dyDescent="0.3">
      <c r="AC4586" s="14"/>
    </row>
    <row r="4587" spans="29:29" x14ac:dyDescent="0.3">
      <c r="AC4587" s="14"/>
    </row>
    <row r="4588" spans="29:29" x14ac:dyDescent="0.3">
      <c r="AC4588" s="14"/>
    </row>
    <row r="4589" spans="29:29" x14ac:dyDescent="0.3">
      <c r="AC4589" s="14"/>
    </row>
    <row r="4590" spans="29:29" x14ac:dyDescent="0.3">
      <c r="AC4590" s="14"/>
    </row>
    <row r="4591" spans="29:29" x14ac:dyDescent="0.3">
      <c r="AC4591" s="14"/>
    </row>
    <row r="4592" spans="29:29" x14ac:dyDescent="0.3">
      <c r="AC4592" s="14"/>
    </row>
    <row r="4593" spans="29:29" x14ac:dyDescent="0.3">
      <c r="AC4593" s="14"/>
    </row>
    <row r="4594" spans="29:29" x14ac:dyDescent="0.3">
      <c r="AC4594" s="14"/>
    </row>
    <row r="4595" spans="29:29" x14ac:dyDescent="0.3">
      <c r="AC4595" s="14"/>
    </row>
    <row r="4596" spans="29:29" x14ac:dyDescent="0.3">
      <c r="AC4596" s="14"/>
    </row>
    <row r="4597" spans="29:29" x14ac:dyDescent="0.3">
      <c r="AC4597" s="14"/>
    </row>
    <row r="4598" spans="29:29" x14ac:dyDescent="0.3">
      <c r="AC4598" s="14"/>
    </row>
    <row r="4599" spans="29:29" x14ac:dyDescent="0.3">
      <c r="AC4599" s="14"/>
    </row>
    <row r="4600" spans="29:29" x14ac:dyDescent="0.3">
      <c r="AC4600" s="14"/>
    </row>
    <row r="4601" spans="29:29" x14ac:dyDescent="0.3">
      <c r="AC4601" s="14"/>
    </row>
    <row r="4602" spans="29:29" x14ac:dyDescent="0.3">
      <c r="AC4602" s="14"/>
    </row>
    <row r="4603" spans="29:29" x14ac:dyDescent="0.3">
      <c r="AC4603" s="14"/>
    </row>
    <row r="4604" spans="29:29" x14ac:dyDescent="0.3">
      <c r="AC4604" s="14"/>
    </row>
    <row r="4605" spans="29:29" x14ac:dyDescent="0.3">
      <c r="AC4605" s="14"/>
    </row>
    <row r="4606" spans="29:29" x14ac:dyDescent="0.3">
      <c r="AC4606" s="14"/>
    </row>
    <row r="4607" spans="29:29" x14ac:dyDescent="0.3">
      <c r="AC4607" s="14"/>
    </row>
    <row r="4608" spans="29:29" x14ac:dyDescent="0.3">
      <c r="AC4608" s="14"/>
    </row>
    <row r="4609" spans="29:29" x14ac:dyDescent="0.3">
      <c r="AC4609" s="14"/>
    </row>
    <row r="4610" spans="29:29" x14ac:dyDescent="0.3">
      <c r="AC4610" s="14"/>
    </row>
    <row r="4611" spans="29:29" x14ac:dyDescent="0.3">
      <c r="AC4611" s="14"/>
    </row>
    <row r="4612" spans="29:29" x14ac:dyDescent="0.3">
      <c r="AC4612" s="14"/>
    </row>
    <row r="4613" spans="29:29" x14ac:dyDescent="0.3">
      <c r="AC4613" s="14"/>
    </row>
    <row r="4614" spans="29:29" x14ac:dyDescent="0.3">
      <c r="AC4614" s="14"/>
    </row>
    <row r="4615" spans="29:29" x14ac:dyDescent="0.3">
      <c r="AC4615" s="14"/>
    </row>
    <row r="4616" spans="29:29" x14ac:dyDescent="0.3">
      <c r="AC4616" s="14"/>
    </row>
    <row r="4617" spans="29:29" x14ac:dyDescent="0.3">
      <c r="AC4617" s="14"/>
    </row>
    <row r="4618" spans="29:29" x14ac:dyDescent="0.3">
      <c r="AC4618" s="14"/>
    </row>
    <row r="4619" spans="29:29" x14ac:dyDescent="0.3">
      <c r="AC4619" s="14"/>
    </row>
    <row r="4620" spans="29:29" x14ac:dyDescent="0.3">
      <c r="AC4620" s="14"/>
    </row>
    <row r="4621" spans="29:29" x14ac:dyDescent="0.3">
      <c r="AC4621" s="14"/>
    </row>
    <row r="4622" spans="29:29" x14ac:dyDescent="0.3">
      <c r="AC4622" s="14"/>
    </row>
    <row r="4623" spans="29:29" x14ac:dyDescent="0.3">
      <c r="AC4623" s="14"/>
    </row>
    <row r="4624" spans="29:29" x14ac:dyDescent="0.3">
      <c r="AC4624" s="14"/>
    </row>
    <row r="4625" spans="29:29" x14ac:dyDescent="0.3">
      <c r="AC4625" s="14"/>
    </row>
    <row r="4626" spans="29:29" x14ac:dyDescent="0.3">
      <c r="AC4626" s="14"/>
    </row>
    <row r="4627" spans="29:29" x14ac:dyDescent="0.3">
      <c r="AC4627" s="14"/>
    </row>
    <row r="4628" spans="29:29" x14ac:dyDescent="0.3">
      <c r="AC4628" s="14"/>
    </row>
    <row r="4629" spans="29:29" x14ac:dyDescent="0.3">
      <c r="AC4629" s="14"/>
    </row>
    <row r="4630" spans="29:29" x14ac:dyDescent="0.3">
      <c r="AC4630" s="14"/>
    </row>
    <row r="4631" spans="29:29" x14ac:dyDescent="0.3">
      <c r="AC4631" s="14"/>
    </row>
    <row r="4632" spans="29:29" x14ac:dyDescent="0.3">
      <c r="AC4632" s="14"/>
    </row>
    <row r="4633" spans="29:29" x14ac:dyDescent="0.3">
      <c r="AC4633" s="14"/>
    </row>
    <row r="4634" spans="29:29" x14ac:dyDescent="0.3">
      <c r="AC4634" s="14"/>
    </row>
    <row r="4635" spans="29:29" x14ac:dyDescent="0.3">
      <c r="AC4635" s="14"/>
    </row>
    <row r="4636" spans="29:29" x14ac:dyDescent="0.3">
      <c r="AC4636" s="14"/>
    </row>
    <row r="4637" spans="29:29" x14ac:dyDescent="0.3">
      <c r="AC4637" s="14"/>
    </row>
    <row r="4638" spans="29:29" x14ac:dyDescent="0.3">
      <c r="AC4638" s="14"/>
    </row>
    <row r="4639" spans="29:29" x14ac:dyDescent="0.3">
      <c r="AC4639" s="14"/>
    </row>
    <row r="4640" spans="29:29" x14ac:dyDescent="0.3">
      <c r="AC4640" s="14"/>
    </row>
    <row r="4641" spans="29:29" x14ac:dyDescent="0.3">
      <c r="AC4641" s="14"/>
    </row>
    <row r="4642" spans="29:29" x14ac:dyDescent="0.3">
      <c r="AC4642" s="14"/>
    </row>
    <row r="4643" spans="29:29" x14ac:dyDescent="0.3">
      <c r="AC4643" s="14"/>
    </row>
    <row r="4644" spans="29:29" x14ac:dyDescent="0.3">
      <c r="AC4644" s="14"/>
    </row>
    <row r="4645" spans="29:29" x14ac:dyDescent="0.3">
      <c r="AC4645" s="14"/>
    </row>
    <row r="4646" spans="29:29" x14ac:dyDescent="0.3">
      <c r="AC4646" s="14"/>
    </row>
    <row r="4647" spans="29:29" x14ac:dyDescent="0.3">
      <c r="AC4647" s="14"/>
    </row>
    <row r="4648" spans="29:29" x14ac:dyDescent="0.3">
      <c r="AC4648" s="14"/>
    </row>
    <row r="4649" spans="29:29" x14ac:dyDescent="0.3">
      <c r="AC4649" s="14"/>
    </row>
    <row r="4650" spans="29:29" x14ac:dyDescent="0.3">
      <c r="AC4650" s="14"/>
    </row>
    <row r="4651" spans="29:29" x14ac:dyDescent="0.3">
      <c r="AC4651" s="14"/>
    </row>
    <row r="4652" spans="29:29" x14ac:dyDescent="0.3">
      <c r="AC4652" s="14"/>
    </row>
    <row r="4653" spans="29:29" x14ac:dyDescent="0.3">
      <c r="AC4653" s="14"/>
    </row>
    <row r="4654" spans="29:29" x14ac:dyDescent="0.3">
      <c r="AC4654" s="14"/>
    </row>
    <row r="4655" spans="29:29" x14ac:dyDescent="0.3">
      <c r="AC4655" s="14"/>
    </row>
    <row r="4656" spans="29:29" x14ac:dyDescent="0.3">
      <c r="AC4656" s="14"/>
    </row>
    <row r="4657" spans="29:29" x14ac:dyDescent="0.3">
      <c r="AC4657" s="14"/>
    </row>
    <row r="4658" spans="29:29" x14ac:dyDescent="0.3">
      <c r="AC4658" s="14"/>
    </row>
    <row r="4659" spans="29:29" x14ac:dyDescent="0.3">
      <c r="AC4659" s="14"/>
    </row>
    <row r="4660" spans="29:29" x14ac:dyDescent="0.3">
      <c r="AC4660" s="14"/>
    </row>
    <row r="4661" spans="29:29" x14ac:dyDescent="0.3">
      <c r="AC4661" s="14"/>
    </row>
    <row r="4662" spans="29:29" x14ac:dyDescent="0.3">
      <c r="AC4662" s="14"/>
    </row>
    <row r="4663" spans="29:29" x14ac:dyDescent="0.3">
      <c r="AC4663" s="14"/>
    </row>
    <row r="4664" spans="29:29" x14ac:dyDescent="0.3">
      <c r="AC4664" s="14"/>
    </row>
    <row r="4665" spans="29:29" x14ac:dyDescent="0.3">
      <c r="AC4665" s="14"/>
    </row>
    <row r="4666" spans="29:29" x14ac:dyDescent="0.3">
      <c r="AC4666" s="14"/>
    </row>
    <row r="4667" spans="29:29" x14ac:dyDescent="0.3">
      <c r="AC4667" s="14"/>
    </row>
    <row r="4668" spans="29:29" x14ac:dyDescent="0.3">
      <c r="AC4668" s="14"/>
    </row>
    <row r="4669" spans="29:29" x14ac:dyDescent="0.3">
      <c r="AC4669" s="14"/>
    </row>
    <row r="4670" spans="29:29" x14ac:dyDescent="0.3">
      <c r="AC4670" s="14"/>
    </row>
    <row r="4671" spans="29:29" x14ac:dyDescent="0.3">
      <c r="AC4671" s="14"/>
    </row>
    <row r="4672" spans="29:29" x14ac:dyDescent="0.3">
      <c r="AC4672" s="14"/>
    </row>
    <row r="4673" spans="29:29" x14ac:dyDescent="0.3">
      <c r="AC4673" s="14"/>
    </row>
    <row r="4674" spans="29:29" x14ac:dyDescent="0.3">
      <c r="AC4674" s="14"/>
    </row>
    <row r="4675" spans="29:29" x14ac:dyDescent="0.3">
      <c r="AC4675" s="14"/>
    </row>
    <row r="4676" spans="29:29" x14ac:dyDescent="0.3">
      <c r="AC4676" s="14"/>
    </row>
    <row r="4677" spans="29:29" x14ac:dyDescent="0.3">
      <c r="AC4677" s="14"/>
    </row>
    <row r="4678" spans="29:29" x14ac:dyDescent="0.3">
      <c r="AC4678" s="14"/>
    </row>
    <row r="4679" spans="29:29" x14ac:dyDescent="0.3">
      <c r="AC4679" s="14"/>
    </row>
    <row r="4680" spans="29:29" x14ac:dyDescent="0.3">
      <c r="AC4680" s="14"/>
    </row>
    <row r="4681" spans="29:29" x14ac:dyDescent="0.3">
      <c r="AC4681" s="14"/>
    </row>
    <row r="4682" spans="29:29" x14ac:dyDescent="0.3">
      <c r="AC4682" s="14"/>
    </row>
    <row r="4683" spans="29:29" x14ac:dyDescent="0.3">
      <c r="AC4683" s="14"/>
    </row>
    <row r="4684" spans="29:29" x14ac:dyDescent="0.3">
      <c r="AC4684" s="14"/>
    </row>
    <row r="4685" spans="29:29" x14ac:dyDescent="0.3">
      <c r="AC4685" s="14"/>
    </row>
    <row r="4686" spans="29:29" x14ac:dyDescent="0.3">
      <c r="AC4686" s="14"/>
    </row>
    <row r="4687" spans="29:29" x14ac:dyDescent="0.3">
      <c r="AC4687" s="14"/>
    </row>
    <row r="4688" spans="29:29" x14ac:dyDescent="0.3">
      <c r="AC4688" s="14"/>
    </row>
    <row r="4689" spans="29:29" x14ac:dyDescent="0.3">
      <c r="AC4689" s="14"/>
    </row>
    <row r="4690" spans="29:29" x14ac:dyDescent="0.3">
      <c r="AC4690" s="14"/>
    </row>
    <row r="4691" spans="29:29" x14ac:dyDescent="0.3">
      <c r="AC4691" s="14"/>
    </row>
    <row r="4692" spans="29:29" x14ac:dyDescent="0.3">
      <c r="AC4692" s="14"/>
    </row>
    <row r="4693" spans="29:29" x14ac:dyDescent="0.3">
      <c r="AC4693" s="14"/>
    </row>
    <row r="4694" spans="29:29" x14ac:dyDescent="0.3">
      <c r="AC4694" s="14"/>
    </row>
    <row r="4695" spans="29:29" x14ac:dyDescent="0.3">
      <c r="AC4695" s="14"/>
    </row>
    <row r="4696" spans="29:29" x14ac:dyDescent="0.3">
      <c r="AC4696" s="14"/>
    </row>
    <row r="4697" spans="29:29" x14ac:dyDescent="0.3">
      <c r="AC4697" s="14"/>
    </row>
    <row r="4698" spans="29:29" x14ac:dyDescent="0.3">
      <c r="AC4698" s="14"/>
    </row>
    <row r="4699" spans="29:29" x14ac:dyDescent="0.3">
      <c r="AC4699" s="14"/>
    </row>
    <row r="4700" spans="29:29" x14ac:dyDescent="0.3">
      <c r="AC4700" s="14"/>
    </row>
    <row r="4701" spans="29:29" x14ac:dyDescent="0.3">
      <c r="AC4701" s="14"/>
    </row>
    <row r="4702" spans="29:29" x14ac:dyDescent="0.3">
      <c r="AC4702" s="14"/>
    </row>
    <row r="4703" spans="29:29" x14ac:dyDescent="0.3">
      <c r="AC4703" s="14"/>
    </row>
    <row r="4704" spans="29:29" x14ac:dyDescent="0.3">
      <c r="AC4704" s="14"/>
    </row>
    <row r="4705" spans="29:29" x14ac:dyDescent="0.3">
      <c r="AC4705" s="14"/>
    </row>
    <row r="4706" spans="29:29" x14ac:dyDescent="0.3">
      <c r="AC4706" s="14"/>
    </row>
    <row r="4707" spans="29:29" x14ac:dyDescent="0.3">
      <c r="AC4707" s="14"/>
    </row>
    <row r="4708" spans="29:29" x14ac:dyDescent="0.3">
      <c r="AC4708" s="14"/>
    </row>
    <row r="4709" spans="29:29" x14ac:dyDescent="0.3">
      <c r="AC4709" s="14"/>
    </row>
    <row r="4710" spans="29:29" x14ac:dyDescent="0.3">
      <c r="AC4710" s="14"/>
    </row>
    <row r="4711" spans="29:29" x14ac:dyDescent="0.3">
      <c r="AC4711" s="14"/>
    </row>
    <row r="4712" spans="29:29" x14ac:dyDescent="0.3">
      <c r="AC4712" s="14"/>
    </row>
    <row r="4713" spans="29:29" x14ac:dyDescent="0.3">
      <c r="AC4713" s="14"/>
    </row>
    <row r="4714" spans="29:29" x14ac:dyDescent="0.3">
      <c r="AC4714" s="14"/>
    </row>
    <row r="4715" spans="29:29" x14ac:dyDescent="0.3">
      <c r="AC4715" s="14"/>
    </row>
    <row r="4716" spans="29:29" x14ac:dyDescent="0.3">
      <c r="AC4716" s="14"/>
    </row>
    <row r="4717" spans="29:29" x14ac:dyDescent="0.3">
      <c r="AC4717" s="14"/>
    </row>
    <row r="4718" spans="29:29" x14ac:dyDescent="0.3">
      <c r="AC4718" s="14"/>
    </row>
    <row r="4719" spans="29:29" x14ac:dyDescent="0.3">
      <c r="AC4719" s="14"/>
    </row>
    <row r="4720" spans="29:29" x14ac:dyDescent="0.3">
      <c r="AC4720" s="14"/>
    </row>
    <row r="4721" spans="29:29" x14ac:dyDescent="0.3">
      <c r="AC4721" s="14"/>
    </row>
    <row r="4722" spans="29:29" x14ac:dyDescent="0.3">
      <c r="AC4722" s="14"/>
    </row>
    <row r="4723" spans="29:29" x14ac:dyDescent="0.3">
      <c r="AC4723" s="14"/>
    </row>
    <row r="4724" spans="29:29" x14ac:dyDescent="0.3">
      <c r="AC4724" s="14"/>
    </row>
    <row r="4725" spans="29:29" x14ac:dyDescent="0.3">
      <c r="AC4725" s="14"/>
    </row>
    <row r="4726" spans="29:29" x14ac:dyDescent="0.3">
      <c r="AC4726" s="14"/>
    </row>
    <row r="4727" spans="29:29" x14ac:dyDescent="0.3">
      <c r="AC4727" s="14"/>
    </row>
    <row r="4728" spans="29:29" x14ac:dyDescent="0.3">
      <c r="AC4728" s="14"/>
    </row>
    <row r="4729" spans="29:29" x14ac:dyDescent="0.3">
      <c r="AC4729" s="14"/>
    </row>
    <row r="4730" spans="29:29" x14ac:dyDescent="0.3">
      <c r="AC4730" s="14"/>
    </row>
    <row r="4731" spans="29:29" x14ac:dyDescent="0.3">
      <c r="AC4731" s="14"/>
    </row>
    <row r="4732" spans="29:29" x14ac:dyDescent="0.3">
      <c r="AC4732" s="14"/>
    </row>
    <row r="4733" spans="29:29" x14ac:dyDescent="0.3">
      <c r="AC4733" s="14"/>
    </row>
    <row r="4734" spans="29:29" x14ac:dyDescent="0.3">
      <c r="AC4734" s="14"/>
    </row>
    <row r="4735" spans="29:29" x14ac:dyDescent="0.3">
      <c r="AC4735" s="14"/>
    </row>
    <row r="4736" spans="29:29" x14ac:dyDescent="0.3">
      <c r="AC4736" s="14"/>
    </row>
    <row r="4737" spans="29:29" x14ac:dyDescent="0.3">
      <c r="AC4737" s="14"/>
    </row>
    <row r="4738" spans="29:29" x14ac:dyDescent="0.3">
      <c r="AC4738" s="14"/>
    </row>
    <row r="4739" spans="29:29" x14ac:dyDescent="0.3">
      <c r="AC4739" s="14"/>
    </row>
    <row r="4740" spans="29:29" x14ac:dyDescent="0.3">
      <c r="AC4740" s="14"/>
    </row>
    <row r="4741" spans="29:29" x14ac:dyDescent="0.3">
      <c r="AC4741" s="14"/>
    </row>
    <row r="4742" spans="29:29" x14ac:dyDescent="0.3">
      <c r="AC4742" s="14"/>
    </row>
    <row r="4743" spans="29:29" x14ac:dyDescent="0.3">
      <c r="AC4743" s="14"/>
    </row>
    <row r="4744" spans="29:29" x14ac:dyDescent="0.3">
      <c r="AC4744" s="14"/>
    </row>
    <row r="4745" spans="29:29" x14ac:dyDescent="0.3">
      <c r="AC4745" s="14"/>
    </row>
    <row r="4746" spans="29:29" x14ac:dyDescent="0.3">
      <c r="AC4746" s="14"/>
    </row>
    <row r="4747" spans="29:29" x14ac:dyDescent="0.3">
      <c r="AC4747" s="14"/>
    </row>
    <row r="4748" spans="29:29" x14ac:dyDescent="0.3">
      <c r="AC4748" s="14"/>
    </row>
    <row r="4749" spans="29:29" x14ac:dyDescent="0.3">
      <c r="AC4749" s="14"/>
    </row>
    <row r="4750" spans="29:29" x14ac:dyDescent="0.3">
      <c r="AC4750" s="14"/>
    </row>
    <row r="4751" spans="29:29" x14ac:dyDescent="0.3">
      <c r="AC4751" s="14"/>
    </row>
    <row r="4752" spans="29:29" x14ac:dyDescent="0.3">
      <c r="AC4752" s="14"/>
    </row>
    <row r="4753" spans="29:29" x14ac:dyDescent="0.3">
      <c r="AC4753" s="14"/>
    </row>
    <row r="4754" spans="29:29" x14ac:dyDescent="0.3">
      <c r="AC4754" s="14"/>
    </row>
    <row r="4755" spans="29:29" x14ac:dyDescent="0.3">
      <c r="AC4755" s="14"/>
    </row>
    <row r="4756" spans="29:29" x14ac:dyDescent="0.3">
      <c r="AC4756" s="14"/>
    </row>
    <row r="4757" spans="29:29" x14ac:dyDescent="0.3">
      <c r="AC4757" s="14"/>
    </row>
    <row r="4758" spans="29:29" x14ac:dyDescent="0.3">
      <c r="AC4758" s="14"/>
    </row>
    <row r="4759" spans="29:29" x14ac:dyDescent="0.3">
      <c r="AC4759" s="14"/>
    </row>
    <row r="4760" spans="29:29" x14ac:dyDescent="0.3">
      <c r="AC4760" s="14"/>
    </row>
    <row r="4761" spans="29:29" x14ac:dyDescent="0.3">
      <c r="AC4761" s="14"/>
    </row>
    <row r="4762" spans="29:29" x14ac:dyDescent="0.3">
      <c r="AC4762" s="14"/>
    </row>
    <row r="4763" spans="29:29" x14ac:dyDescent="0.3">
      <c r="AC4763" s="14"/>
    </row>
    <row r="4764" spans="29:29" x14ac:dyDescent="0.3">
      <c r="AC4764" s="14"/>
    </row>
    <row r="4765" spans="29:29" x14ac:dyDescent="0.3">
      <c r="AC4765" s="14"/>
    </row>
    <row r="4766" spans="29:29" x14ac:dyDescent="0.3">
      <c r="AC4766" s="14"/>
    </row>
    <row r="4767" spans="29:29" x14ac:dyDescent="0.3">
      <c r="AC4767" s="14"/>
    </row>
    <row r="4768" spans="29:29" x14ac:dyDescent="0.3">
      <c r="AC4768" s="14"/>
    </row>
    <row r="4769" spans="29:29" x14ac:dyDescent="0.3">
      <c r="AC4769" s="14"/>
    </row>
    <row r="4770" spans="29:29" x14ac:dyDescent="0.3">
      <c r="AC4770" s="14"/>
    </row>
    <row r="4771" spans="29:29" x14ac:dyDescent="0.3">
      <c r="AC4771" s="14"/>
    </row>
    <row r="4772" spans="29:29" x14ac:dyDescent="0.3">
      <c r="AC4772" s="14"/>
    </row>
    <row r="4773" spans="29:29" x14ac:dyDescent="0.3">
      <c r="AC4773" s="14"/>
    </row>
    <row r="4774" spans="29:29" x14ac:dyDescent="0.3">
      <c r="AC4774" s="14"/>
    </row>
    <row r="4775" spans="29:29" x14ac:dyDescent="0.3">
      <c r="AC4775" s="14"/>
    </row>
    <row r="4776" spans="29:29" x14ac:dyDescent="0.3">
      <c r="AC4776" s="14"/>
    </row>
    <row r="4777" spans="29:29" x14ac:dyDescent="0.3">
      <c r="AC4777" s="14"/>
    </row>
    <row r="4778" spans="29:29" x14ac:dyDescent="0.3">
      <c r="AC4778" s="14"/>
    </row>
    <row r="4779" spans="29:29" x14ac:dyDescent="0.3">
      <c r="AC4779" s="14"/>
    </row>
    <row r="4780" spans="29:29" x14ac:dyDescent="0.3">
      <c r="AC4780" s="14"/>
    </row>
    <row r="4781" spans="29:29" x14ac:dyDescent="0.3">
      <c r="AC4781" s="14"/>
    </row>
    <row r="4782" spans="29:29" x14ac:dyDescent="0.3">
      <c r="AC4782" s="14"/>
    </row>
    <row r="4783" spans="29:29" x14ac:dyDescent="0.3">
      <c r="AC4783" s="14"/>
    </row>
    <row r="4784" spans="29:29" x14ac:dyDescent="0.3">
      <c r="AC4784" s="14"/>
    </row>
    <row r="4785" spans="29:29" x14ac:dyDescent="0.3">
      <c r="AC4785" s="14"/>
    </row>
    <row r="4786" spans="29:29" x14ac:dyDescent="0.3">
      <c r="AC4786" s="14"/>
    </row>
    <row r="4787" spans="29:29" x14ac:dyDescent="0.3">
      <c r="AC4787" s="14"/>
    </row>
    <row r="4788" spans="29:29" x14ac:dyDescent="0.3">
      <c r="AC4788" s="14"/>
    </row>
    <row r="4789" spans="29:29" x14ac:dyDescent="0.3">
      <c r="AC4789" s="14"/>
    </row>
    <row r="4790" spans="29:29" x14ac:dyDescent="0.3">
      <c r="AC4790" s="14"/>
    </row>
    <row r="4791" spans="29:29" x14ac:dyDescent="0.3">
      <c r="AC4791" s="14"/>
    </row>
    <row r="4792" spans="29:29" x14ac:dyDescent="0.3">
      <c r="AC4792" s="14"/>
    </row>
    <row r="4793" spans="29:29" x14ac:dyDescent="0.3">
      <c r="AC4793" s="14"/>
    </row>
    <row r="4794" spans="29:29" x14ac:dyDescent="0.3">
      <c r="AC4794" s="14"/>
    </row>
    <row r="4795" spans="29:29" x14ac:dyDescent="0.3">
      <c r="AC4795" s="14"/>
    </row>
    <row r="4796" spans="29:29" x14ac:dyDescent="0.3">
      <c r="AC4796" s="14"/>
    </row>
    <row r="4797" spans="29:29" x14ac:dyDescent="0.3">
      <c r="AC4797" s="14"/>
    </row>
    <row r="4798" spans="29:29" x14ac:dyDescent="0.3">
      <c r="AC4798" s="14"/>
    </row>
    <row r="4799" spans="29:29" x14ac:dyDescent="0.3">
      <c r="AC4799" s="14"/>
    </row>
    <row r="4800" spans="29:29" x14ac:dyDescent="0.3">
      <c r="AC4800" s="14"/>
    </row>
    <row r="4801" spans="29:29" x14ac:dyDescent="0.3">
      <c r="AC4801" s="14"/>
    </row>
    <row r="4802" spans="29:29" x14ac:dyDescent="0.3">
      <c r="AC4802" s="14"/>
    </row>
    <row r="4803" spans="29:29" x14ac:dyDescent="0.3">
      <c r="AC4803" s="14"/>
    </row>
    <row r="4804" spans="29:29" x14ac:dyDescent="0.3">
      <c r="AC4804" s="14"/>
    </row>
    <row r="4805" spans="29:29" x14ac:dyDescent="0.3">
      <c r="AC4805" s="14"/>
    </row>
    <row r="4806" spans="29:29" x14ac:dyDescent="0.3">
      <c r="AC4806" s="14"/>
    </row>
    <row r="4807" spans="29:29" x14ac:dyDescent="0.3">
      <c r="AC4807" s="14"/>
    </row>
    <row r="4808" spans="29:29" x14ac:dyDescent="0.3">
      <c r="AC4808" s="14"/>
    </row>
    <row r="4809" spans="29:29" x14ac:dyDescent="0.3">
      <c r="AC4809" s="14"/>
    </row>
    <row r="4810" spans="29:29" x14ac:dyDescent="0.3">
      <c r="AC4810" s="14"/>
    </row>
    <row r="4811" spans="29:29" x14ac:dyDescent="0.3">
      <c r="AC4811" s="14"/>
    </row>
    <row r="4812" spans="29:29" x14ac:dyDescent="0.3">
      <c r="AC4812" s="14"/>
    </row>
    <row r="4813" spans="29:29" x14ac:dyDescent="0.3">
      <c r="AC4813" s="14"/>
    </row>
    <row r="4814" spans="29:29" x14ac:dyDescent="0.3">
      <c r="AC4814" s="14"/>
    </row>
    <row r="4815" spans="29:29" x14ac:dyDescent="0.3">
      <c r="AC4815" s="14"/>
    </row>
    <row r="4816" spans="29:29" x14ac:dyDescent="0.3">
      <c r="AC4816" s="14"/>
    </row>
    <row r="4817" spans="29:29" x14ac:dyDescent="0.3">
      <c r="AC4817" s="14"/>
    </row>
    <row r="4818" spans="29:29" x14ac:dyDescent="0.3">
      <c r="AC4818" s="14"/>
    </row>
    <row r="4819" spans="29:29" x14ac:dyDescent="0.3">
      <c r="AC4819" s="14"/>
    </row>
    <row r="4820" spans="29:29" x14ac:dyDescent="0.3">
      <c r="AC4820" s="14"/>
    </row>
    <row r="4821" spans="29:29" x14ac:dyDescent="0.3">
      <c r="AC4821" s="14"/>
    </row>
    <row r="4822" spans="29:29" x14ac:dyDescent="0.3">
      <c r="AC4822" s="14"/>
    </row>
    <row r="4823" spans="29:29" x14ac:dyDescent="0.3">
      <c r="AC4823" s="14"/>
    </row>
    <row r="4824" spans="29:29" x14ac:dyDescent="0.3">
      <c r="AC4824" s="14"/>
    </row>
    <row r="4825" spans="29:29" x14ac:dyDescent="0.3">
      <c r="AC4825" s="14"/>
    </row>
    <row r="4826" spans="29:29" x14ac:dyDescent="0.3">
      <c r="AC4826" s="14"/>
    </row>
    <row r="4827" spans="29:29" x14ac:dyDescent="0.3">
      <c r="AC4827" s="14"/>
    </row>
    <row r="4828" spans="29:29" x14ac:dyDescent="0.3">
      <c r="AC4828" s="14"/>
    </row>
    <row r="4829" spans="29:29" x14ac:dyDescent="0.3">
      <c r="AC4829" s="14"/>
    </row>
    <row r="4830" spans="29:29" x14ac:dyDescent="0.3">
      <c r="AC4830" s="14"/>
    </row>
    <row r="4831" spans="29:29" x14ac:dyDescent="0.3">
      <c r="AC4831" s="14"/>
    </row>
    <row r="4832" spans="29:29" x14ac:dyDescent="0.3">
      <c r="AC4832" s="14"/>
    </row>
    <row r="4833" spans="29:29" x14ac:dyDescent="0.3">
      <c r="AC4833" s="14"/>
    </row>
    <row r="4834" spans="29:29" x14ac:dyDescent="0.3">
      <c r="AC4834" s="14"/>
    </row>
    <row r="4835" spans="29:29" x14ac:dyDescent="0.3">
      <c r="AC4835" s="14"/>
    </row>
    <row r="4836" spans="29:29" x14ac:dyDescent="0.3">
      <c r="AC4836" s="14"/>
    </row>
    <row r="4837" spans="29:29" x14ac:dyDescent="0.3">
      <c r="AC4837" s="14"/>
    </row>
    <row r="4838" spans="29:29" x14ac:dyDescent="0.3">
      <c r="AC4838" s="14"/>
    </row>
    <row r="4839" spans="29:29" x14ac:dyDescent="0.3">
      <c r="AC4839" s="14"/>
    </row>
    <row r="4840" spans="29:29" x14ac:dyDescent="0.3">
      <c r="AC4840" s="14"/>
    </row>
    <row r="4841" spans="29:29" x14ac:dyDescent="0.3">
      <c r="AC4841" s="14"/>
    </row>
    <row r="4842" spans="29:29" x14ac:dyDescent="0.3">
      <c r="AC4842" s="14"/>
    </row>
    <row r="4843" spans="29:29" x14ac:dyDescent="0.3">
      <c r="AC4843" s="14"/>
    </row>
    <row r="4844" spans="29:29" x14ac:dyDescent="0.3">
      <c r="AC4844" s="14"/>
    </row>
    <row r="4845" spans="29:29" x14ac:dyDescent="0.3">
      <c r="AC4845" s="14"/>
    </row>
    <row r="4846" spans="29:29" x14ac:dyDescent="0.3">
      <c r="AC4846" s="14"/>
    </row>
    <row r="4847" spans="29:29" x14ac:dyDescent="0.3">
      <c r="AC4847" s="14"/>
    </row>
    <row r="4848" spans="29:29" x14ac:dyDescent="0.3">
      <c r="AC4848" s="14"/>
    </row>
    <row r="4849" spans="29:29" x14ac:dyDescent="0.3">
      <c r="AC4849" s="14"/>
    </row>
    <row r="4850" spans="29:29" x14ac:dyDescent="0.3">
      <c r="AC4850" s="14"/>
    </row>
    <row r="4851" spans="29:29" x14ac:dyDescent="0.3">
      <c r="AC4851" s="14"/>
    </row>
    <row r="4852" spans="29:29" x14ac:dyDescent="0.3">
      <c r="AC4852" s="14"/>
    </row>
    <row r="4853" spans="29:29" x14ac:dyDescent="0.3">
      <c r="AC4853" s="14"/>
    </row>
    <row r="4854" spans="29:29" x14ac:dyDescent="0.3">
      <c r="AC4854" s="14"/>
    </row>
    <row r="4855" spans="29:29" x14ac:dyDescent="0.3">
      <c r="AC4855" s="14"/>
    </row>
    <row r="4856" spans="29:29" x14ac:dyDescent="0.3">
      <c r="AC4856" s="14"/>
    </row>
    <row r="4857" spans="29:29" x14ac:dyDescent="0.3">
      <c r="AC4857" s="14"/>
    </row>
    <row r="4858" spans="29:29" x14ac:dyDescent="0.3">
      <c r="AC4858" s="14"/>
    </row>
    <row r="4859" spans="29:29" x14ac:dyDescent="0.3">
      <c r="AC4859" s="14"/>
    </row>
    <row r="4860" spans="29:29" x14ac:dyDescent="0.3">
      <c r="AC4860" s="14"/>
    </row>
    <row r="4861" spans="29:29" x14ac:dyDescent="0.3">
      <c r="AC4861" s="14"/>
    </row>
    <row r="4862" spans="29:29" x14ac:dyDescent="0.3">
      <c r="AC4862" s="14"/>
    </row>
    <row r="4863" spans="29:29" x14ac:dyDescent="0.3">
      <c r="AC4863" s="14"/>
    </row>
    <row r="4864" spans="29:29" x14ac:dyDescent="0.3">
      <c r="AC4864" s="14"/>
    </row>
    <row r="4865" spans="29:29" x14ac:dyDescent="0.3">
      <c r="AC4865" s="14"/>
    </row>
    <row r="4866" spans="29:29" x14ac:dyDescent="0.3">
      <c r="AC4866" s="14"/>
    </row>
    <row r="4867" spans="29:29" x14ac:dyDescent="0.3">
      <c r="AC4867" s="14"/>
    </row>
    <row r="4868" spans="29:29" x14ac:dyDescent="0.3">
      <c r="AC4868" s="14"/>
    </row>
    <row r="4869" spans="29:29" x14ac:dyDescent="0.3">
      <c r="AC4869" s="14"/>
    </row>
    <row r="4870" spans="29:29" x14ac:dyDescent="0.3">
      <c r="AC4870" s="14"/>
    </row>
    <row r="4871" spans="29:29" x14ac:dyDescent="0.3">
      <c r="AC4871" s="14"/>
    </row>
    <row r="4872" spans="29:29" x14ac:dyDescent="0.3">
      <c r="AC4872" s="14"/>
    </row>
    <row r="4873" spans="29:29" x14ac:dyDescent="0.3">
      <c r="AC4873" s="14"/>
    </row>
    <row r="4874" spans="29:29" x14ac:dyDescent="0.3">
      <c r="AC4874" s="14"/>
    </row>
    <row r="4875" spans="29:29" x14ac:dyDescent="0.3">
      <c r="AC4875" s="14"/>
    </row>
    <row r="4876" spans="29:29" x14ac:dyDescent="0.3">
      <c r="AC4876" s="14"/>
    </row>
    <row r="4877" spans="29:29" x14ac:dyDescent="0.3">
      <c r="AC4877" s="14"/>
    </row>
    <row r="4878" spans="29:29" x14ac:dyDescent="0.3">
      <c r="AC4878" s="14"/>
    </row>
    <row r="4879" spans="29:29" x14ac:dyDescent="0.3">
      <c r="AC4879" s="14"/>
    </row>
    <row r="4880" spans="29:29" x14ac:dyDescent="0.3">
      <c r="AC4880" s="14"/>
    </row>
    <row r="4881" spans="29:29" x14ac:dyDescent="0.3">
      <c r="AC4881" s="14"/>
    </row>
    <row r="4882" spans="29:29" x14ac:dyDescent="0.3">
      <c r="AC4882" s="14"/>
    </row>
    <row r="4883" spans="29:29" x14ac:dyDescent="0.3">
      <c r="AC4883" s="14"/>
    </row>
    <row r="4884" spans="29:29" x14ac:dyDescent="0.3">
      <c r="AC4884" s="14"/>
    </row>
    <row r="4885" spans="29:29" x14ac:dyDescent="0.3">
      <c r="AC4885" s="14"/>
    </row>
    <row r="4886" spans="29:29" x14ac:dyDescent="0.3">
      <c r="AC4886" s="14"/>
    </row>
    <row r="4887" spans="29:29" x14ac:dyDescent="0.3">
      <c r="AC4887" s="14"/>
    </row>
    <row r="4888" spans="29:29" x14ac:dyDescent="0.3">
      <c r="AC4888" s="14"/>
    </row>
    <row r="4889" spans="29:29" x14ac:dyDescent="0.3">
      <c r="AC4889" s="14"/>
    </row>
    <row r="4890" spans="29:29" x14ac:dyDescent="0.3">
      <c r="AC4890" s="14"/>
    </row>
    <row r="4891" spans="29:29" x14ac:dyDescent="0.3">
      <c r="AC4891" s="14"/>
    </row>
    <row r="4892" spans="29:29" x14ac:dyDescent="0.3">
      <c r="AC4892" s="14"/>
    </row>
    <row r="4893" spans="29:29" x14ac:dyDescent="0.3">
      <c r="AC4893" s="14"/>
    </row>
    <row r="4894" spans="29:29" x14ac:dyDescent="0.3">
      <c r="AC4894" s="14"/>
    </row>
    <row r="4895" spans="29:29" x14ac:dyDescent="0.3">
      <c r="AC4895" s="14"/>
    </row>
    <row r="4896" spans="29:29" x14ac:dyDescent="0.3">
      <c r="AC4896" s="14"/>
    </row>
    <row r="4897" spans="29:29" x14ac:dyDescent="0.3">
      <c r="AC4897" s="14"/>
    </row>
    <row r="4898" spans="29:29" x14ac:dyDescent="0.3">
      <c r="AC4898" s="14"/>
    </row>
    <row r="4899" spans="29:29" x14ac:dyDescent="0.3">
      <c r="AC4899" s="14"/>
    </row>
    <row r="4900" spans="29:29" x14ac:dyDescent="0.3">
      <c r="AC4900" s="14"/>
    </row>
    <row r="4901" spans="29:29" x14ac:dyDescent="0.3">
      <c r="AC4901" s="14"/>
    </row>
    <row r="4902" spans="29:29" x14ac:dyDescent="0.3">
      <c r="AC4902" s="14"/>
    </row>
    <row r="4903" spans="29:29" x14ac:dyDescent="0.3">
      <c r="AC4903" s="14"/>
    </row>
    <row r="4904" spans="29:29" x14ac:dyDescent="0.3">
      <c r="AC4904" s="14"/>
    </row>
    <row r="4905" spans="29:29" x14ac:dyDescent="0.3">
      <c r="AC4905" s="14"/>
    </row>
    <row r="4906" spans="29:29" x14ac:dyDescent="0.3">
      <c r="AC4906" s="14"/>
    </row>
    <row r="4907" spans="29:29" x14ac:dyDescent="0.3">
      <c r="AC4907" s="14"/>
    </row>
    <row r="4908" spans="29:29" x14ac:dyDescent="0.3">
      <c r="AC4908" s="14"/>
    </row>
    <row r="4909" spans="29:29" x14ac:dyDescent="0.3">
      <c r="AC4909" s="14"/>
    </row>
    <row r="4910" spans="29:29" x14ac:dyDescent="0.3">
      <c r="AC4910" s="14"/>
    </row>
    <row r="4911" spans="29:29" x14ac:dyDescent="0.3">
      <c r="AC4911" s="14"/>
    </row>
    <row r="4912" spans="29:29" x14ac:dyDescent="0.3">
      <c r="AC4912" s="14"/>
    </row>
    <row r="4913" spans="29:29" x14ac:dyDescent="0.3">
      <c r="AC4913" s="14"/>
    </row>
    <row r="4914" spans="29:29" x14ac:dyDescent="0.3">
      <c r="AC4914" s="14"/>
    </row>
    <row r="4915" spans="29:29" x14ac:dyDescent="0.3">
      <c r="AC4915" s="14"/>
    </row>
    <row r="4916" spans="29:29" x14ac:dyDescent="0.3">
      <c r="AC4916" s="14"/>
    </row>
    <row r="4917" spans="29:29" x14ac:dyDescent="0.3">
      <c r="AC4917" s="14"/>
    </row>
    <row r="4918" spans="29:29" x14ac:dyDescent="0.3">
      <c r="AC4918" s="14"/>
    </row>
    <row r="4919" spans="29:29" x14ac:dyDescent="0.3">
      <c r="AC4919" s="14"/>
    </row>
    <row r="4920" spans="29:29" x14ac:dyDescent="0.3">
      <c r="AC4920" s="14"/>
    </row>
    <row r="4921" spans="29:29" x14ac:dyDescent="0.3">
      <c r="AC4921" s="14"/>
    </row>
    <row r="4922" spans="29:29" x14ac:dyDescent="0.3">
      <c r="AC4922" s="14"/>
    </row>
    <row r="4923" spans="29:29" x14ac:dyDescent="0.3">
      <c r="AC4923" s="14"/>
    </row>
    <row r="4924" spans="29:29" x14ac:dyDescent="0.3">
      <c r="AC4924" s="14"/>
    </row>
    <row r="4925" spans="29:29" x14ac:dyDescent="0.3">
      <c r="AC4925" s="14"/>
    </row>
    <row r="4926" spans="29:29" x14ac:dyDescent="0.3">
      <c r="AC4926" s="14"/>
    </row>
    <row r="4927" spans="29:29" x14ac:dyDescent="0.3">
      <c r="AC4927" s="14"/>
    </row>
    <row r="4928" spans="29:29" x14ac:dyDescent="0.3">
      <c r="AC4928" s="14"/>
    </row>
    <row r="4929" spans="29:29" x14ac:dyDescent="0.3">
      <c r="AC4929" s="14"/>
    </row>
    <row r="4930" spans="29:29" x14ac:dyDescent="0.3">
      <c r="AC4930" s="14"/>
    </row>
    <row r="4931" spans="29:29" x14ac:dyDescent="0.3">
      <c r="AC4931" s="14"/>
    </row>
    <row r="4932" spans="29:29" x14ac:dyDescent="0.3">
      <c r="AC4932" s="14"/>
    </row>
    <row r="4933" spans="29:29" x14ac:dyDescent="0.3">
      <c r="AC4933" s="14"/>
    </row>
    <row r="4934" spans="29:29" x14ac:dyDescent="0.3">
      <c r="AC4934" s="14"/>
    </row>
    <row r="4935" spans="29:29" x14ac:dyDescent="0.3">
      <c r="AC4935" s="14"/>
    </row>
    <row r="4936" spans="29:29" x14ac:dyDescent="0.3">
      <c r="AC4936" s="14"/>
    </row>
    <row r="4937" spans="29:29" x14ac:dyDescent="0.3">
      <c r="AC4937" s="14"/>
    </row>
    <row r="4938" spans="29:29" x14ac:dyDescent="0.3">
      <c r="AC4938" s="14"/>
    </row>
    <row r="4939" spans="29:29" x14ac:dyDescent="0.3">
      <c r="AC4939" s="14"/>
    </row>
    <row r="4940" spans="29:29" x14ac:dyDescent="0.3">
      <c r="AC4940" s="14"/>
    </row>
    <row r="4941" spans="29:29" x14ac:dyDescent="0.3">
      <c r="AC4941" s="14"/>
    </row>
    <row r="4942" spans="29:29" x14ac:dyDescent="0.3">
      <c r="AC4942" s="14"/>
    </row>
    <row r="4943" spans="29:29" x14ac:dyDescent="0.3">
      <c r="AC4943" s="14"/>
    </row>
    <row r="4944" spans="29:29" x14ac:dyDescent="0.3">
      <c r="AC4944" s="14"/>
    </row>
    <row r="4945" spans="29:29" x14ac:dyDescent="0.3">
      <c r="AC4945" s="14"/>
    </row>
    <row r="4946" spans="29:29" x14ac:dyDescent="0.3">
      <c r="AC4946" s="14"/>
    </row>
    <row r="4947" spans="29:29" x14ac:dyDescent="0.3">
      <c r="AC4947" s="14"/>
    </row>
    <row r="4948" spans="29:29" x14ac:dyDescent="0.3">
      <c r="AC4948" s="14"/>
    </row>
    <row r="4949" spans="29:29" x14ac:dyDescent="0.3">
      <c r="AC4949" s="14"/>
    </row>
    <row r="4950" spans="29:29" x14ac:dyDescent="0.3">
      <c r="AC4950" s="14"/>
    </row>
    <row r="4951" spans="29:29" x14ac:dyDescent="0.3">
      <c r="AC4951" s="14"/>
    </row>
    <row r="4952" spans="29:29" x14ac:dyDescent="0.3">
      <c r="AC4952" s="14"/>
    </row>
    <row r="4953" spans="29:29" x14ac:dyDescent="0.3">
      <c r="AC4953" s="14"/>
    </row>
    <row r="4954" spans="29:29" x14ac:dyDescent="0.3">
      <c r="AC4954" s="14"/>
    </row>
    <row r="4955" spans="29:29" x14ac:dyDescent="0.3">
      <c r="AC4955" s="14"/>
    </row>
    <row r="4956" spans="29:29" x14ac:dyDescent="0.3">
      <c r="AC4956" s="14"/>
    </row>
    <row r="4957" spans="29:29" x14ac:dyDescent="0.3">
      <c r="AC4957" s="14"/>
    </row>
    <row r="4958" spans="29:29" x14ac:dyDescent="0.3">
      <c r="AC4958" s="14"/>
    </row>
    <row r="4959" spans="29:29" x14ac:dyDescent="0.3">
      <c r="AC4959" s="14"/>
    </row>
    <row r="4960" spans="29:29" x14ac:dyDescent="0.3">
      <c r="AC4960" s="14"/>
    </row>
    <row r="4961" spans="29:29" x14ac:dyDescent="0.3">
      <c r="AC4961" s="14"/>
    </row>
    <row r="4962" spans="29:29" x14ac:dyDescent="0.3">
      <c r="AC4962" s="14"/>
    </row>
    <row r="4963" spans="29:29" x14ac:dyDescent="0.3">
      <c r="AC4963" s="14"/>
    </row>
    <row r="4964" spans="29:29" x14ac:dyDescent="0.3">
      <c r="AC4964" s="14"/>
    </row>
    <row r="4965" spans="29:29" x14ac:dyDescent="0.3">
      <c r="AC4965" s="14"/>
    </row>
    <row r="4966" spans="29:29" x14ac:dyDescent="0.3">
      <c r="AC4966" s="14"/>
    </row>
    <row r="4967" spans="29:29" x14ac:dyDescent="0.3">
      <c r="AC4967" s="14"/>
    </row>
    <row r="4968" spans="29:29" x14ac:dyDescent="0.3">
      <c r="AC4968" s="14"/>
    </row>
    <row r="4969" spans="29:29" x14ac:dyDescent="0.3">
      <c r="AC4969" s="14"/>
    </row>
    <row r="4970" spans="29:29" x14ac:dyDescent="0.3">
      <c r="AC4970" s="14"/>
    </row>
    <row r="4971" spans="29:29" x14ac:dyDescent="0.3">
      <c r="AC4971" s="14"/>
    </row>
    <row r="4972" spans="29:29" x14ac:dyDescent="0.3">
      <c r="AC4972" s="14"/>
    </row>
    <row r="4973" spans="29:29" x14ac:dyDescent="0.3">
      <c r="AC4973" s="14"/>
    </row>
    <row r="4974" spans="29:29" x14ac:dyDescent="0.3">
      <c r="AC4974" s="14"/>
    </row>
    <row r="4975" spans="29:29" x14ac:dyDescent="0.3">
      <c r="AC4975" s="14"/>
    </row>
    <row r="4976" spans="29:29" x14ac:dyDescent="0.3">
      <c r="AC4976" s="14"/>
    </row>
    <row r="4977" spans="29:29" x14ac:dyDescent="0.3">
      <c r="AC4977" s="14"/>
    </row>
    <row r="4978" spans="29:29" x14ac:dyDescent="0.3">
      <c r="AC4978" s="14"/>
    </row>
    <row r="4979" spans="29:29" x14ac:dyDescent="0.3">
      <c r="AC4979" s="14"/>
    </row>
    <row r="4980" spans="29:29" x14ac:dyDescent="0.3">
      <c r="AC4980" s="14"/>
    </row>
    <row r="4981" spans="29:29" x14ac:dyDescent="0.3">
      <c r="AC4981" s="14"/>
    </row>
    <row r="4982" spans="29:29" x14ac:dyDescent="0.3">
      <c r="AC4982" s="14"/>
    </row>
    <row r="4983" spans="29:29" x14ac:dyDescent="0.3">
      <c r="AC4983" s="14"/>
    </row>
    <row r="4984" spans="29:29" x14ac:dyDescent="0.3">
      <c r="AC4984" s="14"/>
    </row>
    <row r="4985" spans="29:29" x14ac:dyDescent="0.3">
      <c r="AC4985" s="14"/>
    </row>
    <row r="4986" spans="29:29" x14ac:dyDescent="0.3">
      <c r="AC4986" s="14"/>
    </row>
    <row r="4987" spans="29:29" x14ac:dyDescent="0.3">
      <c r="AC4987" s="14"/>
    </row>
    <row r="4988" spans="29:29" x14ac:dyDescent="0.3">
      <c r="AC4988" s="14"/>
    </row>
    <row r="4989" spans="29:29" x14ac:dyDescent="0.3">
      <c r="AC4989" s="14"/>
    </row>
    <row r="4990" spans="29:29" x14ac:dyDescent="0.3">
      <c r="AC4990" s="14"/>
    </row>
    <row r="4991" spans="29:29" x14ac:dyDescent="0.3">
      <c r="AC4991" s="14"/>
    </row>
    <row r="4992" spans="29:29" x14ac:dyDescent="0.3">
      <c r="AC4992" s="14"/>
    </row>
    <row r="4993" spans="29:29" x14ac:dyDescent="0.3">
      <c r="AC4993" s="14"/>
    </row>
    <row r="4994" spans="29:29" x14ac:dyDescent="0.3">
      <c r="AC4994" s="14"/>
    </row>
    <row r="4995" spans="29:29" x14ac:dyDescent="0.3">
      <c r="AC4995" s="14"/>
    </row>
    <row r="4996" spans="29:29" x14ac:dyDescent="0.3">
      <c r="AC4996" s="14"/>
    </row>
    <row r="4997" spans="29:29" x14ac:dyDescent="0.3">
      <c r="AC4997" s="14"/>
    </row>
    <row r="4998" spans="29:29" x14ac:dyDescent="0.3">
      <c r="AC4998" s="14"/>
    </row>
    <row r="4999" spans="29:29" x14ac:dyDescent="0.3">
      <c r="AC4999" s="14"/>
    </row>
    <row r="5000" spans="29:29" x14ac:dyDescent="0.3">
      <c r="AC5000" s="14"/>
    </row>
    <row r="5001" spans="29:29" x14ac:dyDescent="0.3">
      <c r="AC5001" s="14"/>
    </row>
    <row r="5002" spans="29:29" x14ac:dyDescent="0.3">
      <c r="AC5002" s="14"/>
    </row>
    <row r="5003" spans="29:29" x14ac:dyDescent="0.3">
      <c r="AC5003" s="14"/>
    </row>
    <row r="5004" spans="29:29" x14ac:dyDescent="0.3">
      <c r="AC5004" s="14"/>
    </row>
    <row r="5005" spans="29:29" x14ac:dyDescent="0.3">
      <c r="AC5005" s="14"/>
    </row>
    <row r="5006" spans="29:29" x14ac:dyDescent="0.3">
      <c r="AC5006" s="14"/>
    </row>
    <row r="5007" spans="29:29" x14ac:dyDescent="0.3">
      <c r="AC5007" s="14"/>
    </row>
    <row r="5008" spans="29:29" x14ac:dyDescent="0.3">
      <c r="AC5008" s="14"/>
    </row>
    <row r="5009" spans="29:29" x14ac:dyDescent="0.3">
      <c r="AC5009" s="14"/>
    </row>
    <row r="5010" spans="29:29" x14ac:dyDescent="0.3">
      <c r="AC5010" s="14"/>
    </row>
    <row r="5011" spans="29:29" x14ac:dyDescent="0.3">
      <c r="AC5011" s="14"/>
    </row>
    <row r="5012" spans="29:29" x14ac:dyDescent="0.3">
      <c r="AC5012" s="14"/>
    </row>
    <row r="5013" spans="29:29" x14ac:dyDescent="0.3">
      <c r="AC5013" s="14"/>
    </row>
    <row r="5014" spans="29:29" x14ac:dyDescent="0.3">
      <c r="AC5014" s="14"/>
    </row>
    <row r="5015" spans="29:29" x14ac:dyDescent="0.3">
      <c r="AC5015" s="14"/>
    </row>
    <row r="5016" spans="29:29" x14ac:dyDescent="0.3">
      <c r="AC5016" s="14"/>
    </row>
    <row r="5017" spans="29:29" x14ac:dyDescent="0.3">
      <c r="AC5017" s="14"/>
    </row>
    <row r="5018" spans="29:29" x14ac:dyDescent="0.3">
      <c r="AC5018" s="14"/>
    </row>
    <row r="5019" spans="29:29" x14ac:dyDescent="0.3">
      <c r="AC5019" s="14"/>
    </row>
    <row r="5020" spans="29:29" x14ac:dyDescent="0.3">
      <c r="AC5020" s="14"/>
    </row>
    <row r="5021" spans="29:29" x14ac:dyDescent="0.3">
      <c r="AC5021" s="14"/>
    </row>
    <row r="5022" spans="29:29" x14ac:dyDescent="0.3">
      <c r="AC5022" s="14"/>
    </row>
    <row r="5023" spans="29:29" x14ac:dyDescent="0.3">
      <c r="AC5023" s="14"/>
    </row>
    <row r="5024" spans="29:29" x14ac:dyDescent="0.3">
      <c r="AC5024" s="14"/>
    </row>
    <row r="5025" spans="29:29" x14ac:dyDescent="0.3">
      <c r="AC5025" s="14"/>
    </row>
    <row r="5026" spans="29:29" x14ac:dyDescent="0.3">
      <c r="AC5026" s="14"/>
    </row>
    <row r="5027" spans="29:29" x14ac:dyDescent="0.3">
      <c r="AC5027" s="14"/>
    </row>
    <row r="5028" spans="29:29" x14ac:dyDescent="0.3">
      <c r="AC5028" s="14"/>
    </row>
    <row r="5029" spans="29:29" x14ac:dyDescent="0.3">
      <c r="AC5029" s="14"/>
    </row>
    <row r="5030" spans="29:29" x14ac:dyDescent="0.3">
      <c r="AC5030" s="14"/>
    </row>
    <row r="5031" spans="29:29" x14ac:dyDescent="0.3">
      <c r="AC5031" s="14"/>
    </row>
    <row r="5032" spans="29:29" x14ac:dyDescent="0.3">
      <c r="AC5032" s="14"/>
    </row>
    <row r="5033" spans="29:29" x14ac:dyDescent="0.3">
      <c r="AC5033" s="14"/>
    </row>
    <row r="5034" spans="29:29" x14ac:dyDescent="0.3">
      <c r="AC5034" s="14"/>
    </row>
    <row r="5035" spans="29:29" x14ac:dyDescent="0.3">
      <c r="AC5035" s="14"/>
    </row>
    <row r="5036" spans="29:29" x14ac:dyDescent="0.3">
      <c r="AC5036" s="14"/>
    </row>
    <row r="5037" spans="29:29" x14ac:dyDescent="0.3">
      <c r="AC5037" s="14"/>
    </row>
    <row r="5038" spans="29:29" x14ac:dyDescent="0.3">
      <c r="AC5038" s="14"/>
    </row>
    <row r="5039" spans="29:29" x14ac:dyDescent="0.3">
      <c r="AC5039" s="14"/>
    </row>
    <row r="5040" spans="29:29" x14ac:dyDescent="0.3">
      <c r="AC5040" s="14"/>
    </row>
    <row r="5041" spans="29:29" x14ac:dyDescent="0.3">
      <c r="AC5041" s="14"/>
    </row>
    <row r="5042" spans="29:29" x14ac:dyDescent="0.3">
      <c r="AC5042" s="14"/>
    </row>
    <row r="5043" spans="29:29" x14ac:dyDescent="0.3">
      <c r="AC5043" s="14"/>
    </row>
    <row r="5044" spans="29:29" x14ac:dyDescent="0.3">
      <c r="AC5044" s="14"/>
    </row>
    <row r="5045" spans="29:29" x14ac:dyDescent="0.3">
      <c r="AC5045" s="14"/>
    </row>
    <row r="5046" spans="29:29" x14ac:dyDescent="0.3">
      <c r="AC5046" s="14"/>
    </row>
    <row r="5047" spans="29:29" x14ac:dyDescent="0.3">
      <c r="AC5047" s="14"/>
    </row>
    <row r="5048" spans="29:29" x14ac:dyDescent="0.3">
      <c r="AC5048" s="14"/>
    </row>
    <row r="5049" spans="29:29" x14ac:dyDescent="0.3">
      <c r="AC5049" s="14"/>
    </row>
    <row r="5050" spans="29:29" x14ac:dyDescent="0.3">
      <c r="AC5050" s="14"/>
    </row>
    <row r="5051" spans="29:29" x14ac:dyDescent="0.3">
      <c r="AC5051" s="14"/>
    </row>
    <row r="5052" spans="29:29" x14ac:dyDescent="0.3">
      <c r="AC5052" s="14"/>
    </row>
    <row r="5053" spans="29:29" x14ac:dyDescent="0.3">
      <c r="AC5053" s="14"/>
    </row>
    <row r="5054" spans="29:29" x14ac:dyDescent="0.3">
      <c r="AC5054" s="14"/>
    </row>
    <row r="5055" spans="29:29" x14ac:dyDescent="0.3">
      <c r="AC5055" s="14"/>
    </row>
    <row r="5056" spans="29:29" x14ac:dyDescent="0.3">
      <c r="AC5056" s="14"/>
    </row>
    <row r="5057" spans="29:29" x14ac:dyDescent="0.3">
      <c r="AC5057" s="14"/>
    </row>
    <row r="5058" spans="29:29" x14ac:dyDescent="0.3">
      <c r="AC5058" s="14"/>
    </row>
    <row r="5059" spans="29:29" x14ac:dyDescent="0.3">
      <c r="AC5059" s="14"/>
    </row>
    <row r="5060" spans="29:29" x14ac:dyDescent="0.3">
      <c r="AC5060" s="14"/>
    </row>
    <row r="5061" spans="29:29" x14ac:dyDescent="0.3">
      <c r="AC5061" s="14"/>
    </row>
    <row r="5062" spans="29:29" x14ac:dyDescent="0.3">
      <c r="AC5062" s="14"/>
    </row>
    <row r="5063" spans="29:29" x14ac:dyDescent="0.3">
      <c r="AC5063" s="14"/>
    </row>
    <row r="5064" spans="29:29" x14ac:dyDescent="0.3">
      <c r="AC5064" s="14"/>
    </row>
    <row r="5065" spans="29:29" x14ac:dyDescent="0.3">
      <c r="AC5065" s="14"/>
    </row>
    <row r="5066" spans="29:29" x14ac:dyDescent="0.3">
      <c r="AC5066" s="14"/>
    </row>
    <row r="5067" spans="29:29" x14ac:dyDescent="0.3">
      <c r="AC5067" s="14"/>
    </row>
    <row r="5068" spans="29:29" x14ac:dyDescent="0.3">
      <c r="AC5068" s="14"/>
    </row>
    <row r="5069" spans="29:29" x14ac:dyDescent="0.3">
      <c r="AC5069" s="14"/>
    </row>
    <row r="5070" spans="29:29" x14ac:dyDescent="0.3">
      <c r="AC5070" s="14"/>
    </row>
    <row r="5071" spans="29:29" x14ac:dyDescent="0.3">
      <c r="AC5071" s="14"/>
    </row>
    <row r="5072" spans="29:29" x14ac:dyDescent="0.3">
      <c r="AC5072" s="14"/>
    </row>
    <row r="5073" spans="29:29" x14ac:dyDescent="0.3">
      <c r="AC5073" s="14"/>
    </row>
    <row r="5074" spans="29:29" x14ac:dyDescent="0.3">
      <c r="AC5074" s="14"/>
    </row>
    <row r="5075" spans="29:29" x14ac:dyDescent="0.3">
      <c r="AC5075" s="14"/>
    </row>
    <row r="5076" spans="29:29" x14ac:dyDescent="0.3">
      <c r="AC5076" s="14"/>
    </row>
    <row r="5077" spans="29:29" x14ac:dyDescent="0.3">
      <c r="AC5077" s="14"/>
    </row>
    <row r="5078" spans="29:29" x14ac:dyDescent="0.3">
      <c r="AC5078" s="14"/>
    </row>
    <row r="5079" spans="29:29" x14ac:dyDescent="0.3">
      <c r="AC5079" s="14"/>
    </row>
    <row r="5080" spans="29:29" x14ac:dyDescent="0.3">
      <c r="AC5080" s="14"/>
    </row>
    <row r="5081" spans="29:29" x14ac:dyDescent="0.3">
      <c r="AC5081" s="14"/>
    </row>
    <row r="5082" spans="29:29" x14ac:dyDescent="0.3">
      <c r="AC5082" s="14"/>
    </row>
    <row r="5083" spans="29:29" x14ac:dyDescent="0.3">
      <c r="AC5083" s="14"/>
    </row>
    <row r="5084" spans="29:29" x14ac:dyDescent="0.3">
      <c r="AC5084" s="14"/>
    </row>
    <row r="5085" spans="29:29" x14ac:dyDescent="0.3">
      <c r="AC5085" s="14"/>
    </row>
    <row r="5086" spans="29:29" x14ac:dyDescent="0.3">
      <c r="AC5086" s="14"/>
    </row>
    <row r="5087" spans="29:29" x14ac:dyDescent="0.3">
      <c r="AC5087" s="14"/>
    </row>
    <row r="5088" spans="29:29" x14ac:dyDescent="0.3">
      <c r="AC5088" s="14"/>
    </row>
    <row r="5089" spans="29:29" x14ac:dyDescent="0.3">
      <c r="AC5089" s="14"/>
    </row>
    <row r="5090" spans="29:29" x14ac:dyDescent="0.3">
      <c r="AC5090" s="14"/>
    </row>
    <row r="5091" spans="29:29" x14ac:dyDescent="0.3">
      <c r="AC5091" s="14"/>
    </row>
    <row r="5092" spans="29:29" x14ac:dyDescent="0.3">
      <c r="AC5092" s="14"/>
    </row>
    <row r="5093" spans="29:29" x14ac:dyDescent="0.3">
      <c r="AC5093" s="14"/>
    </row>
    <row r="5094" spans="29:29" x14ac:dyDescent="0.3">
      <c r="AC5094" s="14"/>
    </row>
    <row r="5095" spans="29:29" x14ac:dyDescent="0.3">
      <c r="AC5095" s="14"/>
    </row>
    <row r="5096" spans="29:29" x14ac:dyDescent="0.3">
      <c r="AC5096" s="14"/>
    </row>
    <row r="5097" spans="29:29" x14ac:dyDescent="0.3">
      <c r="AC5097" s="14"/>
    </row>
    <row r="5098" spans="29:29" x14ac:dyDescent="0.3">
      <c r="AC5098" s="14"/>
    </row>
    <row r="5099" spans="29:29" x14ac:dyDescent="0.3">
      <c r="AC5099" s="14"/>
    </row>
    <row r="5100" spans="29:29" x14ac:dyDescent="0.3">
      <c r="AC5100" s="14"/>
    </row>
    <row r="5101" spans="29:29" x14ac:dyDescent="0.3">
      <c r="AC5101" s="14"/>
    </row>
    <row r="5102" spans="29:29" x14ac:dyDescent="0.3">
      <c r="AC5102" s="14"/>
    </row>
    <row r="5103" spans="29:29" x14ac:dyDescent="0.3">
      <c r="AC5103" s="14"/>
    </row>
    <row r="5104" spans="29:29" x14ac:dyDescent="0.3">
      <c r="AC5104" s="14"/>
    </row>
    <row r="5105" spans="29:29" x14ac:dyDescent="0.3">
      <c r="AC5105" s="14"/>
    </row>
    <row r="5106" spans="29:29" x14ac:dyDescent="0.3">
      <c r="AC5106" s="14"/>
    </row>
    <row r="5107" spans="29:29" x14ac:dyDescent="0.3">
      <c r="AC5107" s="14"/>
    </row>
    <row r="5108" spans="29:29" x14ac:dyDescent="0.3">
      <c r="AC5108" s="14"/>
    </row>
    <row r="5109" spans="29:29" x14ac:dyDescent="0.3">
      <c r="AC5109" s="14"/>
    </row>
    <row r="5110" spans="29:29" x14ac:dyDescent="0.3">
      <c r="AC5110" s="14"/>
    </row>
    <row r="5111" spans="29:29" x14ac:dyDescent="0.3">
      <c r="AC5111" s="14"/>
    </row>
    <row r="5112" spans="29:29" x14ac:dyDescent="0.3">
      <c r="AC5112" s="14"/>
    </row>
    <row r="5113" spans="29:29" x14ac:dyDescent="0.3">
      <c r="AC5113" s="14"/>
    </row>
    <row r="5114" spans="29:29" x14ac:dyDescent="0.3">
      <c r="AC5114" s="14"/>
    </row>
    <row r="5115" spans="29:29" x14ac:dyDescent="0.3">
      <c r="AC5115" s="14"/>
    </row>
    <row r="5116" spans="29:29" x14ac:dyDescent="0.3">
      <c r="AC5116" s="14"/>
    </row>
    <row r="5117" spans="29:29" x14ac:dyDescent="0.3">
      <c r="AC5117" s="14"/>
    </row>
    <row r="5118" spans="29:29" x14ac:dyDescent="0.3">
      <c r="AC5118" s="14"/>
    </row>
    <row r="5119" spans="29:29" x14ac:dyDescent="0.3">
      <c r="AC5119" s="14"/>
    </row>
    <row r="5120" spans="29:29" x14ac:dyDescent="0.3">
      <c r="AC5120" s="14"/>
    </row>
    <row r="5121" spans="29:29" x14ac:dyDescent="0.3">
      <c r="AC5121" s="14"/>
    </row>
    <row r="5122" spans="29:29" x14ac:dyDescent="0.3">
      <c r="AC5122" s="14"/>
    </row>
    <row r="5123" spans="29:29" x14ac:dyDescent="0.3">
      <c r="AC5123" s="14"/>
    </row>
    <row r="5124" spans="29:29" x14ac:dyDescent="0.3">
      <c r="AC5124" s="14"/>
    </row>
    <row r="5125" spans="29:29" x14ac:dyDescent="0.3">
      <c r="AC5125" s="14"/>
    </row>
    <row r="5126" spans="29:29" x14ac:dyDescent="0.3">
      <c r="AC5126" s="14"/>
    </row>
    <row r="5127" spans="29:29" x14ac:dyDescent="0.3">
      <c r="AC5127" s="14"/>
    </row>
    <row r="5128" spans="29:29" x14ac:dyDescent="0.3">
      <c r="AC5128" s="14"/>
    </row>
    <row r="5129" spans="29:29" x14ac:dyDescent="0.3">
      <c r="AC5129" s="14"/>
    </row>
    <row r="5130" spans="29:29" x14ac:dyDescent="0.3">
      <c r="AC5130" s="14"/>
    </row>
    <row r="5131" spans="29:29" x14ac:dyDescent="0.3">
      <c r="AC5131" s="14"/>
    </row>
    <row r="5132" spans="29:29" x14ac:dyDescent="0.3">
      <c r="AC5132" s="14"/>
    </row>
    <row r="5133" spans="29:29" x14ac:dyDescent="0.3">
      <c r="AC5133" s="14"/>
    </row>
    <row r="5134" spans="29:29" x14ac:dyDescent="0.3">
      <c r="AC5134" s="14"/>
    </row>
    <row r="5135" spans="29:29" x14ac:dyDescent="0.3">
      <c r="AC5135" s="14"/>
    </row>
    <row r="5136" spans="29:29" x14ac:dyDescent="0.3">
      <c r="AC5136" s="14"/>
    </row>
    <row r="5137" spans="29:29" x14ac:dyDescent="0.3">
      <c r="AC5137" s="14"/>
    </row>
    <row r="5138" spans="29:29" x14ac:dyDescent="0.3">
      <c r="AC5138" s="14"/>
    </row>
    <row r="5139" spans="29:29" x14ac:dyDescent="0.3">
      <c r="AC5139" s="14"/>
    </row>
    <row r="5140" spans="29:29" x14ac:dyDescent="0.3">
      <c r="AC5140" s="14"/>
    </row>
    <row r="5141" spans="29:29" x14ac:dyDescent="0.3">
      <c r="AC5141" s="14"/>
    </row>
    <row r="5142" spans="29:29" x14ac:dyDescent="0.3">
      <c r="AC5142" s="14"/>
    </row>
    <row r="5143" spans="29:29" x14ac:dyDescent="0.3">
      <c r="AC5143" s="14"/>
    </row>
    <row r="5144" spans="29:29" x14ac:dyDescent="0.3">
      <c r="AC5144" s="14"/>
    </row>
    <row r="5145" spans="29:29" x14ac:dyDescent="0.3">
      <c r="AC5145" s="14"/>
    </row>
    <row r="5146" spans="29:29" x14ac:dyDescent="0.3">
      <c r="AC5146" s="14"/>
    </row>
    <row r="5147" spans="29:29" x14ac:dyDescent="0.3">
      <c r="AC5147" s="14"/>
    </row>
    <row r="5148" spans="29:29" x14ac:dyDescent="0.3">
      <c r="AC5148" s="14"/>
    </row>
    <row r="5149" spans="29:29" x14ac:dyDescent="0.3">
      <c r="AC5149" s="14"/>
    </row>
    <row r="5150" spans="29:29" x14ac:dyDescent="0.3">
      <c r="AC5150" s="14"/>
    </row>
    <row r="5151" spans="29:29" x14ac:dyDescent="0.3">
      <c r="AC5151" s="14"/>
    </row>
    <row r="5152" spans="29:29" x14ac:dyDescent="0.3">
      <c r="AC5152" s="14"/>
    </row>
    <row r="5153" spans="29:29" x14ac:dyDescent="0.3">
      <c r="AC5153" s="14"/>
    </row>
    <row r="5154" spans="29:29" x14ac:dyDescent="0.3">
      <c r="AC5154" s="14"/>
    </row>
    <row r="5155" spans="29:29" x14ac:dyDescent="0.3">
      <c r="AC5155" s="14"/>
    </row>
    <row r="5156" spans="29:29" x14ac:dyDescent="0.3">
      <c r="AC5156" s="14"/>
    </row>
    <row r="5157" spans="29:29" x14ac:dyDescent="0.3">
      <c r="AC5157" s="14"/>
    </row>
    <row r="5158" spans="29:29" x14ac:dyDescent="0.3">
      <c r="AC5158" s="14"/>
    </row>
    <row r="5159" spans="29:29" x14ac:dyDescent="0.3">
      <c r="AC5159" s="14"/>
    </row>
    <row r="5160" spans="29:29" x14ac:dyDescent="0.3">
      <c r="AC5160" s="14"/>
    </row>
    <row r="5161" spans="29:29" x14ac:dyDescent="0.3">
      <c r="AC5161" s="14"/>
    </row>
    <row r="5162" spans="29:29" x14ac:dyDescent="0.3">
      <c r="AC5162" s="14"/>
    </row>
    <row r="5163" spans="29:29" x14ac:dyDescent="0.3">
      <c r="AC5163" s="14"/>
    </row>
    <row r="5164" spans="29:29" x14ac:dyDescent="0.3">
      <c r="AC5164" s="14"/>
    </row>
    <row r="5165" spans="29:29" x14ac:dyDescent="0.3">
      <c r="AC5165" s="14"/>
    </row>
    <row r="5166" spans="29:29" x14ac:dyDescent="0.3">
      <c r="AC5166" s="14"/>
    </row>
    <row r="5167" spans="29:29" x14ac:dyDescent="0.3">
      <c r="AC5167" s="14"/>
    </row>
    <row r="5168" spans="29:29" x14ac:dyDescent="0.3">
      <c r="AC5168" s="14"/>
    </row>
    <row r="5169" spans="29:29" x14ac:dyDescent="0.3">
      <c r="AC5169" s="14"/>
    </row>
    <row r="5170" spans="29:29" x14ac:dyDescent="0.3">
      <c r="AC5170" s="14"/>
    </row>
    <row r="5171" spans="29:29" x14ac:dyDescent="0.3">
      <c r="AC5171" s="14"/>
    </row>
    <row r="5172" spans="29:29" x14ac:dyDescent="0.3">
      <c r="AC5172" s="14"/>
    </row>
    <row r="5173" spans="29:29" x14ac:dyDescent="0.3">
      <c r="AC5173" s="14"/>
    </row>
    <row r="5174" spans="29:29" x14ac:dyDescent="0.3">
      <c r="AC5174" s="14"/>
    </row>
    <row r="5175" spans="29:29" x14ac:dyDescent="0.3">
      <c r="AC5175" s="14"/>
    </row>
    <row r="5176" spans="29:29" x14ac:dyDescent="0.3">
      <c r="AC5176" s="14"/>
    </row>
    <row r="5177" spans="29:29" x14ac:dyDescent="0.3">
      <c r="AC5177" s="14"/>
    </row>
    <row r="5178" spans="29:29" x14ac:dyDescent="0.3">
      <c r="AC5178" s="14"/>
    </row>
    <row r="5179" spans="29:29" x14ac:dyDescent="0.3">
      <c r="AC5179" s="14"/>
    </row>
    <row r="5180" spans="29:29" x14ac:dyDescent="0.3">
      <c r="AC5180" s="14"/>
    </row>
    <row r="5181" spans="29:29" x14ac:dyDescent="0.3">
      <c r="AC5181" s="14"/>
    </row>
    <row r="5182" spans="29:29" x14ac:dyDescent="0.3">
      <c r="AC5182" s="14"/>
    </row>
    <row r="5183" spans="29:29" x14ac:dyDescent="0.3">
      <c r="AC5183" s="14"/>
    </row>
    <row r="5184" spans="29:29" x14ac:dyDescent="0.3">
      <c r="AC5184" s="14"/>
    </row>
    <row r="5185" spans="29:29" x14ac:dyDescent="0.3">
      <c r="AC5185" s="14"/>
    </row>
    <row r="5186" spans="29:29" x14ac:dyDescent="0.3">
      <c r="AC5186" s="14"/>
    </row>
    <row r="5187" spans="29:29" x14ac:dyDescent="0.3">
      <c r="AC5187" s="14"/>
    </row>
    <row r="5188" spans="29:29" x14ac:dyDescent="0.3">
      <c r="AC5188" s="14"/>
    </row>
    <row r="5189" spans="29:29" x14ac:dyDescent="0.3">
      <c r="AC5189" s="14"/>
    </row>
    <row r="5190" spans="29:29" x14ac:dyDescent="0.3">
      <c r="AC5190" s="14"/>
    </row>
    <row r="5191" spans="29:29" x14ac:dyDescent="0.3">
      <c r="AC5191" s="14"/>
    </row>
    <row r="5192" spans="29:29" x14ac:dyDescent="0.3">
      <c r="AC5192" s="14"/>
    </row>
    <row r="5193" spans="29:29" x14ac:dyDescent="0.3">
      <c r="AC5193" s="14"/>
    </row>
    <row r="5194" spans="29:29" x14ac:dyDescent="0.3">
      <c r="AC5194" s="14"/>
    </row>
    <row r="5195" spans="29:29" x14ac:dyDescent="0.3">
      <c r="AC5195" s="14"/>
    </row>
    <row r="5196" spans="29:29" x14ac:dyDescent="0.3">
      <c r="AC5196" s="14"/>
    </row>
    <row r="5197" spans="29:29" x14ac:dyDescent="0.3">
      <c r="AC5197" s="14"/>
    </row>
    <row r="5198" spans="29:29" x14ac:dyDescent="0.3">
      <c r="AC5198" s="14"/>
    </row>
    <row r="5199" spans="29:29" x14ac:dyDescent="0.3">
      <c r="AC5199" s="14"/>
    </row>
    <row r="5200" spans="29:29" x14ac:dyDescent="0.3">
      <c r="AC5200" s="14"/>
    </row>
    <row r="5201" spans="29:29" x14ac:dyDescent="0.3">
      <c r="AC5201" s="14"/>
    </row>
    <row r="5202" spans="29:29" x14ac:dyDescent="0.3">
      <c r="AC5202" s="14"/>
    </row>
    <row r="5203" spans="29:29" x14ac:dyDescent="0.3">
      <c r="AC5203" s="14"/>
    </row>
    <row r="5204" spans="29:29" x14ac:dyDescent="0.3">
      <c r="AC5204" s="14"/>
    </row>
    <row r="5205" spans="29:29" x14ac:dyDescent="0.3">
      <c r="AC5205" s="14"/>
    </row>
    <row r="5206" spans="29:29" x14ac:dyDescent="0.3">
      <c r="AC5206" s="14"/>
    </row>
    <row r="5207" spans="29:29" x14ac:dyDescent="0.3">
      <c r="AC5207" s="14"/>
    </row>
    <row r="5208" spans="29:29" x14ac:dyDescent="0.3">
      <c r="AC5208" s="14"/>
    </row>
    <row r="5209" spans="29:29" x14ac:dyDescent="0.3">
      <c r="AC5209" s="14"/>
    </row>
    <row r="5210" spans="29:29" x14ac:dyDescent="0.3">
      <c r="AC5210" s="14"/>
    </row>
    <row r="5211" spans="29:29" x14ac:dyDescent="0.3">
      <c r="AC5211" s="14"/>
    </row>
    <row r="5212" spans="29:29" x14ac:dyDescent="0.3">
      <c r="AC5212" s="14"/>
    </row>
    <row r="5213" spans="29:29" x14ac:dyDescent="0.3">
      <c r="AC5213" s="14"/>
    </row>
    <row r="5214" spans="29:29" x14ac:dyDescent="0.3">
      <c r="AC5214" s="14"/>
    </row>
    <row r="5215" spans="29:29" x14ac:dyDescent="0.3">
      <c r="AC5215" s="14"/>
    </row>
    <row r="5216" spans="29:29" x14ac:dyDescent="0.3">
      <c r="AC5216" s="14"/>
    </row>
    <row r="5217" spans="29:29" x14ac:dyDescent="0.3">
      <c r="AC5217" s="14"/>
    </row>
    <row r="5218" spans="29:29" x14ac:dyDescent="0.3">
      <c r="AC5218" s="14"/>
    </row>
    <row r="5219" spans="29:29" x14ac:dyDescent="0.3">
      <c r="AC5219" s="14"/>
    </row>
    <row r="5220" spans="29:29" x14ac:dyDescent="0.3">
      <c r="AC5220" s="14"/>
    </row>
    <row r="5221" spans="29:29" x14ac:dyDescent="0.3">
      <c r="AC5221" s="14"/>
    </row>
    <row r="5222" spans="29:29" x14ac:dyDescent="0.3">
      <c r="AC5222" s="14"/>
    </row>
    <row r="5223" spans="29:29" x14ac:dyDescent="0.3">
      <c r="AC5223" s="14"/>
    </row>
    <row r="5224" spans="29:29" x14ac:dyDescent="0.3">
      <c r="AC5224" s="14"/>
    </row>
    <row r="5225" spans="29:29" x14ac:dyDescent="0.3">
      <c r="AC5225" s="14"/>
    </row>
    <row r="5226" spans="29:29" x14ac:dyDescent="0.3">
      <c r="AC5226" s="14"/>
    </row>
    <row r="5227" spans="29:29" x14ac:dyDescent="0.3">
      <c r="AC5227" s="14"/>
    </row>
    <row r="5228" spans="29:29" x14ac:dyDescent="0.3">
      <c r="AC5228" s="14"/>
    </row>
    <row r="5229" spans="29:29" x14ac:dyDescent="0.3">
      <c r="AC5229" s="14"/>
    </row>
    <row r="5230" spans="29:29" x14ac:dyDescent="0.3">
      <c r="AC5230" s="14"/>
    </row>
    <row r="5231" spans="29:29" x14ac:dyDescent="0.3">
      <c r="AC5231" s="14"/>
    </row>
    <row r="5232" spans="29:29" x14ac:dyDescent="0.3">
      <c r="AC5232" s="14"/>
    </row>
    <row r="5233" spans="29:29" x14ac:dyDescent="0.3">
      <c r="AC5233" s="14"/>
    </row>
    <row r="5234" spans="29:29" x14ac:dyDescent="0.3">
      <c r="AC5234" s="14"/>
    </row>
    <row r="5235" spans="29:29" x14ac:dyDescent="0.3">
      <c r="AC5235" s="14"/>
    </row>
    <row r="5236" spans="29:29" x14ac:dyDescent="0.3">
      <c r="AC5236" s="14"/>
    </row>
    <row r="5237" spans="29:29" x14ac:dyDescent="0.3">
      <c r="AC5237" s="14"/>
    </row>
    <row r="5238" spans="29:29" x14ac:dyDescent="0.3">
      <c r="AC5238" s="14"/>
    </row>
    <row r="5239" spans="29:29" x14ac:dyDescent="0.3">
      <c r="AC5239" s="14"/>
    </row>
    <row r="5240" spans="29:29" x14ac:dyDescent="0.3">
      <c r="AC5240" s="14"/>
    </row>
    <row r="5241" spans="29:29" x14ac:dyDescent="0.3">
      <c r="AC5241" s="14"/>
    </row>
    <row r="5242" spans="29:29" x14ac:dyDescent="0.3">
      <c r="AC5242" s="14"/>
    </row>
    <row r="5243" spans="29:29" x14ac:dyDescent="0.3">
      <c r="AC5243" s="14"/>
    </row>
    <row r="5244" spans="29:29" x14ac:dyDescent="0.3">
      <c r="AC5244" s="14"/>
    </row>
    <row r="5245" spans="29:29" x14ac:dyDescent="0.3">
      <c r="AC5245" s="14"/>
    </row>
    <row r="5246" spans="29:29" x14ac:dyDescent="0.3">
      <c r="AC5246" s="14"/>
    </row>
    <row r="5247" spans="29:29" x14ac:dyDescent="0.3">
      <c r="AC5247" s="14"/>
    </row>
    <row r="5248" spans="29:29" x14ac:dyDescent="0.3">
      <c r="AC5248" s="14"/>
    </row>
    <row r="5249" spans="29:29" x14ac:dyDescent="0.3">
      <c r="AC5249" s="14"/>
    </row>
    <row r="5250" spans="29:29" x14ac:dyDescent="0.3">
      <c r="AC5250" s="14"/>
    </row>
    <row r="5251" spans="29:29" x14ac:dyDescent="0.3">
      <c r="AC5251" s="14"/>
    </row>
    <row r="5252" spans="29:29" x14ac:dyDescent="0.3">
      <c r="AC5252" s="14"/>
    </row>
    <row r="5253" spans="29:29" x14ac:dyDescent="0.3">
      <c r="AC5253" s="14"/>
    </row>
    <row r="5254" spans="29:29" x14ac:dyDescent="0.3">
      <c r="AC5254" s="14"/>
    </row>
    <row r="5255" spans="29:29" x14ac:dyDescent="0.3">
      <c r="AC5255" s="14"/>
    </row>
    <row r="5256" spans="29:29" x14ac:dyDescent="0.3">
      <c r="AC5256" s="14"/>
    </row>
    <row r="5257" spans="29:29" x14ac:dyDescent="0.3">
      <c r="AC5257" s="14"/>
    </row>
    <row r="5258" spans="29:29" x14ac:dyDescent="0.3">
      <c r="AC5258" s="14"/>
    </row>
    <row r="5259" spans="29:29" x14ac:dyDescent="0.3">
      <c r="AC5259" s="14"/>
    </row>
    <row r="5260" spans="29:29" x14ac:dyDescent="0.3">
      <c r="AC5260" s="14"/>
    </row>
    <row r="5261" spans="29:29" x14ac:dyDescent="0.3">
      <c r="AC5261" s="14"/>
    </row>
    <row r="5262" spans="29:29" x14ac:dyDescent="0.3">
      <c r="AC5262" s="14"/>
    </row>
    <row r="5263" spans="29:29" x14ac:dyDescent="0.3">
      <c r="AC5263" s="14"/>
    </row>
    <row r="5264" spans="29:29" x14ac:dyDescent="0.3">
      <c r="AC5264" s="14"/>
    </row>
    <row r="5265" spans="29:29" x14ac:dyDescent="0.3">
      <c r="AC5265" s="14"/>
    </row>
    <row r="5266" spans="29:29" x14ac:dyDescent="0.3">
      <c r="AC5266" s="14"/>
    </row>
    <row r="5267" spans="29:29" x14ac:dyDescent="0.3">
      <c r="AC5267" s="14"/>
    </row>
    <row r="5268" spans="29:29" x14ac:dyDescent="0.3">
      <c r="AC5268" s="14"/>
    </row>
    <row r="5269" spans="29:29" x14ac:dyDescent="0.3">
      <c r="AC5269" s="14"/>
    </row>
    <row r="5270" spans="29:29" x14ac:dyDescent="0.3">
      <c r="AC5270" s="14"/>
    </row>
    <row r="5271" spans="29:29" x14ac:dyDescent="0.3">
      <c r="AC5271" s="14"/>
    </row>
    <row r="5272" spans="29:29" x14ac:dyDescent="0.3">
      <c r="AC5272" s="14"/>
    </row>
    <row r="5273" spans="29:29" x14ac:dyDescent="0.3">
      <c r="AC5273" s="14"/>
    </row>
    <row r="5274" spans="29:29" x14ac:dyDescent="0.3">
      <c r="AC5274" s="14"/>
    </row>
    <row r="5275" spans="29:29" x14ac:dyDescent="0.3">
      <c r="AC5275" s="14"/>
    </row>
    <row r="5276" spans="29:29" x14ac:dyDescent="0.3">
      <c r="AC5276" s="14"/>
    </row>
    <row r="5277" spans="29:29" x14ac:dyDescent="0.3">
      <c r="AC5277" s="14"/>
    </row>
    <row r="5278" spans="29:29" x14ac:dyDescent="0.3">
      <c r="AC5278" s="14"/>
    </row>
    <row r="5279" spans="29:29" x14ac:dyDescent="0.3">
      <c r="AC5279" s="14"/>
    </row>
    <row r="5280" spans="29:29" x14ac:dyDescent="0.3">
      <c r="AC5280" s="14"/>
    </row>
    <row r="5281" spans="29:29" x14ac:dyDescent="0.3">
      <c r="AC5281" s="14"/>
    </row>
    <row r="5282" spans="29:29" x14ac:dyDescent="0.3">
      <c r="AC5282" s="14"/>
    </row>
    <row r="5283" spans="29:29" x14ac:dyDescent="0.3">
      <c r="AC5283" s="14"/>
    </row>
    <row r="5284" spans="29:29" x14ac:dyDescent="0.3">
      <c r="AC5284" s="14"/>
    </row>
    <row r="5285" spans="29:29" x14ac:dyDescent="0.3">
      <c r="AC5285" s="14"/>
    </row>
    <row r="5286" spans="29:29" x14ac:dyDescent="0.3">
      <c r="AC5286" s="14"/>
    </row>
    <row r="5287" spans="29:29" x14ac:dyDescent="0.3">
      <c r="AC5287" s="14"/>
    </row>
    <row r="5288" spans="29:29" x14ac:dyDescent="0.3">
      <c r="AC5288" s="14"/>
    </row>
    <row r="5289" spans="29:29" x14ac:dyDescent="0.3">
      <c r="AC5289" s="14"/>
    </row>
    <row r="5290" spans="29:29" x14ac:dyDescent="0.3">
      <c r="AC5290" s="14"/>
    </row>
    <row r="5291" spans="29:29" x14ac:dyDescent="0.3">
      <c r="AC5291" s="14"/>
    </row>
    <row r="5292" spans="29:29" x14ac:dyDescent="0.3">
      <c r="AC5292" s="14"/>
    </row>
    <row r="5293" spans="29:29" x14ac:dyDescent="0.3">
      <c r="AC5293" s="14"/>
    </row>
    <row r="5294" spans="29:29" x14ac:dyDescent="0.3">
      <c r="AC5294" s="14"/>
    </row>
    <row r="5295" spans="29:29" x14ac:dyDescent="0.3">
      <c r="AC5295" s="14"/>
    </row>
    <row r="5296" spans="29:29" x14ac:dyDescent="0.3">
      <c r="AC5296" s="14"/>
    </row>
    <row r="5297" spans="29:29" x14ac:dyDescent="0.3">
      <c r="AC5297" s="14"/>
    </row>
    <row r="5298" spans="29:29" x14ac:dyDescent="0.3">
      <c r="AC5298" s="14"/>
    </row>
    <row r="5299" spans="29:29" x14ac:dyDescent="0.3">
      <c r="AC5299" s="14"/>
    </row>
    <row r="5300" spans="29:29" x14ac:dyDescent="0.3">
      <c r="AC5300" s="14"/>
    </row>
    <row r="5301" spans="29:29" x14ac:dyDescent="0.3">
      <c r="AC5301" s="14"/>
    </row>
    <row r="5302" spans="29:29" x14ac:dyDescent="0.3">
      <c r="AC5302" s="14"/>
    </row>
    <row r="5303" spans="29:29" x14ac:dyDescent="0.3">
      <c r="AC5303" s="14"/>
    </row>
    <row r="5304" spans="29:29" x14ac:dyDescent="0.3">
      <c r="AC5304" s="14"/>
    </row>
    <row r="5305" spans="29:29" x14ac:dyDescent="0.3">
      <c r="AC5305" s="14"/>
    </row>
    <row r="5306" spans="29:29" x14ac:dyDescent="0.3">
      <c r="AC5306" s="14"/>
    </row>
    <row r="5307" spans="29:29" x14ac:dyDescent="0.3">
      <c r="AC5307" s="14"/>
    </row>
    <row r="5308" spans="29:29" x14ac:dyDescent="0.3">
      <c r="AC5308" s="14"/>
    </row>
    <row r="5309" spans="29:29" x14ac:dyDescent="0.3">
      <c r="AC5309" s="14"/>
    </row>
    <row r="5310" spans="29:29" x14ac:dyDescent="0.3">
      <c r="AC5310" s="14"/>
    </row>
    <row r="5311" spans="29:29" x14ac:dyDescent="0.3">
      <c r="AC5311" s="14"/>
    </row>
    <row r="5312" spans="29:29" x14ac:dyDescent="0.3">
      <c r="AC5312" s="14"/>
    </row>
    <row r="5313" spans="29:29" x14ac:dyDescent="0.3">
      <c r="AC5313" s="14"/>
    </row>
    <row r="5314" spans="29:29" x14ac:dyDescent="0.3">
      <c r="AC5314" s="14"/>
    </row>
    <row r="5315" spans="29:29" x14ac:dyDescent="0.3">
      <c r="AC5315" s="14"/>
    </row>
    <row r="5316" spans="29:29" x14ac:dyDescent="0.3">
      <c r="AC5316" s="14"/>
    </row>
    <row r="5317" spans="29:29" x14ac:dyDescent="0.3">
      <c r="AC5317" s="14"/>
    </row>
    <row r="5318" spans="29:29" x14ac:dyDescent="0.3">
      <c r="AC5318" s="14"/>
    </row>
    <row r="5319" spans="29:29" x14ac:dyDescent="0.3">
      <c r="AC5319" s="14"/>
    </row>
    <row r="5320" spans="29:29" x14ac:dyDescent="0.3">
      <c r="AC5320" s="14"/>
    </row>
    <row r="5321" spans="29:29" x14ac:dyDescent="0.3">
      <c r="AC5321" s="14"/>
    </row>
    <row r="5322" spans="29:29" x14ac:dyDescent="0.3">
      <c r="AC5322" s="14"/>
    </row>
    <row r="5323" spans="29:29" x14ac:dyDescent="0.3">
      <c r="AC5323" s="14"/>
    </row>
    <row r="5324" spans="29:29" x14ac:dyDescent="0.3">
      <c r="AC5324" s="14"/>
    </row>
    <row r="5325" spans="29:29" x14ac:dyDescent="0.3">
      <c r="AC5325" s="14"/>
    </row>
    <row r="5326" spans="29:29" x14ac:dyDescent="0.3">
      <c r="AC5326" s="14"/>
    </row>
    <row r="5327" spans="29:29" x14ac:dyDescent="0.3">
      <c r="AC5327" s="14"/>
    </row>
    <row r="5328" spans="29:29" x14ac:dyDescent="0.3">
      <c r="AC5328" s="14"/>
    </row>
    <row r="5329" spans="29:29" x14ac:dyDescent="0.3">
      <c r="AC5329" s="14"/>
    </row>
    <row r="5330" spans="29:29" x14ac:dyDescent="0.3">
      <c r="AC5330" s="14"/>
    </row>
    <row r="5331" spans="29:29" x14ac:dyDescent="0.3">
      <c r="AC5331" s="14"/>
    </row>
    <row r="5332" spans="29:29" x14ac:dyDescent="0.3">
      <c r="AC5332" s="14"/>
    </row>
    <row r="5333" spans="29:29" x14ac:dyDescent="0.3">
      <c r="AC5333" s="14"/>
    </row>
    <row r="5334" spans="29:29" x14ac:dyDescent="0.3">
      <c r="AC5334" s="14"/>
    </row>
    <row r="5335" spans="29:29" x14ac:dyDescent="0.3">
      <c r="AC5335" s="14"/>
    </row>
    <row r="5336" spans="29:29" x14ac:dyDescent="0.3">
      <c r="AC5336" s="14"/>
    </row>
    <row r="5337" spans="29:29" x14ac:dyDescent="0.3">
      <c r="AC5337" s="14"/>
    </row>
    <row r="5338" spans="29:29" x14ac:dyDescent="0.3">
      <c r="AC5338" s="14"/>
    </row>
    <row r="5339" spans="29:29" x14ac:dyDescent="0.3">
      <c r="AC5339" s="14"/>
    </row>
    <row r="5340" spans="29:29" x14ac:dyDescent="0.3">
      <c r="AC5340" s="14"/>
    </row>
    <row r="5341" spans="29:29" x14ac:dyDescent="0.3">
      <c r="AC5341" s="14"/>
    </row>
    <row r="5342" spans="29:29" x14ac:dyDescent="0.3">
      <c r="AC5342" s="14"/>
    </row>
    <row r="5343" spans="29:29" x14ac:dyDescent="0.3">
      <c r="AC5343" s="14"/>
    </row>
    <row r="5344" spans="29:29" x14ac:dyDescent="0.3">
      <c r="AC5344" s="14"/>
    </row>
    <row r="5345" spans="29:29" x14ac:dyDescent="0.3">
      <c r="AC5345" s="14"/>
    </row>
    <row r="5346" spans="29:29" x14ac:dyDescent="0.3">
      <c r="AC5346" s="14"/>
    </row>
    <row r="5347" spans="29:29" x14ac:dyDescent="0.3">
      <c r="AC5347" s="14"/>
    </row>
    <row r="5348" spans="29:29" x14ac:dyDescent="0.3">
      <c r="AC5348" s="14"/>
    </row>
    <row r="5349" spans="29:29" x14ac:dyDescent="0.3">
      <c r="AC5349" s="14"/>
    </row>
    <row r="5350" spans="29:29" x14ac:dyDescent="0.3">
      <c r="AC5350" s="14"/>
    </row>
    <row r="5351" spans="29:29" x14ac:dyDescent="0.3">
      <c r="AC5351" s="14"/>
    </row>
    <row r="5352" spans="29:29" x14ac:dyDescent="0.3">
      <c r="AC5352" s="14"/>
    </row>
    <row r="5353" spans="29:29" x14ac:dyDescent="0.3">
      <c r="AC5353" s="14"/>
    </row>
    <row r="5354" spans="29:29" x14ac:dyDescent="0.3">
      <c r="AC5354" s="14"/>
    </row>
    <row r="5355" spans="29:29" x14ac:dyDescent="0.3">
      <c r="AC5355" s="14"/>
    </row>
    <row r="5356" spans="29:29" x14ac:dyDescent="0.3">
      <c r="AC5356" s="14"/>
    </row>
    <row r="5357" spans="29:29" x14ac:dyDescent="0.3">
      <c r="AC5357" s="14"/>
    </row>
    <row r="5358" spans="29:29" x14ac:dyDescent="0.3">
      <c r="AC5358" s="14"/>
    </row>
    <row r="5359" spans="29:29" x14ac:dyDescent="0.3">
      <c r="AC5359" s="14"/>
    </row>
    <row r="5360" spans="29:29" x14ac:dyDescent="0.3">
      <c r="AC5360" s="14"/>
    </row>
    <row r="5361" spans="29:29" x14ac:dyDescent="0.3">
      <c r="AC5361" s="14"/>
    </row>
    <row r="5362" spans="29:29" x14ac:dyDescent="0.3">
      <c r="AC5362" s="14"/>
    </row>
    <row r="5363" spans="29:29" x14ac:dyDescent="0.3">
      <c r="AC5363" s="14"/>
    </row>
    <row r="5364" spans="29:29" x14ac:dyDescent="0.3">
      <c r="AC5364" s="14"/>
    </row>
    <row r="5365" spans="29:29" x14ac:dyDescent="0.3">
      <c r="AC5365" s="14"/>
    </row>
    <row r="5366" spans="29:29" x14ac:dyDescent="0.3">
      <c r="AC5366" s="14"/>
    </row>
    <row r="5367" spans="29:29" x14ac:dyDescent="0.3">
      <c r="AC5367" s="14"/>
    </row>
    <row r="5368" spans="29:29" x14ac:dyDescent="0.3">
      <c r="AC5368" s="14"/>
    </row>
    <row r="5369" spans="29:29" x14ac:dyDescent="0.3">
      <c r="AC5369" s="14"/>
    </row>
    <row r="5370" spans="29:29" x14ac:dyDescent="0.3">
      <c r="AC5370" s="14"/>
    </row>
    <row r="5371" spans="29:29" x14ac:dyDescent="0.3">
      <c r="AC5371" s="14"/>
    </row>
    <row r="5372" spans="29:29" x14ac:dyDescent="0.3">
      <c r="AC5372" s="14"/>
    </row>
    <row r="5373" spans="29:29" x14ac:dyDescent="0.3">
      <c r="AC5373" s="14"/>
    </row>
    <row r="5374" spans="29:29" x14ac:dyDescent="0.3">
      <c r="AC5374" s="14"/>
    </row>
    <row r="5375" spans="29:29" x14ac:dyDescent="0.3">
      <c r="AC5375" s="14"/>
    </row>
    <row r="5376" spans="29:29" x14ac:dyDescent="0.3">
      <c r="AC5376" s="14"/>
    </row>
    <row r="5377" spans="29:29" x14ac:dyDescent="0.3">
      <c r="AC5377" s="14"/>
    </row>
    <row r="5378" spans="29:29" x14ac:dyDescent="0.3">
      <c r="AC5378" s="14"/>
    </row>
    <row r="5379" spans="29:29" x14ac:dyDescent="0.3">
      <c r="AC5379" s="14"/>
    </row>
    <row r="5380" spans="29:29" x14ac:dyDescent="0.3">
      <c r="AC5380" s="14"/>
    </row>
    <row r="5381" spans="29:29" x14ac:dyDescent="0.3">
      <c r="AC5381" s="14"/>
    </row>
    <row r="5382" spans="29:29" x14ac:dyDescent="0.3">
      <c r="AC5382" s="14"/>
    </row>
    <row r="5383" spans="29:29" x14ac:dyDescent="0.3">
      <c r="AC5383" s="14"/>
    </row>
    <row r="5384" spans="29:29" x14ac:dyDescent="0.3">
      <c r="AC5384" s="14"/>
    </row>
    <row r="5385" spans="29:29" x14ac:dyDescent="0.3">
      <c r="AC5385" s="14"/>
    </row>
    <row r="5386" spans="29:29" x14ac:dyDescent="0.3">
      <c r="AC5386" s="14"/>
    </row>
    <row r="5387" spans="29:29" x14ac:dyDescent="0.3">
      <c r="AC5387" s="14"/>
    </row>
    <row r="5388" spans="29:29" x14ac:dyDescent="0.3">
      <c r="AC5388" s="14"/>
    </row>
    <row r="5389" spans="29:29" x14ac:dyDescent="0.3">
      <c r="AC5389" s="14"/>
    </row>
    <row r="5390" spans="29:29" x14ac:dyDescent="0.3">
      <c r="AC5390" s="14"/>
    </row>
    <row r="5391" spans="29:29" x14ac:dyDescent="0.3">
      <c r="AC5391" s="14"/>
    </row>
    <row r="5392" spans="29:29" x14ac:dyDescent="0.3">
      <c r="AC5392" s="14"/>
    </row>
    <row r="5393" spans="29:29" x14ac:dyDescent="0.3">
      <c r="AC5393" s="14"/>
    </row>
    <row r="5394" spans="29:29" x14ac:dyDescent="0.3">
      <c r="AC5394" s="14"/>
    </row>
    <row r="5395" spans="29:29" x14ac:dyDescent="0.3">
      <c r="AC5395" s="14"/>
    </row>
    <row r="5396" spans="29:29" x14ac:dyDescent="0.3">
      <c r="AC5396" s="14"/>
    </row>
    <row r="5397" spans="29:29" x14ac:dyDescent="0.3">
      <c r="AC5397" s="14"/>
    </row>
    <row r="5398" spans="29:29" x14ac:dyDescent="0.3">
      <c r="AC5398" s="14"/>
    </row>
    <row r="5399" spans="29:29" x14ac:dyDescent="0.3">
      <c r="AC5399" s="14"/>
    </row>
    <row r="5400" spans="29:29" x14ac:dyDescent="0.3">
      <c r="AC5400" s="14"/>
    </row>
    <row r="5401" spans="29:29" x14ac:dyDescent="0.3">
      <c r="AC5401" s="14"/>
    </row>
    <row r="5402" spans="29:29" x14ac:dyDescent="0.3">
      <c r="AC5402" s="14"/>
    </row>
    <row r="5403" spans="29:29" x14ac:dyDescent="0.3">
      <c r="AC5403" s="14"/>
    </row>
    <row r="5404" spans="29:29" x14ac:dyDescent="0.3">
      <c r="AC5404" s="14"/>
    </row>
    <row r="5405" spans="29:29" x14ac:dyDescent="0.3">
      <c r="AC5405" s="14"/>
    </row>
    <row r="5406" spans="29:29" x14ac:dyDescent="0.3">
      <c r="AC5406" s="14"/>
    </row>
    <row r="5407" spans="29:29" x14ac:dyDescent="0.3">
      <c r="AC5407" s="14"/>
    </row>
    <row r="5408" spans="29:29" x14ac:dyDescent="0.3">
      <c r="AC5408" s="14"/>
    </row>
    <row r="5409" spans="29:29" x14ac:dyDescent="0.3">
      <c r="AC5409" s="14"/>
    </row>
    <row r="5410" spans="29:29" x14ac:dyDescent="0.3">
      <c r="AC5410" s="14"/>
    </row>
    <row r="5411" spans="29:29" x14ac:dyDescent="0.3">
      <c r="AC5411" s="14"/>
    </row>
    <row r="5412" spans="29:29" x14ac:dyDescent="0.3">
      <c r="AC5412" s="14"/>
    </row>
    <row r="5413" spans="29:29" x14ac:dyDescent="0.3">
      <c r="AC5413" s="14"/>
    </row>
    <row r="5414" spans="29:29" x14ac:dyDescent="0.3">
      <c r="AC5414" s="14"/>
    </row>
    <row r="5415" spans="29:29" x14ac:dyDescent="0.3">
      <c r="AC5415" s="14"/>
    </row>
    <row r="5416" spans="29:29" x14ac:dyDescent="0.3">
      <c r="AC5416" s="14"/>
    </row>
    <row r="5417" spans="29:29" x14ac:dyDescent="0.3">
      <c r="AC5417" s="14"/>
    </row>
    <row r="5418" spans="29:29" x14ac:dyDescent="0.3">
      <c r="AC5418" s="14"/>
    </row>
    <row r="5419" spans="29:29" x14ac:dyDescent="0.3">
      <c r="AC5419" s="14"/>
    </row>
    <row r="5420" spans="29:29" x14ac:dyDescent="0.3">
      <c r="AC5420" s="14"/>
    </row>
    <row r="5421" spans="29:29" x14ac:dyDescent="0.3">
      <c r="AC5421" s="14"/>
    </row>
    <row r="5422" spans="29:29" x14ac:dyDescent="0.3">
      <c r="AC5422" s="14"/>
    </row>
    <row r="5423" spans="29:29" x14ac:dyDescent="0.3">
      <c r="AC5423" s="14"/>
    </row>
    <row r="5424" spans="29:29" x14ac:dyDescent="0.3">
      <c r="AC5424" s="14"/>
    </row>
    <row r="5425" spans="29:29" x14ac:dyDescent="0.3">
      <c r="AC5425" s="14"/>
    </row>
    <row r="5426" spans="29:29" x14ac:dyDescent="0.3">
      <c r="AC5426" s="14"/>
    </row>
    <row r="5427" spans="29:29" x14ac:dyDescent="0.3">
      <c r="AC5427" s="14"/>
    </row>
    <row r="5428" spans="29:29" x14ac:dyDescent="0.3">
      <c r="AC5428" s="14"/>
    </row>
    <row r="5429" spans="29:29" x14ac:dyDescent="0.3">
      <c r="AC5429" s="14"/>
    </row>
    <row r="5430" spans="29:29" x14ac:dyDescent="0.3">
      <c r="AC5430" s="14"/>
    </row>
    <row r="5431" spans="29:29" x14ac:dyDescent="0.3">
      <c r="AC5431" s="14"/>
    </row>
    <row r="5432" spans="29:29" x14ac:dyDescent="0.3">
      <c r="AC5432" s="14"/>
    </row>
    <row r="5433" spans="29:29" x14ac:dyDescent="0.3">
      <c r="AC5433" s="14"/>
    </row>
    <row r="5434" spans="29:29" x14ac:dyDescent="0.3">
      <c r="AC5434" s="14"/>
    </row>
    <row r="5435" spans="29:29" x14ac:dyDescent="0.3">
      <c r="AC5435" s="14"/>
    </row>
    <row r="5436" spans="29:29" x14ac:dyDescent="0.3">
      <c r="AC5436" s="14"/>
    </row>
    <row r="5437" spans="29:29" x14ac:dyDescent="0.3">
      <c r="AC5437" s="14"/>
    </row>
    <row r="5438" spans="29:29" x14ac:dyDescent="0.3">
      <c r="AC5438" s="14"/>
    </row>
    <row r="5439" spans="29:29" x14ac:dyDescent="0.3">
      <c r="AC5439" s="14"/>
    </row>
    <row r="5440" spans="29:29" x14ac:dyDescent="0.3">
      <c r="AC5440" s="14"/>
    </row>
    <row r="5441" spans="29:29" x14ac:dyDescent="0.3">
      <c r="AC5441" s="14"/>
    </row>
    <row r="5442" spans="29:29" x14ac:dyDescent="0.3">
      <c r="AC5442" s="14"/>
    </row>
    <row r="5443" spans="29:29" x14ac:dyDescent="0.3">
      <c r="AC5443" s="14"/>
    </row>
    <row r="5444" spans="29:29" x14ac:dyDescent="0.3">
      <c r="AC5444" s="14"/>
    </row>
    <row r="5445" spans="29:29" x14ac:dyDescent="0.3">
      <c r="AC5445" s="14"/>
    </row>
    <row r="5446" spans="29:29" x14ac:dyDescent="0.3">
      <c r="AC5446" s="14"/>
    </row>
    <row r="5447" spans="29:29" x14ac:dyDescent="0.3">
      <c r="AC5447" s="14"/>
    </row>
    <row r="5448" spans="29:29" x14ac:dyDescent="0.3">
      <c r="AC5448" s="14"/>
    </row>
    <row r="5449" spans="29:29" x14ac:dyDescent="0.3">
      <c r="AC5449" s="14"/>
    </row>
    <row r="5450" spans="29:29" x14ac:dyDescent="0.3">
      <c r="AC5450" s="14"/>
    </row>
    <row r="5451" spans="29:29" x14ac:dyDescent="0.3">
      <c r="AC5451" s="14"/>
    </row>
    <row r="5452" spans="29:29" x14ac:dyDescent="0.3">
      <c r="AC5452" s="14"/>
    </row>
    <row r="5453" spans="29:29" x14ac:dyDescent="0.3">
      <c r="AC5453" s="14"/>
    </row>
    <row r="5454" spans="29:29" x14ac:dyDescent="0.3">
      <c r="AC5454" s="14"/>
    </row>
    <row r="5455" spans="29:29" x14ac:dyDescent="0.3">
      <c r="AC5455" s="14"/>
    </row>
    <row r="5456" spans="29:29" x14ac:dyDescent="0.3">
      <c r="AC5456" s="14"/>
    </row>
    <row r="5457" spans="29:29" x14ac:dyDescent="0.3">
      <c r="AC5457" s="14"/>
    </row>
    <row r="5458" spans="29:29" x14ac:dyDescent="0.3">
      <c r="AC5458" s="14"/>
    </row>
    <row r="5459" spans="29:29" x14ac:dyDescent="0.3">
      <c r="AC5459" s="14"/>
    </row>
    <row r="5460" spans="29:29" x14ac:dyDescent="0.3">
      <c r="AC5460" s="14"/>
    </row>
    <row r="5461" spans="29:29" x14ac:dyDescent="0.3">
      <c r="AC5461" s="14"/>
    </row>
    <row r="5462" spans="29:29" x14ac:dyDescent="0.3">
      <c r="AC5462" s="14"/>
    </row>
    <row r="5463" spans="29:29" x14ac:dyDescent="0.3">
      <c r="AC5463" s="14"/>
    </row>
    <row r="5464" spans="29:29" x14ac:dyDescent="0.3">
      <c r="AC5464" s="14"/>
    </row>
    <row r="5465" spans="29:29" x14ac:dyDescent="0.3">
      <c r="AC5465" s="14"/>
    </row>
    <row r="5466" spans="29:29" x14ac:dyDescent="0.3">
      <c r="AC5466" s="14"/>
    </row>
    <row r="5467" spans="29:29" x14ac:dyDescent="0.3">
      <c r="AC5467" s="14"/>
    </row>
    <row r="5468" spans="29:29" x14ac:dyDescent="0.3">
      <c r="AC5468" s="14"/>
    </row>
    <row r="5469" spans="29:29" x14ac:dyDescent="0.3">
      <c r="AC5469" s="14"/>
    </row>
    <row r="5470" spans="29:29" x14ac:dyDescent="0.3">
      <c r="AC5470" s="14"/>
    </row>
    <row r="5471" spans="29:29" x14ac:dyDescent="0.3">
      <c r="AC5471" s="14"/>
    </row>
    <row r="5472" spans="29:29" x14ac:dyDescent="0.3">
      <c r="AC5472" s="14"/>
    </row>
    <row r="5473" spans="29:29" x14ac:dyDescent="0.3">
      <c r="AC5473" s="14"/>
    </row>
    <row r="5474" spans="29:29" x14ac:dyDescent="0.3">
      <c r="AC5474" s="14"/>
    </row>
    <row r="5475" spans="29:29" x14ac:dyDescent="0.3">
      <c r="AC5475" s="14"/>
    </row>
    <row r="5476" spans="29:29" x14ac:dyDescent="0.3">
      <c r="AC5476" s="14"/>
    </row>
    <row r="5477" spans="29:29" x14ac:dyDescent="0.3">
      <c r="AC5477" s="14"/>
    </row>
    <row r="5478" spans="29:29" x14ac:dyDescent="0.3">
      <c r="AC5478" s="14"/>
    </row>
    <row r="5479" spans="29:29" x14ac:dyDescent="0.3">
      <c r="AC5479" s="14"/>
    </row>
    <row r="5480" spans="29:29" x14ac:dyDescent="0.3">
      <c r="AC5480" s="14"/>
    </row>
    <row r="5481" spans="29:29" x14ac:dyDescent="0.3">
      <c r="AC5481" s="14"/>
    </row>
    <row r="5482" spans="29:29" x14ac:dyDescent="0.3">
      <c r="AC5482" s="14"/>
    </row>
    <row r="5483" spans="29:29" x14ac:dyDescent="0.3">
      <c r="AC5483" s="14"/>
    </row>
    <row r="5484" spans="29:29" x14ac:dyDescent="0.3">
      <c r="AC5484" s="14"/>
    </row>
    <row r="5485" spans="29:29" x14ac:dyDescent="0.3">
      <c r="AC5485" s="14"/>
    </row>
    <row r="5486" spans="29:29" x14ac:dyDescent="0.3">
      <c r="AC5486" s="14"/>
    </row>
    <row r="5487" spans="29:29" x14ac:dyDescent="0.3">
      <c r="AC5487" s="14"/>
    </row>
    <row r="5488" spans="29:29" x14ac:dyDescent="0.3">
      <c r="AC5488" s="14"/>
    </row>
    <row r="5489" spans="29:29" x14ac:dyDescent="0.3">
      <c r="AC5489" s="14"/>
    </row>
    <row r="5490" spans="29:29" x14ac:dyDescent="0.3">
      <c r="AC5490" s="14"/>
    </row>
    <row r="5491" spans="29:29" x14ac:dyDescent="0.3">
      <c r="AC5491" s="14"/>
    </row>
    <row r="5492" spans="29:29" x14ac:dyDescent="0.3">
      <c r="AC5492" s="14"/>
    </row>
    <row r="5493" spans="29:29" x14ac:dyDescent="0.3">
      <c r="AC5493" s="14"/>
    </row>
    <row r="5494" spans="29:29" x14ac:dyDescent="0.3">
      <c r="AC5494" s="14"/>
    </row>
    <row r="5495" spans="29:29" x14ac:dyDescent="0.3">
      <c r="AC5495" s="14"/>
    </row>
    <row r="5496" spans="29:29" x14ac:dyDescent="0.3">
      <c r="AC5496" s="14"/>
    </row>
    <row r="5497" spans="29:29" x14ac:dyDescent="0.3">
      <c r="AC5497" s="14"/>
    </row>
    <row r="5498" spans="29:29" x14ac:dyDescent="0.3">
      <c r="AC5498" s="14"/>
    </row>
    <row r="5499" spans="29:29" x14ac:dyDescent="0.3">
      <c r="AC5499" s="14"/>
    </row>
    <row r="5500" spans="29:29" x14ac:dyDescent="0.3">
      <c r="AC5500" s="14"/>
    </row>
    <row r="5501" spans="29:29" x14ac:dyDescent="0.3">
      <c r="AC5501" s="14"/>
    </row>
    <row r="5502" spans="29:29" x14ac:dyDescent="0.3">
      <c r="AC5502" s="14"/>
    </row>
    <row r="5503" spans="29:29" x14ac:dyDescent="0.3">
      <c r="AC5503" s="14"/>
    </row>
    <row r="5504" spans="29:29" x14ac:dyDescent="0.3">
      <c r="AC5504" s="14"/>
    </row>
    <row r="5505" spans="29:29" x14ac:dyDescent="0.3">
      <c r="AC5505" s="14"/>
    </row>
    <row r="5506" spans="29:29" x14ac:dyDescent="0.3">
      <c r="AC5506" s="14"/>
    </row>
    <row r="5507" spans="29:29" x14ac:dyDescent="0.3">
      <c r="AC5507" s="14"/>
    </row>
    <row r="5508" spans="29:29" x14ac:dyDescent="0.3">
      <c r="AC5508" s="14"/>
    </row>
    <row r="5509" spans="29:29" x14ac:dyDescent="0.3">
      <c r="AC5509" s="14"/>
    </row>
    <row r="5510" spans="29:29" x14ac:dyDescent="0.3">
      <c r="AC5510" s="14"/>
    </row>
    <row r="5511" spans="29:29" x14ac:dyDescent="0.3">
      <c r="AC5511" s="14"/>
    </row>
    <row r="5512" spans="29:29" x14ac:dyDescent="0.3">
      <c r="AC5512" s="14"/>
    </row>
    <row r="5513" spans="29:29" x14ac:dyDescent="0.3">
      <c r="AC5513" s="14"/>
    </row>
    <row r="5514" spans="29:29" x14ac:dyDescent="0.3">
      <c r="AC5514" s="14"/>
    </row>
    <row r="5515" spans="29:29" x14ac:dyDescent="0.3">
      <c r="AC5515" s="14"/>
    </row>
    <row r="5516" spans="29:29" x14ac:dyDescent="0.3">
      <c r="AC5516" s="14"/>
    </row>
    <row r="5517" spans="29:29" x14ac:dyDescent="0.3">
      <c r="AC5517" s="14"/>
    </row>
    <row r="5518" spans="29:29" x14ac:dyDescent="0.3">
      <c r="AC5518" s="14"/>
    </row>
    <row r="5519" spans="29:29" x14ac:dyDescent="0.3">
      <c r="AC5519" s="14"/>
    </row>
    <row r="5520" spans="29:29" x14ac:dyDescent="0.3">
      <c r="AC5520" s="14"/>
    </row>
    <row r="5521" spans="29:29" x14ac:dyDescent="0.3">
      <c r="AC5521" s="14"/>
    </row>
    <row r="5522" spans="29:29" x14ac:dyDescent="0.3">
      <c r="AC5522" s="14"/>
    </row>
    <row r="5523" spans="29:29" x14ac:dyDescent="0.3">
      <c r="AC5523" s="14"/>
    </row>
    <row r="5524" spans="29:29" x14ac:dyDescent="0.3">
      <c r="AC5524" s="14"/>
    </row>
    <row r="5525" spans="29:29" x14ac:dyDescent="0.3">
      <c r="AC5525" s="14"/>
    </row>
    <row r="5526" spans="29:29" x14ac:dyDescent="0.3">
      <c r="AC5526" s="14"/>
    </row>
    <row r="5527" spans="29:29" x14ac:dyDescent="0.3">
      <c r="AC5527" s="14"/>
    </row>
    <row r="5528" spans="29:29" x14ac:dyDescent="0.3">
      <c r="AC5528" s="14"/>
    </row>
    <row r="5529" spans="29:29" x14ac:dyDescent="0.3">
      <c r="AC5529" s="14"/>
    </row>
    <row r="5530" spans="29:29" x14ac:dyDescent="0.3">
      <c r="AC5530" s="14"/>
    </row>
    <row r="5531" spans="29:29" x14ac:dyDescent="0.3">
      <c r="AC5531" s="14"/>
    </row>
    <row r="5532" spans="29:29" x14ac:dyDescent="0.3">
      <c r="AC5532" s="14"/>
    </row>
    <row r="5533" spans="29:29" x14ac:dyDescent="0.3">
      <c r="AC5533" s="14"/>
    </row>
    <row r="5534" spans="29:29" x14ac:dyDescent="0.3">
      <c r="AC5534" s="14"/>
    </row>
    <row r="5535" spans="29:29" x14ac:dyDescent="0.3">
      <c r="AC5535" s="14"/>
    </row>
    <row r="5536" spans="29:29" x14ac:dyDescent="0.3">
      <c r="AC5536" s="14"/>
    </row>
    <row r="5537" spans="29:29" x14ac:dyDescent="0.3">
      <c r="AC5537" s="14"/>
    </row>
    <row r="5538" spans="29:29" x14ac:dyDescent="0.3">
      <c r="AC5538" s="14"/>
    </row>
    <row r="5539" spans="29:29" x14ac:dyDescent="0.3">
      <c r="AC5539" s="14"/>
    </row>
    <row r="5540" spans="29:29" x14ac:dyDescent="0.3">
      <c r="AC5540" s="14"/>
    </row>
    <row r="5541" spans="29:29" x14ac:dyDescent="0.3">
      <c r="AC5541" s="14"/>
    </row>
    <row r="5542" spans="29:29" x14ac:dyDescent="0.3">
      <c r="AC5542" s="14"/>
    </row>
    <row r="5543" spans="29:29" x14ac:dyDescent="0.3">
      <c r="AC5543" s="14"/>
    </row>
    <row r="5544" spans="29:29" x14ac:dyDescent="0.3">
      <c r="AC5544" s="14"/>
    </row>
    <row r="5545" spans="29:29" x14ac:dyDescent="0.3">
      <c r="AC5545" s="14"/>
    </row>
    <row r="5546" spans="29:29" x14ac:dyDescent="0.3">
      <c r="AC5546" s="14"/>
    </row>
    <row r="5547" spans="29:29" x14ac:dyDescent="0.3">
      <c r="AC5547" s="14"/>
    </row>
    <row r="5548" spans="29:29" x14ac:dyDescent="0.3">
      <c r="AC5548" s="14"/>
    </row>
    <row r="5549" spans="29:29" x14ac:dyDescent="0.3">
      <c r="AC5549" s="14"/>
    </row>
    <row r="5550" spans="29:29" x14ac:dyDescent="0.3">
      <c r="AC5550" s="14"/>
    </row>
    <row r="5551" spans="29:29" x14ac:dyDescent="0.3">
      <c r="AC5551" s="14"/>
    </row>
    <row r="5552" spans="29:29" x14ac:dyDescent="0.3">
      <c r="AC5552" s="14"/>
    </row>
    <row r="5553" spans="29:29" x14ac:dyDescent="0.3">
      <c r="AC5553" s="14"/>
    </row>
    <row r="5554" spans="29:29" x14ac:dyDescent="0.3">
      <c r="AC5554" s="14"/>
    </row>
    <row r="5555" spans="29:29" x14ac:dyDescent="0.3">
      <c r="AC5555" s="14"/>
    </row>
    <row r="5556" spans="29:29" x14ac:dyDescent="0.3">
      <c r="AC5556" s="14"/>
    </row>
    <row r="5557" spans="29:29" x14ac:dyDescent="0.3">
      <c r="AC5557" s="14"/>
    </row>
    <row r="5558" spans="29:29" x14ac:dyDescent="0.3">
      <c r="AC5558" s="14"/>
    </row>
    <row r="5559" spans="29:29" x14ac:dyDescent="0.3">
      <c r="AC5559" s="14"/>
    </row>
    <row r="5560" spans="29:29" x14ac:dyDescent="0.3">
      <c r="AC5560" s="14"/>
    </row>
    <row r="5561" spans="29:29" x14ac:dyDescent="0.3">
      <c r="AC5561" s="14"/>
    </row>
    <row r="5562" spans="29:29" x14ac:dyDescent="0.3">
      <c r="AC5562" s="14"/>
    </row>
    <row r="5563" spans="29:29" x14ac:dyDescent="0.3">
      <c r="AC5563" s="14"/>
    </row>
    <row r="5564" spans="29:29" x14ac:dyDescent="0.3">
      <c r="AC5564" s="14"/>
    </row>
    <row r="5565" spans="29:29" x14ac:dyDescent="0.3">
      <c r="AC5565" s="14"/>
    </row>
    <row r="5566" spans="29:29" x14ac:dyDescent="0.3">
      <c r="AC5566" s="14"/>
    </row>
    <row r="5567" spans="29:29" x14ac:dyDescent="0.3">
      <c r="AC5567" s="14"/>
    </row>
    <row r="5568" spans="29:29" x14ac:dyDescent="0.3">
      <c r="AC5568" s="14"/>
    </row>
    <row r="5569" spans="29:29" x14ac:dyDescent="0.3">
      <c r="AC5569" s="14"/>
    </row>
    <row r="5570" spans="29:29" x14ac:dyDescent="0.3">
      <c r="AC5570" s="14"/>
    </row>
    <row r="5571" spans="29:29" x14ac:dyDescent="0.3">
      <c r="AC5571" s="14"/>
    </row>
    <row r="5572" spans="29:29" x14ac:dyDescent="0.3">
      <c r="AC5572" s="14"/>
    </row>
    <row r="5573" spans="29:29" x14ac:dyDescent="0.3">
      <c r="AC5573" s="14"/>
    </row>
    <row r="5574" spans="29:29" x14ac:dyDescent="0.3">
      <c r="AC5574" s="14"/>
    </row>
    <row r="5575" spans="29:29" x14ac:dyDescent="0.3">
      <c r="AC5575" s="14"/>
    </row>
    <row r="5576" spans="29:29" x14ac:dyDescent="0.3">
      <c r="AC5576" s="14"/>
    </row>
    <row r="5577" spans="29:29" x14ac:dyDescent="0.3">
      <c r="AC5577" s="14"/>
    </row>
    <row r="5578" spans="29:29" x14ac:dyDescent="0.3">
      <c r="AC5578" s="14"/>
    </row>
    <row r="5579" spans="29:29" x14ac:dyDescent="0.3">
      <c r="AC5579" s="14"/>
    </row>
    <row r="5580" spans="29:29" x14ac:dyDescent="0.3">
      <c r="AC5580" s="14"/>
    </row>
    <row r="5581" spans="29:29" x14ac:dyDescent="0.3">
      <c r="AC5581" s="14"/>
    </row>
    <row r="5582" spans="29:29" x14ac:dyDescent="0.3">
      <c r="AC5582" s="14"/>
    </row>
    <row r="5583" spans="29:29" x14ac:dyDescent="0.3">
      <c r="AC5583" s="14"/>
    </row>
    <row r="5584" spans="29:29" x14ac:dyDescent="0.3">
      <c r="AC5584" s="14"/>
    </row>
    <row r="5585" spans="29:29" x14ac:dyDescent="0.3">
      <c r="AC5585" s="14"/>
    </row>
    <row r="5586" spans="29:29" x14ac:dyDescent="0.3">
      <c r="AC5586" s="14"/>
    </row>
    <row r="5587" spans="29:29" x14ac:dyDescent="0.3">
      <c r="AC5587" s="14"/>
    </row>
    <row r="5588" spans="29:29" x14ac:dyDescent="0.3">
      <c r="AC5588" s="14"/>
    </row>
    <row r="5589" spans="29:29" x14ac:dyDescent="0.3">
      <c r="AC5589" s="14"/>
    </row>
    <row r="5590" spans="29:29" x14ac:dyDescent="0.3">
      <c r="AC5590" s="14"/>
    </row>
    <row r="5591" spans="29:29" x14ac:dyDescent="0.3">
      <c r="AC5591" s="14"/>
    </row>
    <row r="5592" spans="29:29" x14ac:dyDescent="0.3">
      <c r="AC5592" s="14"/>
    </row>
    <row r="5593" spans="29:29" x14ac:dyDescent="0.3">
      <c r="AC5593" s="14"/>
    </row>
    <row r="5594" spans="29:29" x14ac:dyDescent="0.3">
      <c r="AC5594" s="14"/>
    </row>
    <row r="5595" spans="29:29" x14ac:dyDescent="0.3">
      <c r="AC5595" s="14"/>
    </row>
    <row r="5596" spans="29:29" x14ac:dyDescent="0.3">
      <c r="AC5596" s="14"/>
    </row>
    <row r="5597" spans="29:29" x14ac:dyDescent="0.3">
      <c r="AC5597" s="14"/>
    </row>
    <row r="5598" spans="29:29" x14ac:dyDescent="0.3">
      <c r="AC5598" s="14"/>
    </row>
    <row r="5599" spans="29:29" x14ac:dyDescent="0.3">
      <c r="AC5599" s="14"/>
    </row>
    <row r="5600" spans="29:29" x14ac:dyDescent="0.3">
      <c r="AC5600" s="14"/>
    </row>
    <row r="5601" spans="29:29" x14ac:dyDescent="0.3">
      <c r="AC5601" s="14"/>
    </row>
    <row r="5602" spans="29:29" x14ac:dyDescent="0.3">
      <c r="AC5602" s="14"/>
    </row>
    <row r="5603" spans="29:29" x14ac:dyDescent="0.3">
      <c r="AC5603" s="14"/>
    </row>
    <row r="5604" spans="29:29" x14ac:dyDescent="0.3">
      <c r="AC5604" s="14"/>
    </row>
    <row r="5605" spans="29:29" x14ac:dyDescent="0.3">
      <c r="AC5605" s="14"/>
    </row>
    <row r="5606" spans="29:29" x14ac:dyDescent="0.3">
      <c r="AC5606" s="14"/>
    </row>
    <row r="5607" spans="29:29" x14ac:dyDescent="0.3">
      <c r="AC5607" s="14"/>
    </row>
    <row r="5608" spans="29:29" x14ac:dyDescent="0.3">
      <c r="AC5608" s="14"/>
    </row>
    <row r="5609" spans="29:29" x14ac:dyDescent="0.3">
      <c r="AC5609" s="14"/>
    </row>
    <row r="5610" spans="29:29" x14ac:dyDescent="0.3">
      <c r="AC5610" s="14"/>
    </row>
    <row r="5611" spans="29:29" x14ac:dyDescent="0.3">
      <c r="AC5611" s="14"/>
    </row>
    <row r="5612" spans="29:29" x14ac:dyDescent="0.3">
      <c r="AC5612" s="14"/>
    </row>
    <row r="5613" spans="29:29" x14ac:dyDescent="0.3">
      <c r="AC5613" s="14"/>
    </row>
    <row r="5614" spans="29:29" x14ac:dyDescent="0.3">
      <c r="AC5614" s="14"/>
    </row>
    <row r="5615" spans="29:29" x14ac:dyDescent="0.3">
      <c r="AC5615" s="14"/>
    </row>
    <row r="5616" spans="29:29" x14ac:dyDescent="0.3">
      <c r="AC5616" s="14"/>
    </row>
    <row r="5617" spans="29:29" x14ac:dyDescent="0.3">
      <c r="AC5617" s="14"/>
    </row>
    <row r="5618" spans="29:29" x14ac:dyDescent="0.3">
      <c r="AC5618" s="14"/>
    </row>
    <row r="5619" spans="29:29" x14ac:dyDescent="0.3">
      <c r="AC5619" s="14"/>
    </row>
    <row r="5620" spans="29:29" x14ac:dyDescent="0.3">
      <c r="AC5620" s="14"/>
    </row>
    <row r="5621" spans="29:29" x14ac:dyDescent="0.3">
      <c r="AC5621" s="14"/>
    </row>
    <row r="5622" spans="29:29" x14ac:dyDescent="0.3">
      <c r="AC5622" s="14"/>
    </row>
    <row r="5623" spans="29:29" x14ac:dyDescent="0.3">
      <c r="AC5623" s="14"/>
    </row>
    <row r="5624" spans="29:29" x14ac:dyDescent="0.3">
      <c r="AC5624" s="14"/>
    </row>
    <row r="5625" spans="29:29" x14ac:dyDescent="0.3">
      <c r="AC5625" s="14"/>
    </row>
    <row r="5626" spans="29:29" x14ac:dyDescent="0.3">
      <c r="AC5626" s="14"/>
    </row>
    <row r="5627" spans="29:29" x14ac:dyDescent="0.3">
      <c r="AC5627" s="14"/>
    </row>
    <row r="5628" spans="29:29" x14ac:dyDescent="0.3">
      <c r="AC5628" s="14"/>
    </row>
    <row r="5629" spans="29:29" x14ac:dyDescent="0.3">
      <c r="AC5629" s="14"/>
    </row>
    <row r="5630" spans="29:29" x14ac:dyDescent="0.3">
      <c r="AC5630" s="14"/>
    </row>
    <row r="5631" spans="29:29" x14ac:dyDescent="0.3">
      <c r="AC5631" s="14"/>
    </row>
    <row r="5632" spans="29:29" x14ac:dyDescent="0.3">
      <c r="AC5632" s="14"/>
    </row>
    <row r="5633" spans="29:29" x14ac:dyDescent="0.3">
      <c r="AC5633" s="14"/>
    </row>
    <row r="5634" spans="29:29" x14ac:dyDescent="0.3">
      <c r="AC5634" s="14"/>
    </row>
    <row r="5635" spans="29:29" x14ac:dyDescent="0.3">
      <c r="AC5635" s="14"/>
    </row>
    <row r="5636" spans="29:29" x14ac:dyDescent="0.3">
      <c r="AC5636" s="14"/>
    </row>
    <row r="5637" spans="29:29" x14ac:dyDescent="0.3">
      <c r="AC5637" s="14"/>
    </row>
    <row r="5638" spans="29:29" x14ac:dyDescent="0.3">
      <c r="AC5638" s="14"/>
    </row>
    <row r="5639" spans="29:29" x14ac:dyDescent="0.3">
      <c r="AC5639" s="14"/>
    </row>
    <row r="5640" spans="29:29" x14ac:dyDescent="0.3">
      <c r="AC5640" s="14"/>
    </row>
    <row r="5641" spans="29:29" x14ac:dyDescent="0.3">
      <c r="AC5641" s="14"/>
    </row>
    <row r="5642" spans="29:29" x14ac:dyDescent="0.3">
      <c r="AC5642" s="14"/>
    </row>
    <row r="5643" spans="29:29" x14ac:dyDescent="0.3">
      <c r="AC5643" s="14"/>
    </row>
    <row r="5644" spans="29:29" x14ac:dyDescent="0.3">
      <c r="AC5644" s="14"/>
    </row>
    <row r="5645" spans="29:29" x14ac:dyDescent="0.3">
      <c r="AC5645" s="14"/>
    </row>
    <row r="5646" spans="29:29" x14ac:dyDescent="0.3">
      <c r="AC5646" s="14"/>
    </row>
    <row r="5647" spans="29:29" x14ac:dyDescent="0.3">
      <c r="AC5647" s="14"/>
    </row>
    <row r="5648" spans="29:29" x14ac:dyDescent="0.3">
      <c r="AC5648" s="14"/>
    </row>
    <row r="5649" spans="29:29" x14ac:dyDescent="0.3">
      <c r="AC5649" s="14"/>
    </row>
    <row r="5650" spans="29:29" x14ac:dyDescent="0.3">
      <c r="AC5650" s="14"/>
    </row>
    <row r="5651" spans="29:29" x14ac:dyDescent="0.3">
      <c r="AC5651" s="14"/>
    </row>
    <row r="5652" spans="29:29" x14ac:dyDescent="0.3">
      <c r="AC5652" s="14"/>
    </row>
    <row r="5653" spans="29:29" x14ac:dyDescent="0.3">
      <c r="AC5653" s="14"/>
    </row>
    <row r="5654" spans="29:29" x14ac:dyDescent="0.3">
      <c r="AC5654" s="14"/>
    </row>
    <row r="5655" spans="29:29" x14ac:dyDescent="0.3">
      <c r="AC5655" s="14"/>
    </row>
    <row r="5656" spans="29:29" x14ac:dyDescent="0.3">
      <c r="AC5656" s="14"/>
    </row>
    <row r="5657" spans="29:29" x14ac:dyDescent="0.3">
      <c r="AC5657" s="14"/>
    </row>
    <row r="5658" spans="29:29" x14ac:dyDescent="0.3">
      <c r="AC5658" s="14"/>
    </row>
    <row r="5659" spans="29:29" x14ac:dyDescent="0.3">
      <c r="AC5659" s="14"/>
    </row>
    <row r="5660" spans="29:29" x14ac:dyDescent="0.3">
      <c r="AC5660" s="14"/>
    </row>
    <row r="5661" spans="29:29" x14ac:dyDescent="0.3">
      <c r="AC5661" s="14"/>
    </row>
    <row r="5662" spans="29:29" x14ac:dyDescent="0.3">
      <c r="AC5662" s="14"/>
    </row>
    <row r="5663" spans="29:29" x14ac:dyDescent="0.3">
      <c r="AC5663" s="14"/>
    </row>
    <row r="5664" spans="29:29" x14ac:dyDescent="0.3">
      <c r="AC5664" s="14"/>
    </row>
    <row r="5665" spans="29:29" x14ac:dyDescent="0.3">
      <c r="AC5665" s="14"/>
    </row>
    <row r="5666" spans="29:29" x14ac:dyDescent="0.3">
      <c r="AC5666" s="14"/>
    </row>
    <row r="5667" spans="29:29" x14ac:dyDescent="0.3">
      <c r="AC5667" s="14"/>
    </row>
    <row r="5668" spans="29:29" x14ac:dyDescent="0.3">
      <c r="AC5668" s="14"/>
    </row>
    <row r="5669" spans="29:29" x14ac:dyDescent="0.3">
      <c r="AC5669" s="14"/>
    </row>
    <row r="5670" spans="29:29" x14ac:dyDescent="0.3">
      <c r="AC5670" s="14"/>
    </row>
    <row r="5671" spans="29:29" x14ac:dyDescent="0.3">
      <c r="AC5671" s="14"/>
    </row>
    <row r="5672" spans="29:29" x14ac:dyDescent="0.3">
      <c r="AC5672" s="14"/>
    </row>
    <row r="5673" spans="29:29" x14ac:dyDescent="0.3">
      <c r="AC5673" s="14"/>
    </row>
    <row r="5674" spans="29:29" x14ac:dyDescent="0.3">
      <c r="AC5674" s="14"/>
    </row>
    <row r="5675" spans="29:29" x14ac:dyDescent="0.3">
      <c r="AC5675" s="14"/>
    </row>
    <row r="5676" spans="29:29" x14ac:dyDescent="0.3">
      <c r="AC5676" s="14"/>
    </row>
    <row r="5677" spans="29:29" x14ac:dyDescent="0.3">
      <c r="AC5677" s="14"/>
    </row>
    <row r="5678" spans="29:29" x14ac:dyDescent="0.3">
      <c r="AC5678" s="14"/>
    </row>
    <row r="5679" spans="29:29" x14ac:dyDescent="0.3">
      <c r="AC5679" s="14"/>
    </row>
    <row r="5680" spans="29:29" x14ac:dyDescent="0.3">
      <c r="AC5680" s="14"/>
    </row>
    <row r="5681" spans="29:29" x14ac:dyDescent="0.3">
      <c r="AC5681" s="14"/>
    </row>
    <row r="5682" spans="29:29" x14ac:dyDescent="0.3">
      <c r="AC5682" s="14"/>
    </row>
    <row r="5683" spans="29:29" x14ac:dyDescent="0.3">
      <c r="AC5683" s="14"/>
    </row>
    <row r="5684" spans="29:29" x14ac:dyDescent="0.3">
      <c r="AC5684" s="14"/>
    </row>
    <row r="5685" spans="29:29" x14ac:dyDescent="0.3">
      <c r="AC5685" s="14"/>
    </row>
    <row r="5686" spans="29:29" x14ac:dyDescent="0.3">
      <c r="AC5686" s="14"/>
    </row>
    <row r="5687" spans="29:29" x14ac:dyDescent="0.3">
      <c r="AC5687" s="14"/>
    </row>
    <row r="5688" spans="29:29" x14ac:dyDescent="0.3">
      <c r="AC5688" s="14"/>
    </row>
    <row r="5689" spans="29:29" x14ac:dyDescent="0.3">
      <c r="AC5689" s="14"/>
    </row>
    <row r="5690" spans="29:29" x14ac:dyDescent="0.3">
      <c r="AC5690" s="14"/>
    </row>
    <row r="5691" spans="29:29" x14ac:dyDescent="0.3">
      <c r="AC5691" s="14"/>
    </row>
    <row r="5692" spans="29:29" x14ac:dyDescent="0.3">
      <c r="AC5692" s="14"/>
    </row>
    <row r="5693" spans="29:29" x14ac:dyDescent="0.3">
      <c r="AC5693" s="14"/>
    </row>
    <row r="5694" spans="29:29" x14ac:dyDescent="0.3">
      <c r="AC5694" s="14"/>
    </row>
    <row r="5695" spans="29:29" x14ac:dyDescent="0.3">
      <c r="AC5695" s="14"/>
    </row>
    <row r="5696" spans="29:29" x14ac:dyDescent="0.3">
      <c r="AC5696" s="14"/>
    </row>
    <row r="5697" spans="29:29" x14ac:dyDescent="0.3">
      <c r="AC5697" s="14"/>
    </row>
    <row r="5698" spans="29:29" x14ac:dyDescent="0.3">
      <c r="AC5698" s="14"/>
    </row>
    <row r="5699" spans="29:29" x14ac:dyDescent="0.3">
      <c r="AC5699" s="14"/>
    </row>
    <row r="5700" spans="29:29" x14ac:dyDescent="0.3">
      <c r="AC5700" s="14"/>
    </row>
    <row r="5701" spans="29:29" x14ac:dyDescent="0.3">
      <c r="AC5701" s="14"/>
    </row>
    <row r="5702" spans="29:29" x14ac:dyDescent="0.3">
      <c r="AC5702" s="14"/>
    </row>
    <row r="5703" spans="29:29" x14ac:dyDescent="0.3">
      <c r="AC5703" s="14"/>
    </row>
    <row r="5704" spans="29:29" x14ac:dyDescent="0.3">
      <c r="AC5704" s="14"/>
    </row>
    <row r="5705" spans="29:29" x14ac:dyDescent="0.3">
      <c r="AC5705" s="14"/>
    </row>
    <row r="5706" spans="29:29" x14ac:dyDescent="0.3">
      <c r="AC5706" s="14"/>
    </row>
    <row r="5707" spans="29:29" x14ac:dyDescent="0.3">
      <c r="AC5707" s="14"/>
    </row>
    <row r="5708" spans="29:29" x14ac:dyDescent="0.3">
      <c r="AC5708" s="14"/>
    </row>
    <row r="5709" spans="29:29" x14ac:dyDescent="0.3">
      <c r="AC5709" s="14"/>
    </row>
    <row r="5710" spans="29:29" x14ac:dyDescent="0.3">
      <c r="AC5710" s="14"/>
    </row>
    <row r="5711" spans="29:29" x14ac:dyDescent="0.3">
      <c r="AC5711" s="14"/>
    </row>
    <row r="5712" spans="29:29" x14ac:dyDescent="0.3">
      <c r="AC5712" s="14"/>
    </row>
    <row r="5713" spans="29:29" x14ac:dyDescent="0.3">
      <c r="AC5713" s="14"/>
    </row>
    <row r="5714" spans="29:29" x14ac:dyDescent="0.3">
      <c r="AC5714" s="14"/>
    </row>
    <row r="5715" spans="29:29" x14ac:dyDescent="0.3">
      <c r="AC5715" s="14"/>
    </row>
    <row r="5716" spans="29:29" x14ac:dyDescent="0.3">
      <c r="AC5716" s="14"/>
    </row>
    <row r="5717" spans="29:29" x14ac:dyDescent="0.3">
      <c r="AC5717" s="14"/>
    </row>
    <row r="5718" spans="29:29" x14ac:dyDescent="0.3">
      <c r="AC5718" s="14"/>
    </row>
    <row r="5719" spans="29:29" x14ac:dyDescent="0.3">
      <c r="AC5719" s="14"/>
    </row>
    <row r="5720" spans="29:29" x14ac:dyDescent="0.3">
      <c r="AC5720" s="14"/>
    </row>
    <row r="5721" spans="29:29" x14ac:dyDescent="0.3">
      <c r="AC5721" s="14"/>
    </row>
    <row r="5722" spans="29:29" x14ac:dyDescent="0.3">
      <c r="AC5722" s="14"/>
    </row>
    <row r="5723" spans="29:29" x14ac:dyDescent="0.3">
      <c r="AC5723" s="14"/>
    </row>
    <row r="5724" spans="29:29" x14ac:dyDescent="0.3">
      <c r="AC5724" s="14"/>
    </row>
    <row r="5725" spans="29:29" x14ac:dyDescent="0.3">
      <c r="AC5725" s="14"/>
    </row>
    <row r="5726" spans="29:29" x14ac:dyDescent="0.3">
      <c r="AC5726" s="14"/>
    </row>
    <row r="5727" spans="29:29" x14ac:dyDescent="0.3">
      <c r="AC5727" s="14"/>
    </row>
    <row r="5728" spans="29:29" x14ac:dyDescent="0.3">
      <c r="AC5728" s="14"/>
    </row>
    <row r="5729" spans="29:29" x14ac:dyDescent="0.3">
      <c r="AC5729" s="14"/>
    </row>
    <row r="5730" spans="29:29" x14ac:dyDescent="0.3">
      <c r="AC5730" s="14"/>
    </row>
    <row r="5731" spans="29:29" x14ac:dyDescent="0.3">
      <c r="AC5731" s="14"/>
    </row>
    <row r="5732" spans="29:29" x14ac:dyDescent="0.3">
      <c r="AC5732" s="14"/>
    </row>
    <row r="5733" spans="29:29" x14ac:dyDescent="0.3">
      <c r="AC5733" s="14"/>
    </row>
    <row r="5734" spans="29:29" x14ac:dyDescent="0.3">
      <c r="AC5734" s="14"/>
    </row>
    <row r="5735" spans="29:29" x14ac:dyDescent="0.3">
      <c r="AC5735" s="14"/>
    </row>
    <row r="5736" spans="29:29" x14ac:dyDescent="0.3">
      <c r="AC5736" s="14"/>
    </row>
    <row r="5737" spans="29:29" x14ac:dyDescent="0.3">
      <c r="AC5737" s="14"/>
    </row>
    <row r="5738" spans="29:29" x14ac:dyDescent="0.3">
      <c r="AC5738" s="14"/>
    </row>
    <row r="5739" spans="29:29" x14ac:dyDescent="0.3">
      <c r="AC5739" s="14"/>
    </row>
    <row r="5740" spans="29:29" x14ac:dyDescent="0.3">
      <c r="AC5740" s="14"/>
    </row>
    <row r="5741" spans="29:29" x14ac:dyDescent="0.3">
      <c r="AC5741" s="14"/>
    </row>
    <row r="5742" spans="29:29" x14ac:dyDescent="0.3">
      <c r="AC5742" s="14"/>
    </row>
    <row r="5743" spans="29:29" x14ac:dyDescent="0.3">
      <c r="AC5743" s="14"/>
    </row>
    <row r="5744" spans="29:29" x14ac:dyDescent="0.3">
      <c r="AC5744" s="14"/>
    </row>
    <row r="5745" spans="29:29" x14ac:dyDescent="0.3">
      <c r="AC5745" s="14"/>
    </row>
    <row r="5746" spans="29:29" x14ac:dyDescent="0.3">
      <c r="AC5746" s="14"/>
    </row>
    <row r="5747" spans="29:29" x14ac:dyDescent="0.3">
      <c r="AC5747" s="14"/>
    </row>
    <row r="5748" spans="29:29" x14ac:dyDescent="0.3">
      <c r="AC5748" s="14"/>
    </row>
    <row r="5749" spans="29:29" x14ac:dyDescent="0.3">
      <c r="AC5749" s="14"/>
    </row>
    <row r="5750" spans="29:29" x14ac:dyDescent="0.3">
      <c r="AC5750" s="14"/>
    </row>
    <row r="5751" spans="29:29" x14ac:dyDescent="0.3">
      <c r="AC5751" s="14"/>
    </row>
    <row r="5752" spans="29:29" x14ac:dyDescent="0.3">
      <c r="AC5752" s="14"/>
    </row>
    <row r="5753" spans="29:29" x14ac:dyDescent="0.3">
      <c r="AC5753" s="14"/>
    </row>
    <row r="5754" spans="29:29" x14ac:dyDescent="0.3">
      <c r="AC5754" s="14"/>
    </row>
    <row r="5755" spans="29:29" x14ac:dyDescent="0.3">
      <c r="AC5755" s="14"/>
    </row>
    <row r="5756" spans="29:29" x14ac:dyDescent="0.3">
      <c r="AC5756" s="14"/>
    </row>
    <row r="5757" spans="29:29" x14ac:dyDescent="0.3">
      <c r="AC5757" s="14"/>
    </row>
    <row r="5758" spans="29:29" x14ac:dyDescent="0.3">
      <c r="AC5758" s="14"/>
    </row>
    <row r="5759" spans="29:29" x14ac:dyDescent="0.3">
      <c r="AC5759" s="14"/>
    </row>
    <row r="5760" spans="29:29" x14ac:dyDescent="0.3">
      <c r="AC5760" s="14"/>
    </row>
    <row r="5761" spans="29:29" x14ac:dyDescent="0.3">
      <c r="AC5761" s="14"/>
    </row>
    <row r="5762" spans="29:29" x14ac:dyDescent="0.3">
      <c r="AC5762" s="14"/>
    </row>
    <row r="5763" spans="29:29" x14ac:dyDescent="0.3">
      <c r="AC5763" s="14"/>
    </row>
    <row r="5764" spans="29:29" x14ac:dyDescent="0.3">
      <c r="AC5764" s="14"/>
    </row>
    <row r="5765" spans="29:29" x14ac:dyDescent="0.3">
      <c r="AC5765" s="14"/>
    </row>
    <row r="5766" spans="29:29" x14ac:dyDescent="0.3">
      <c r="AC5766" s="14"/>
    </row>
    <row r="5767" spans="29:29" x14ac:dyDescent="0.3">
      <c r="AC5767" s="14"/>
    </row>
    <row r="5768" spans="29:29" x14ac:dyDescent="0.3">
      <c r="AC5768" s="14"/>
    </row>
    <row r="5769" spans="29:29" x14ac:dyDescent="0.3">
      <c r="AC5769" s="14"/>
    </row>
    <row r="5770" spans="29:29" x14ac:dyDescent="0.3">
      <c r="AC5770" s="14"/>
    </row>
    <row r="5771" spans="29:29" x14ac:dyDescent="0.3">
      <c r="AC5771" s="14"/>
    </row>
    <row r="5772" spans="29:29" x14ac:dyDescent="0.3">
      <c r="AC5772" s="14"/>
    </row>
    <row r="5773" spans="29:29" x14ac:dyDescent="0.3">
      <c r="AC5773" s="14"/>
    </row>
    <row r="5774" spans="29:29" x14ac:dyDescent="0.3">
      <c r="AC5774" s="14"/>
    </row>
    <row r="5775" spans="29:29" x14ac:dyDescent="0.3">
      <c r="AC5775" s="14"/>
    </row>
    <row r="5776" spans="29:29" x14ac:dyDescent="0.3">
      <c r="AC5776" s="14"/>
    </row>
    <row r="5777" spans="29:29" x14ac:dyDescent="0.3">
      <c r="AC5777" s="14"/>
    </row>
    <row r="5778" spans="29:29" x14ac:dyDescent="0.3">
      <c r="AC5778" s="14"/>
    </row>
    <row r="5779" spans="29:29" x14ac:dyDescent="0.3">
      <c r="AC5779" s="14"/>
    </row>
    <row r="5780" spans="29:29" x14ac:dyDescent="0.3">
      <c r="AC5780" s="14"/>
    </row>
    <row r="5781" spans="29:29" x14ac:dyDescent="0.3">
      <c r="AC5781" s="14"/>
    </row>
    <row r="5782" spans="29:29" x14ac:dyDescent="0.3">
      <c r="AC5782" s="14"/>
    </row>
    <row r="5783" spans="29:29" x14ac:dyDescent="0.3">
      <c r="AC5783" s="14"/>
    </row>
    <row r="5784" spans="29:29" x14ac:dyDescent="0.3">
      <c r="AC5784" s="14"/>
    </row>
    <row r="5785" spans="29:29" x14ac:dyDescent="0.3">
      <c r="AC5785" s="14"/>
    </row>
    <row r="5786" spans="29:29" x14ac:dyDescent="0.3">
      <c r="AC5786" s="14"/>
    </row>
    <row r="5787" spans="29:29" x14ac:dyDescent="0.3">
      <c r="AC5787" s="14"/>
    </row>
    <row r="5788" spans="29:29" x14ac:dyDescent="0.3">
      <c r="AC5788" s="14"/>
    </row>
    <row r="5789" spans="29:29" x14ac:dyDescent="0.3">
      <c r="AC5789" s="14"/>
    </row>
    <row r="5790" spans="29:29" x14ac:dyDescent="0.3">
      <c r="AC5790" s="14"/>
    </row>
    <row r="5791" spans="29:29" x14ac:dyDescent="0.3">
      <c r="AC5791" s="14"/>
    </row>
    <row r="5792" spans="29:29" x14ac:dyDescent="0.3">
      <c r="AC5792" s="14"/>
    </row>
    <row r="5793" spans="29:29" x14ac:dyDescent="0.3">
      <c r="AC5793" s="14"/>
    </row>
    <row r="5794" spans="29:29" x14ac:dyDescent="0.3">
      <c r="AC5794" s="14"/>
    </row>
    <row r="5795" spans="29:29" x14ac:dyDescent="0.3">
      <c r="AC5795" s="14"/>
    </row>
    <row r="5796" spans="29:29" x14ac:dyDescent="0.3">
      <c r="AC5796" s="14"/>
    </row>
    <row r="5797" spans="29:29" x14ac:dyDescent="0.3">
      <c r="AC5797" s="14"/>
    </row>
    <row r="5798" spans="29:29" x14ac:dyDescent="0.3">
      <c r="AC5798" s="14"/>
    </row>
    <row r="5799" spans="29:29" x14ac:dyDescent="0.3">
      <c r="AC5799" s="14"/>
    </row>
    <row r="5800" spans="29:29" x14ac:dyDescent="0.3">
      <c r="AC5800" s="14"/>
    </row>
    <row r="5801" spans="29:29" x14ac:dyDescent="0.3">
      <c r="AC5801" s="14"/>
    </row>
    <row r="5802" spans="29:29" x14ac:dyDescent="0.3">
      <c r="AC5802" s="14"/>
    </row>
    <row r="5803" spans="29:29" x14ac:dyDescent="0.3">
      <c r="AC5803" s="14"/>
    </row>
    <row r="5804" spans="29:29" x14ac:dyDescent="0.3">
      <c r="AC5804" s="14"/>
    </row>
    <row r="5805" spans="29:29" x14ac:dyDescent="0.3">
      <c r="AC5805" s="14"/>
    </row>
    <row r="5806" spans="29:29" x14ac:dyDescent="0.3">
      <c r="AC5806" s="14"/>
    </row>
    <row r="5807" spans="29:29" x14ac:dyDescent="0.3">
      <c r="AC5807" s="14"/>
    </row>
    <row r="5808" spans="29:29" x14ac:dyDescent="0.3">
      <c r="AC5808" s="14"/>
    </row>
    <row r="5809" spans="29:29" x14ac:dyDescent="0.3">
      <c r="AC5809" s="14"/>
    </row>
    <row r="5810" spans="29:29" x14ac:dyDescent="0.3">
      <c r="AC5810" s="14"/>
    </row>
    <row r="5811" spans="29:29" x14ac:dyDescent="0.3">
      <c r="AC5811" s="14"/>
    </row>
    <row r="5812" spans="29:29" x14ac:dyDescent="0.3">
      <c r="AC5812" s="14"/>
    </row>
    <row r="5813" spans="29:29" x14ac:dyDescent="0.3">
      <c r="AC5813" s="14"/>
    </row>
    <row r="5814" spans="29:29" x14ac:dyDescent="0.3">
      <c r="AC5814" s="14"/>
    </row>
    <row r="5815" spans="29:29" x14ac:dyDescent="0.3">
      <c r="AC5815" s="14"/>
    </row>
    <row r="5816" spans="29:29" x14ac:dyDescent="0.3">
      <c r="AC5816" s="14"/>
    </row>
    <row r="5817" spans="29:29" x14ac:dyDescent="0.3">
      <c r="AC5817" s="14"/>
    </row>
    <row r="5818" spans="29:29" x14ac:dyDescent="0.3">
      <c r="AC5818" s="14"/>
    </row>
    <row r="5819" spans="29:29" x14ac:dyDescent="0.3">
      <c r="AC5819" s="14"/>
    </row>
    <row r="5820" spans="29:29" x14ac:dyDescent="0.3">
      <c r="AC5820" s="14"/>
    </row>
    <row r="5821" spans="29:29" x14ac:dyDescent="0.3">
      <c r="AC5821" s="14"/>
    </row>
    <row r="5822" spans="29:29" x14ac:dyDescent="0.3">
      <c r="AC5822" s="14"/>
    </row>
    <row r="5823" spans="29:29" x14ac:dyDescent="0.3">
      <c r="AC5823" s="14"/>
    </row>
    <row r="5824" spans="29:29" x14ac:dyDescent="0.3">
      <c r="AC5824" s="14"/>
    </row>
    <row r="5825" spans="29:29" x14ac:dyDescent="0.3">
      <c r="AC5825" s="14"/>
    </row>
    <row r="5826" spans="29:29" x14ac:dyDescent="0.3">
      <c r="AC5826" s="14"/>
    </row>
    <row r="5827" spans="29:29" x14ac:dyDescent="0.3">
      <c r="AC5827" s="14"/>
    </row>
    <row r="5828" spans="29:29" x14ac:dyDescent="0.3">
      <c r="AC5828" s="14"/>
    </row>
    <row r="5829" spans="29:29" x14ac:dyDescent="0.3">
      <c r="AC5829" s="14"/>
    </row>
    <row r="5830" spans="29:29" x14ac:dyDescent="0.3">
      <c r="AC5830" s="14"/>
    </row>
    <row r="5831" spans="29:29" x14ac:dyDescent="0.3">
      <c r="AC5831" s="14"/>
    </row>
    <row r="5832" spans="29:29" x14ac:dyDescent="0.3">
      <c r="AC5832" s="14"/>
    </row>
    <row r="5833" spans="29:29" x14ac:dyDescent="0.3">
      <c r="AC5833" s="14"/>
    </row>
    <row r="5834" spans="29:29" x14ac:dyDescent="0.3">
      <c r="AC5834" s="14"/>
    </row>
    <row r="5835" spans="29:29" x14ac:dyDescent="0.3">
      <c r="AC5835" s="14"/>
    </row>
    <row r="5836" spans="29:29" x14ac:dyDescent="0.3">
      <c r="AC5836" s="14"/>
    </row>
    <row r="5837" spans="29:29" x14ac:dyDescent="0.3">
      <c r="AC5837" s="14"/>
    </row>
    <row r="5838" spans="29:29" x14ac:dyDescent="0.3">
      <c r="AC5838" s="14"/>
    </row>
    <row r="5839" spans="29:29" x14ac:dyDescent="0.3">
      <c r="AC5839" s="14"/>
    </row>
    <row r="5840" spans="29:29" x14ac:dyDescent="0.3">
      <c r="AC5840" s="14"/>
    </row>
    <row r="5841" spans="29:29" x14ac:dyDescent="0.3">
      <c r="AC5841" s="14"/>
    </row>
    <row r="5842" spans="29:29" x14ac:dyDescent="0.3">
      <c r="AC5842" s="14"/>
    </row>
    <row r="5843" spans="29:29" x14ac:dyDescent="0.3">
      <c r="AC5843" s="14"/>
    </row>
    <row r="5844" spans="29:29" x14ac:dyDescent="0.3">
      <c r="AC5844" s="14"/>
    </row>
    <row r="5845" spans="29:29" x14ac:dyDescent="0.3">
      <c r="AC5845" s="14"/>
    </row>
    <row r="5846" spans="29:29" x14ac:dyDescent="0.3">
      <c r="AC5846" s="14"/>
    </row>
    <row r="5847" spans="29:29" x14ac:dyDescent="0.3">
      <c r="AC5847" s="14"/>
    </row>
    <row r="5848" spans="29:29" x14ac:dyDescent="0.3">
      <c r="AC5848" s="14"/>
    </row>
    <row r="5849" spans="29:29" x14ac:dyDescent="0.3">
      <c r="AC5849" s="14"/>
    </row>
    <row r="5850" spans="29:29" x14ac:dyDescent="0.3">
      <c r="AC5850" s="14"/>
    </row>
    <row r="5851" spans="29:29" x14ac:dyDescent="0.3">
      <c r="AC5851" s="14"/>
    </row>
    <row r="5852" spans="29:29" x14ac:dyDescent="0.3">
      <c r="AC5852" s="14"/>
    </row>
    <row r="5853" spans="29:29" x14ac:dyDescent="0.3">
      <c r="AC5853" s="14"/>
    </row>
    <row r="5854" spans="29:29" x14ac:dyDescent="0.3">
      <c r="AC5854" s="14"/>
    </row>
    <row r="5855" spans="29:29" x14ac:dyDescent="0.3">
      <c r="AC5855" s="14"/>
    </row>
    <row r="5856" spans="29:29" x14ac:dyDescent="0.3">
      <c r="AC5856" s="14"/>
    </row>
    <row r="5857" spans="29:29" x14ac:dyDescent="0.3">
      <c r="AC5857" s="14"/>
    </row>
    <row r="5858" spans="29:29" x14ac:dyDescent="0.3">
      <c r="AC5858" s="14"/>
    </row>
    <row r="5859" spans="29:29" x14ac:dyDescent="0.3">
      <c r="AC5859" s="14"/>
    </row>
    <row r="5860" spans="29:29" x14ac:dyDescent="0.3">
      <c r="AC5860" s="14"/>
    </row>
    <row r="5861" spans="29:29" x14ac:dyDescent="0.3">
      <c r="AC5861" s="14"/>
    </row>
    <row r="5862" spans="29:29" x14ac:dyDescent="0.3">
      <c r="AC5862" s="14"/>
    </row>
    <row r="5863" spans="29:29" x14ac:dyDescent="0.3">
      <c r="AC5863" s="14"/>
    </row>
    <row r="5864" spans="29:29" x14ac:dyDescent="0.3">
      <c r="AC5864" s="14"/>
    </row>
    <row r="5865" spans="29:29" x14ac:dyDescent="0.3">
      <c r="AC5865" s="14"/>
    </row>
    <row r="5866" spans="29:29" x14ac:dyDescent="0.3">
      <c r="AC5866" s="14"/>
    </row>
    <row r="5867" spans="29:29" x14ac:dyDescent="0.3">
      <c r="AC5867" s="14"/>
    </row>
    <row r="5868" spans="29:29" x14ac:dyDescent="0.3">
      <c r="AC5868" s="14"/>
    </row>
    <row r="5869" spans="29:29" x14ac:dyDescent="0.3">
      <c r="AC5869" s="14"/>
    </row>
    <row r="5870" spans="29:29" x14ac:dyDescent="0.3">
      <c r="AC5870" s="14"/>
    </row>
    <row r="5871" spans="29:29" x14ac:dyDescent="0.3">
      <c r="AC5871" s="14"/>
    </row>
    <row r="5872" spans="29:29" x14ac:dyDescent="0.3">
      <c r="AC5872" s="14"/>
    </row>
    <row r="5873" spans="29:29" x14ac:dyDescent="0.3">
      <c r="AC5873" s="14"/>
    </row>
    <row r="5874" spans="29:29" x14ac:dyDescent="0.3">
      <c r="AC5874" s="14"/>
    </row>
    <row r="5875" spans="29:29" x14ac:dyDescent="0.3">
      <c r="AC5875" s="14"/>
    </row>
    <row r="5876" spans="29:29" x14ac:dyDescent="0.3">
      <c r="AC5876" s="14"/>
    </row>
    <row r="5877" spans="29:29" x14ac:dyDescent="0.3">
      <c r="AC5877" s="14"/>
    </row>
    <row r="5878" spans="29:29" x14ac:dyDescent="0.3">
      <c r="AC5878" s="14"/>
    </row>
    <row r="5879" spans="29:29" x14ac:dyDescent="0.3">
      <c r="AC5879" s="14"/>
    </row>
    <row r="5880" spans="29:29" x14ac:dyDescent="0.3">
      <c r="AC5880" s="14"/>
    </row>
    <row r="5881" spans="29:29" x14ac:dyDescent="0.3">
      <c r="AC5881" s="14"/>
    </row>
    <row r="5882" spans="29:29" x14ac:dyDescent="0.3">
      <c r="AC5882" s="14"/>
    </row>
    <row r="5883" spans="29:29" x14ac:dyDescent="0.3">
      <c r="AC5883" s="14"/>
    </row>
    <row r="5884" spans="29:29" x14ac:dyDescent="0.3">
      <c r="AC5884" s="14"/>
    </row>
    <row r="5885" spans="29:29" x14ac:dyDescent="0.3">
      <c r="AC5885" s="14"/>
    </row>
    <row r="5886" spans="29:29" x14ac:dyDescent="0.3">
      <c r="AC5886" s="14"/>
    </row>
    <row r="5887" spans="29:29" x14ac:dyDescent="0.3">
      <c r="AC5887" s="14"/>
    </row>
    <row r="5888" spans="29:29" x14ac:dyDescent="0.3">
      <c r="AC5888" s="14"/>
    </row>
    <row r="5889" spans="29:29" x14ac:dyDescent="0.3">
      <c r="AC5889" s="14"/>
    </row>
    <row r="5890" spans="29:29" x14ac:dyDescent="0.3">
      <c r="AC5890" s="14"/>
    </row>
    <row r="5891" spans="29:29" x14ac:dyDescent="0.3">
      <c r="AC5891" s="14"/>
    </row>
    <row r="5892" spans="29:29" x14ac:dyDescent="0.3">
      <c r="AC5892" s="14"/>
    </row>
    <row r="5893" spans="29:29" x14ac:dyDescent="0.3">
      <c r="AC5893" s="14"/>
    </row>
    <row r="5894" spans="29:29" x14ac:dyDescent="0.3">
      <c r="AC5894" s="14"/>
    </row>
    <row r="5895" spans="29:29" x14ac:dyDescent="0.3">
      <c r="AC5895" s="14"/>
    </row>
    <row r="5896" spans="29:29" x14ac:dyDescent="0.3">
      <c r="AC5896" s="14"/>
    </row>
    <row r="5897" spans="29:29" x14ac:dyDescent="0.3">
      <c r="AC5897" s="14"/>
    </row>
    <row r="5898" spans="29:29" x14ac:dyDescent="0.3">
      <c r="AC5898" s="14"/>
    </row>
    <row r="5899" spans="29:29" x14ac:dyDescent="0.3">
      <c r="AC5899" s="14"/>
    </row>
    <row r="5900" spans="29:29" x14ac:dyDescent="0.3">
      <c r="AC5900" s="14"/>
    </row>
    <row r="5901" spans="29:29" x14ac:dyDescent="0.3">
      <c r="AC5901" s="14"/>
    </row>
    <row r="5902" spans="29:29" x14ac:dyDescent="0.3">
      <c r="AC5902" s="14"/>
    </row>
    <row r="5903" spans="29:29" x14ac:dyDescent="0.3">
      <c r="AC5903" s="14"/>
    </row>
    <row r="5904" spans="29:29" x14ac:dyDescent="0.3">
      <c r="AC5904" s="14"/>
    </row>
    <row r="5905" spans="29:29" x14ac:dyDescent="0.3">
      <c r="AC5905" s="14"/>
    </row>
    <row r="5906" spans="29:29" x14ac:dyDescent="0.3">
      <c r="AC5906" s="14"/>
    </row>
    <row r="5907" spans="29:29" x14ac:dyDescent="0.3">
      <c r="AC5907" s="14"/>
    </row>
    <row r="5908" spans="29:29" x14ac:dyDescent="0.3">
      <c r="AC5908" s="14"/>
    </row>
    <row r="5909" spans="29:29" x14ac:dyDescent="0.3">
      <c r="AC5909" s="14"/>
    </row>
    <row r="5910" spans="29:29" x14ac:dyDescent="0.3">
      <c r="AC5910" s="14"/>
    </row>
    <row r="5911" spans="29:29" x14ac:dyDescent="0.3">
      <c r="AC5911" s="14"/>
    </row>
    <row r="5912" spans="29:29" x14ac:dyDescent="0.3">
      <c r="AC5912" s="14"/>
    </row>
    <row r="5913" spans="29:29" x14ac:dyDescent="0.3">
      <c r="AC5913" s="14"/>
    </row>
    <row r="5914" spans="29:29" x14ac:dyDescent="0.3">
      <c r="AC5914" s="14"/>
    </row>
    <row r="5915" spans="29:29" x14ac:dyDescent="0.3">
      <c r="AC5915" s="14"/>
    </row>
    <row r="5916" spans="29:29" x14ac:dyDescent="0.3">
      <c r="AC5916" s="14"/>
    </row>
    <row r="5917" spans="29:29" x14ac:dyDescent="0.3">
      <c r="AC5917" s="14"/>
    </row>
    <row r="5918" spans="29:29" x14ac:dyDescent="0.3">
      <c r="AC5918" s="14"/>
    </row>
    <row r="5919" spans="29:29" x14ac:dyDescent="0.3">
      <c r="AC5919" s="14"/>
    </row>
    <row r="5920" spans="29:29" x14ac:dyDescent="0.3">
      <c r="AC5920" s="14"/>
    </row>
    <row r="5921" spans="29:29" x14ac:dyDescent="0.3">
      <c r="AC5921" s="14"/>
    </row>
    <row r="5922" spans="29:29" x14ac:dyDescent="0.3">
      <c r="AC5922" s="14"/>
    </row>
    <row r="5923" spans="29:29" x14ac:dyDescent="0.3">
      <c r="AC5923" s="14"/>
    </row>
    <row r="5924" spans="29:29" x14ac:dyDescent="0.3">
      <c r="AC5924" s="14"/>
    </row>
    <row r="5925" spans="29:29" x14ac:dyDescent="0.3">
      <c r="AC5925" s="14"/>
    </row>
    <row r="5926" spans="29:29" x14ac:dyDescent="0.3">
      <c r="AC5926" s="14"/>
    </row>
    <row r="5927" spans="29:29" x14ac:dyDescent="0.3">
      <c r="AC5927" s="14"/>
    </row>
    <row r="5928" spans="29:29" x14ac:dyDescent="0.3">
      <c r="AC5928" s="14"/>
    </row>
    <row r="5929" spans="29:29" x14ac:dyDescent="0.3">
      <c r="AC5929" s="14"/>
    </row>
    <row r="5930" spans="29:29" x14ac:dyDescent="0.3">
      <c r="AC5930" s="14"/>
    </row>
    <row r="5931" spans="29:29" x14ac:dyDescent="0.3">
      <c r="AC5931" s="14"/>
    </row>
    <row r="5932" spans="29:29" x14ac:dyDescent="0.3">
      <c r="AC5932" s="14"/>
    </row>
    <row r="5933" spans="29:29" x14ac:dyDescent="0.3">
      <c r="AC5933" s="14"/>
    </row>
    <row r="5934" spans="29:29" x14ac:dyDescent="0.3">
      <c r="AC5934" s="14"/>
    </row>
    <row r="5935" spans="29:29" x14ac:dyDescent="0.3">
      <c r="AC5935" s="14"/>
    </row>
    <row r="5936" spans="29:29" x14ac:dyDescent="0.3">
      <c r="AC5936" s="14"/>
    </row>
    <row r="5937" spans="29:29" x14ac:dyDescent="0.3">
      <c r="AC5937" s="14"/>
    </row>
    <row r="5938" spans="29:29" x14ac:dyDescent="0.3">
      <c r="AC5938" s="14"/>
    </row>
    <row r="5939" spans="29:29" x14ac:dyDescent="0.3">
      <c r="AC5939" s="14"/>
    </row>
    <row r="5940" spans="29:29" x14ac:dyDescent="0.3">
      <c r="AC5940" s="14"/>
    </row>
    <row r="5941" spans="29:29" x14ac:dyDescent="0.3">
      <c r="AC5941" s="14"/>
    </row>
    <row r="5942" spans="29:29" x14ac:dyDescent="0.3">
      <c r="AC5942" s="14"/>
    </row>
    <row r="5943" spans="29:29" x14ac:dyDescent="0.3">
      <c r="AC5943" s="14"/>
    </row>
    <row r="5944" spans="29:29" x14ac:dyDescent="0.3">
      <c r="AC5944" s="14"/>
    </row>
    <row r="5945" spans="29:29" x14ac:dyDescent="0.3">
      <c r="AC5945" s="14"/>
    </row>
    <row r="5946" spans="29:29" x14ac:dyDescent="0.3">
      <c r="AC5946" s="14"/>
    </row>
    <row r="5947" spans="29:29" x14ac:dyDescent="0.3">
      <c r="AC5947" s="14"/>
    </row>
    <row r="5948" spans="29:29" x14ac:dyDescent="0.3">
      <c r="AC5948" s="14"/>
    </row>
    <row r="5949" spans="29:29" x14ac:dyDescent="0.3">
      <c r="AC5949" s="14"/>
    </row>
    <row r="5950" spans="29:29" x14ac:dyDescent="0.3">
      <c r="AC5950" s="14"/>
    </row>
    <row r="5951" spans="29:29" x14ac:dyDescent="0.3">
      <c r="AC5951" s="14"/>
    </row>
    <row r="5952" spans="29:29" x14ac:dyDescent="0.3">
      <c r="AC5952" s="14"/>
    </row>
    <row r="5953" spans="29:29" x14ac:dyDescent="0.3">
      <c r="AC5953" s="14"/>
    </row>
    <row r="5954" spans="29:29" x14ac:dyDescent="0.3">
      <c r="AC5954" s="14"/>
    </row>
    <row r="5955" spans="29:29" x14ac:dyDescent="0.3">
      <c r="AC5955" s="14"/>
    </row>
    <row r="5956" spans="29:29" x14ac:dyDescent="0.3">
      <c r="AC5956" s="14"/>
    </row>
    <row r="5957" spans="29:29" x14ac:dyDescent="0.3">
      <c r="AC5957" s="14"/>
    </row>
    <row r="5958" spans="29:29" x14ac:dyDescent="0.3">
      <c r="AC5958" s="14"/>
    </row>
    <row r="5959" spans="29:29" x14ac:dyDescent="0.3">
      <c r="AC5959" s="14"/>
    </row>
    <row r="5960" spans="29:29" x14ac:dyDescent="0.3">
      <c r="AC5960" s="14"/>
    </row>
    <row r="5961" spans="29:29" x14ac:dyDescent="0.3">
      <c r="AC5961" s="14"/>
    </row>
    <row r="5962" spans="29:29" x14ac:dyDescent="0.3">
      <c r="AC5962" s="14"/>
    </row>
    <row r="5963" spans="29:29" x14ac:dyDescent="0.3">
      <c r="AC5963" s="14"/>
    </row>
    <row r="5964" spans="29:29" x14ac:dyDescent="0.3">
      <c r="AC5964" s="14"/>
    </row>
    <row r="5965" spans="29:29" x14ac:dyDescent="0.3">
      <c r="AC5965" s="14"/>
    </row>
    <row r="5966" spans="29:29" x14ac:dyDescent="0.3">
      <c r="AC5966" s="14"/>
    </row>
    <row r="5967" spans="29:29" x14ac:dyDescent="0.3">
      <c r="AC5967" s="14"/>
    </row>
    <row r="5968" spans="29:29" x14ac:dyDescent="0.3">
      <c r="AC5968" s="14"/>
    </row>
    <row r="5969" spans="29:29" x14ac:dyDescent="0.3">
      <c r="AC5969" s="14"/>
    </row>
    <row r="5970" spans="29:29" x14ac:dyDescent="0.3">
      <c r="AC5970" s="14"/>
    </row>
    <row r="5971" spans="29:29" x14ac:dyDescent="0.3">
      <c r="AC5971" s="14"/>
    </row>
    <row r="5972" spans="29:29" x14ac:dyDescent="0.3">
      <c r="AC5972" s="14"/>
    </row>
    <row r="5973" spans="29:29" x14ac:dyDescent="0.3">
      <c r="AC5973" s="14"/>
    </row>
    <row r="5974" spans="29:29" x14ac:dyDescent="0.3">
      <c r="AC5974" s="14"/>
    </row>
    <row r="5975" spans="29:29" x14ac:dyDescent="0.3">
      <c r="AC5975" s="14"/>
    </row>
    <row r="5976" spans="29:29" x14ac:dyDescent="0.3">
      <c r="AC5976" s="14"/>
    </row>
    <row r="5977" spans="29:29" x14ac:dyDescent="0.3">
      <c r="AC5977" s="14"/>
    </row>
    <row r="5978" spans="29:29" x14ac:dyDescent="0.3">
      <c r="AC5978" s="14"/>
    </row>
    <row r="5979" spans="29:29" x14ac:dyDescent="0.3">
      <c r="AC5979" s="14"/>
    </row>
    <row r="5980" spans="29:29" x14ac:dyDescent="0.3">
      <c r="AC5980" s="14"/>
    </row>
    <row r="5981" spans="29:29" x14ac:dyDescent="0.3">
      <c r="AC5981" s="14"/>
    </row>
    <row r="5982" spans="29:29" x14ac:dyDescent="0.3">
      <c r="AC5982" s="14"/>
    </row>
    <row r="5983" spans="29:29" x14ac:dyDescent="0.3">
      <c r="AC5983" s="14"/>
    </row>
    <row r="5984" spans="29:29" x14ac:dyDescent="0.3">
      <c r="AC5984" s="14"/>
    </row>
    <row r="5985" spans="29:29" x14ac:dyDescent="0.3">
      <c r="AC5985" s="14"/>
    </row>
    <row r="5986" spans="29:29" x14ac:dyDescent="0.3">
      <c r="AC5986" s="14"/>
    </row>
    <row r="5987" spans="29:29" x14ac:dyDescent="0.3">
      <c r="AC5987" s="14"/>
    </row>
    <row r="5988" spans="29:29" x14ac:dyDescent="0.3">
      <c r="AC5988" s="14"/>
    </row>
    <row r="5989" spans="29:29" x14ac:dyDescent="0.3">
      <c r="AC5989" s="14"/>
    </row>
    <row r="5990" spans="29:29" x14ac:dyDescent="0.3">
      <c r="AC5990" s="14"/>
    </row>
    <row r="5991" spans="29:29" x14ac:dyDescent="0.3">
      <c r="AC5991" s="14"/>
    </row>
    <row r="5992" spans="29:29" x14ac:dyDescent="0.3">
      <c r="AC5992" s="14"/>
    </row>
    <row r="5993" spans="29:29" x14ac:dyDescent="0.3">
      <c r="AC5993" s="14"/>
    </row>
    <row r="5994" spans="29:29" x14ac:dyDescent="0.3">
      <c r="AC5994" s="14"/>
    </row>
    <row r="5995" spans="29:29" x14ac:dyDescent="0.3">
      <c r="AC5995" s="14"/>
    </row>
    <row r="5996" spans="29:29" x14ac:dyDescent="0.3">
      <c r="AC5996" s="14"/>
    </row>
    <row r="5997" spans="29:29" x14ac:dyDescent="0.3">
      <c r="AC5997" s="14"/>
    </row>
    <row r="5998" spans="29:29" x14ac:dyDescent="0.3">
      <c r="AC5998" s="14"/>
    </row>
    <row r="5999" spans="29:29" x14ac:dyDescent="0.3">
      <c r="AC5999" s="14"/>
    </row>
    <row r="6000" spans="29:29" x14ac:dyDescent="0.3">
      <c r="AC6000" s="14"/>
    </row>
    <row r="6001" spans="29:29" x14ac:dyDescent="0.3">
      <c r="AC6001" s="14"/>
    </row>
    <row r="6002" spans="29:29" x14ac:dyDescent="0.3">
      <c r="AC6002" s="14"/>
    </row>
    <row r="6003" spans="29:29" x14ac:dyDescent="0.3">
      <c r="AC6003" s="14"/>
    </row>
    <row r="6004" spans="29:29" x14ac:dyDescent="0.3">
      <c r="AC6004" s="14"/>
    </row>
    <row r="6005" spans="29:29" x14ac:dyDescent="0.3">
      <c r="AC6005" s="14"/>
    </row>
    <row r="6006" spans="29:29" x14ac:dyDescent="0.3">
      <c r="AC6006" s="14"/>
    </row>
    <row r="6007" spans="29:29" x14ac:dyDescent="0.3">
      <c r="AC6007" s="14"/>
    </row>
    <row r="6008" spans="29:29" x14ac:dyDescent="0.3">
      <c r="AC6008" s="14"/>
    </row>
    <row r="6009" spans="29:29" x14ac:dyDescent="0.3">
      <c r="AC6009" s="14"/>
    </row>
    <row r="6010" spans="29:29" x14ac:dyDescent="0.3">
      <c r="AC6010" s="14"/>
    </row>
    <row r="6011" spans="29:29" x14ac:dyDescent="0.3">
      <c r="AC6011" s="14"/>
    </row>
    <row r="6012" spans="29:29" x14ac:dyDescent="0.3">
      <c r="AC6012" s="14"/>
    </row>
    <row r="6013" spans="29:29" x14ac:dyDescent="0.3">
      <c r="AC6013" s="14"/>
    </row>
    <row r="6014" spans="29:29" x14ac:dyDescent="0.3">
      <c r="AC6014" s="14"/>
    </row>
    <row r="6015" spans="29:29" x14ac:dyDescent="0.3">
      <c r="AC6015" s="14"/>
    </row>
    <row r="6016" spans="29:29" x14ac:dyDescent="0.3">
      <c r="AC6016" s="14"/>
    </row>
    <row r="6017" spans="29:29" x14ac:dyDescent="0.3">
      <c r="AC6017" s="14"/>
    </row>
    <row r="6018" spans="29:29" x14ac:dyDescent="0.3">
      <c r="AC6018" s="14"/>
    </row>
    <row r="6019" spans="29:29" x14ac:dyDescent="0.3">
      <c r="AC6019" s="14"/>
    </row>
    <row r="6020" spans="29:29" x14ac:dyDescent="0.3">
      <c r="AC6020" s="14"/>
    </row>
    <row r="6021" spans="29:29" x14ac:dyDescent="0.3">
      <c r="AC6021" s="14"/>
    </row>
    <row r="6022" spans="29:29" x14ac:dyDescent="0.3">
      <c r="AC6022" s="14"/>
    </row>
    <row r="6023" spans="29:29" x14ac:dyDescent="0.3">
      <c r="AC6023" s="14"/>
    </row>
    <row r="6024" spans="29:29" x14ac:dyDescent="0.3">
      <c r="AC6024" s="14"/>
    </row>
    <row r="6025" spans="29:29" x14ac:dyDescent="0.3">
      <c r="AC6025" s="14"/>
    </row>
    <row r="6026" spans="29:29" x14ac:dyDescent="0.3">
      <c r="AC6026" s="14"/>
    </row>
    <row r="6027" spans="29:29" x14ac:dyDescent="0.3">
      <c r="AC6027" s="14"/>
    </row>
    <row r="6028" spans="29:29" x14ac:dyDescent="0.3">
      <c r="AC6028" s="14"/>
    </row>
    <row r="6029" spans="29:29" x14ac:dyDescent="0.3">
      <c r="AC6029" s="14"/>
    </row>
    <row r="6030" spans="29:29" x14ac:dyDescent="0.3">
      <c r="AC6030" s="14"/>
    </row>
    <row r="6031" spans="29:29" x14ac:dyDescent="0.3">
      <c r="AC6031" s="14"/>
    </row>
    <row r="6032" spans="29:29" x14ac:dyDescent="0.3">
      <c r="AC6032" s="14"/>
    </row>
    <row r="6033" spans="29:29" x14ac:dyDescent="0.3">
      <c r="AC6033" s="14"/>
    </row>
    <row r="6034" spans="29:29" x14ac:dyDescent="0.3">
      <c r="AC6034" s="14"/>
    </row>
    <row r="6035" spans="29:29" x14ac:dyDescent="0.3">
      <c r="AC6035" s="14"/>
    </row>
    <row r="6036" spans="29:29" x14ac:dyDescent="0.3">
      <c r="AC6036" s="14"/>
    </row>
    <row r="6037" spans="29:29" x14ac:dyDescent="0.3">
      <c r="AC6037" s="14"/>
    </row>
    <row r="6038" spans="29:29" x14ac:dyDescent="0.3">
      <c r="AC6038" s="14"/>
    </row>
    <row r="6039" spans="29:29" x14ac:dyDescent="0.3">
      <c r="AC6039" s="14"/>
    </row>
    <row r="6040" spans="29:29" x14ac:dyDescent="0.3">
      <c r="AC6040" s="14"/>
    </row>
    <row r="6041" spans="29:29" x14ac:dyDescent="0.3">
      <c r="AC6041" s="14"/>
    </row>
    <row r="6042" spans="29:29" x14ac:dyDescent="0.3">
      <c r="AC6042" s="14"/>
    </row>
    <row r="6043" spans="29:29" x14ac:dyDescent="0.3">
      <c r="AC6043" s="14"/>
    </row>
    <row r="6044" spans="29:29" x14ac:dyDescent="0.3">
      <c r="AC6044" s="14"/>
    </row>
    <row r="6045" spans="29:29" x14ac:dyDescent="0.3">
      <c r="AC6045" s="14"/>
    </row>
    <row r="6046" spans="29:29" x14ac:dyDescent="0.3">
      <c r="AC6046" s="14"/>
    </row>
    <row r="6047" spans="29:29" x14ac:dyDescent="0.3">
      <c r="AC6047" s="14"/>
    </row>
    <row r="6048" spans="29:29" x14ac:dyDescent="0.3">
      <c r="AC6048" s="14"/>
    </row>
    <row r="6049" spans="29:29" x14ac:dyDescent="0.3">
      <c r="AC6049" s="14"/>
    </row>
    <row r="6050" spans="29:29" x14ac:dyDescent="0.3">
      <c r="AC6050" s="14"/>
    </row>
    <row r="6051" spans="29:29" x14ac:dyDescent="0.3">
      <c r="AC6051" s="14"/>
    </row>
    <row r="6052" spans="29:29" x14ac:dyDescent="0.3">
      <c r="AC6052" s="14"/>
    </row>
    <row r="6053" spans="29:29" x14ac:dyDescent="0.3">
      <c r="AC6053" s="14"/>
    </row>
    <row r="6054" spans="29:29" x14ac:dyDescent="0.3">
      <c r="AC6054" s="14"/>
    </row>
    <row r="6055" spans="29:29" x14ac:dyDescent="0.3">
      <c r="AC6055" s="14"/>
    </row>
    <row r="6056" spans="29:29" x14ac:dyDescent="0.3">
      <c r="AC6056" s="14"/>
    </row>
    <row r="6057" spans="29:29" x14ac:dyDescent="0.3">
      <c r="AC6057" s="14"/>
    </row>
    <row r="6058" spans="29:29" x14ac:dyDescent="0.3">
      <c r="AC6058" s="14"/>
    </row>
    <row r="6059" spans="29:29" x14ac:dyDescent="0.3">
      <c r="AC6059" s="14"/>
    </row>
    <row r="6060" spans="29:29" x14ac:dyDescent="0.3">
      <c r="AC6060" s="14"/>
    </row>
    <row r="6061" spans="29:29" x14ac:dyDescent="0.3">
      <c r="AC6061" s="14"/>
    </row>
    <row r="6062" spans="29:29" x14ac:dyDescent="0.3">
      <c r="AC6062" s="14"/>
    </row>
    <row r="6063" spans="29:29" x14ac:dyDescent="0.3">
      <c r="AC6063" s="14"/>
    </row>
    <row r="6064" spans="29:29" x14ac:dyDescent="0.3">
      <c r="AC6064" s="14"/>
    </row>
    <row r="6065" spans="29:29" x14ac:dyDescent="0.3">
      <c r="AC6065" s="14"/>
    </row>
    <row r="6066" spans="29:29" x14ac:dyDescent="0.3">
      <c r="AC6066" s="14"/>
    </row>
    <row r="6067" spans="29:29" x14ac:dyDescent="0.3">
      <c r="AC6067" s="14"/>
    </row>
    <row r="6068" spans="29:29" x14ac:dyDescent="0.3">
      <c r="AC6068" s="14"/>
    </row>
    <row r="6069" spans="29:29" x14ac:dyDescent="0.3">
      <c r="AC6069" s="14"/>
    </row>
    <row r="6070" spans="29:29" x14ac:dyDescent="0.3">
      <c r="AC6070" s="14"/>
    </row>
    <row r="6071" spans="29:29" x14ac:dyDescent="0.3">
      <c r="AC6071" s="14"/>
    </row>
    <row r="6072" spans="29:29" x14ac:dyDescent="0.3">
      <c r="AC6072" s="14"/>
    </row>
    <row r="6073" spans="29:29" x14ac:dyDescent="0.3">
      <c r="AC6073" s="14"/>
    </row>
    <row r="6074" spans="29:29" x14ac:dyDescent="0.3">
      <c r="AC6074" s="14"/>
    </row>
    <row r="6075" spans="29:29" x14ac:dyDescent="0.3">
      <c r="AC6075" s="14"/>
    </row>
    <row r="6076" spans="29:29" x14ac:dyDescent="0.3">
      <c r="AC6076" s="14"/>
    </row>
    <row r="6077" spans="29:29" x14ac:dyDescent="0.3">
      <c r="AC6077" s="14"/>
    </row>
    <row r="6078" spans="29:29" x14ac:dyDescent="0.3">
      <c r="AC6078" s="14"/>
    </row>
    <row r="6079" spans="29:29" x14ac:dyDescent="0.3">
      <c r="AC6079" s="14"/>
    </row>
    <row r="6080" spans="29:29" x14ac:dyDescent="0.3">
      <c r="AC6080" s="14"/>
    </row>
    <row r="6081" spans="29:29" x14ac:dyDescent="0.3">
      <c r="AC6081" s="14"/>
    </row>
    <row r="6082" spans="29:29" x14ac:dyDescent="0.3">
      <c r="AC6082" s="14"/>
    </row>
    <row r="6083" spans="29:29" x14ac:dyDescent="0.3">
      <c r="AC6083" s="14"/>
    </row>
    <row r="6084" spans="29:29" x14ac:dyDescent="0.3">
      <c r="AC6084" s="14"/>
    </row>
    <row r="6085" spans="29:29" x14ac:dyDescent="0.3">
      <c r="AC6085" s="14"/>
    </row>
    <row r="6086" spans="29:29" x14ac:dyDescent="0.3">
      <c r="AC6086" s="14"/>
    </row>
    <row r="6087" spans="29:29" x14ac:dyDescent="0.3">
      <c r="AC6087" s="14"/>
    </row>
    <row r="6088" spans="29:29" x14ac:dyDescent="0.3">
      <c r="AC6088" s="14"/>
    </row>
    <row r="6089" spans="29:29" x14ac:dyDescent="0.3">
      <c r="AC6089" s="14"/>
    </row>
    <row r="6090" spans="29:29" x14ac:dyDescent="0.3">
      <c r="AC6090" s="14"/>
    </row>
    <row r="6091" spans="29:29" x14ac:dyDescent="0.3">
      <c r="AC6091" s="14"/>
    </row>
    <row r="6092" spans="29:29" x14ac:dyDescent="0.3">
      <c r="AC6092" s="14"/>
    </row>
    <row r="6093" spans="29:29" x14ac:dyDescent="0.3">
      <c r="AC6093" s="14"/>
    </row>
    <row r="6094" spans="29:29" x14ac:dyDescent="0.3">
      <c r="AC6094" s="14"/>
    </row>
    <row r="6095" spans="29:29" x14ac:dyDescent="0.3">
      <c r="AC6095" s="14"/>
    </row>
    <row r="6096" spans="29:29" x14ac:dyDescent="0.3">
      <c r="AC6096" s="14"/>
    </row>
    <row r="6097" spans="29:29" x14ac:dyDescent="0.3">
      <c r="AC6097" s="14"/>
    </row>
    <row r="6098" spans="29:29" x14ac:dyDescent="0.3">
      <c r="AC6098" s="14"/>
    </row>
    <row r="6099" spans="29:29" x14ac:dyDescent="0.3">
      <c r="AC6099" s="14"/>
    </row>
    <row r="6100" spans="29:29" x14ac:dyDescent="0.3">
      <c r="AC6100" s="14"/>
    </row>
    <row r="6101" spans="29:29" x14ac:dyDescent="0.3">
      <c r="AC6101" s="14"/>
    </row>
    <row r="6102" spans="29:29" x14ac:dyDescent="0.3">
      <c r="AC6102" s="14"/>
    </row>
    <row r="6103" spans="29:29" x14ac:dyDescent="0.3">
      <c r="AC6103" s="14"/>
    </row>
    <row r="6104" spans="29:29" x14ac:dyDescent="0.3">
      <c r="AC6104" s="14"/>
    </row>
    <row r="6105" spans="29:29" x14ac:dyDescent="0.3">
      <c r="AC6105" s="14"/>
    </row>
    <row r="6106" spans="29:29" x14ac:dyDescent="0.3">
      <c r="AC6106" s="14"/>
    </row>
    <row r="6107" spans="29:29" x14ac:dyDescent="0.3">
      <c r="AC6107" s="14"/>
    </row>
    <row r="6108" spans="29:29" x14ac:dyDescent="0.3">
      <c r="AC6108" s="14"/>
    </row>
    <row r="6109" spans="29:29" x14ac:dyDescent="0.3">
      <c r="AC6109" s="14"/>
    </row>
    <row r="6110" spans="29:29" x14ac:dyDescent="0.3">
      <c r="AC6110" s="14"/>
    </row>
    <row r="6111" spans="29:29" x14ac:dyDescent="0.3">
      <c r="AC6111" s="14"/>
    </row>
    <row r="6112" spans="29:29" x14ac:dyDescent="0.3">
      <c r="AC6112" s="14"/>
    </row>
    <row r="6113" spans="29:29" x14ac:dyDescent="0.3">
      <c r="AC6113" s="14"/>
    </row>
    <row r="6114" spans="29:29" x14ac:dyDescent="0.3">
      <c r="AC6114" s="14"/>
    </row>
    <row r="6115" spans="29:29" x14ac:dyDescent="0.3">
      <c r="AC6115" s="14"/>
    </row>
    <row r="6116" spans="29:29" x14ac:dyDescent="0.3">
      <c r="AC6116" s="14"/>
    </row>
    <row r="6117" spans="29:29" x14ac:dyDescent="0.3">
      <c r="AC6117" s="14"/>
    </row>
    <row r="6118" spans="29:29" x14ac:dyDescent="0.3">
      <c r="AC6118" s="14"/>
    </row>
    <row r="6119" spans="29:29" x14ac:dyDescent="0.3">
      <c r="AC6119" s="14"/>
    </row>
    <row r="6120" spans="29:29" x14ac:dyDescent="0.3">
      <c r="AC6120" s="14"/>
    </row>
    <row r="6121" spans="29:29" x14ac:dyDescent="0.3">
      <c r="AC6121" s="14"/>
    </row>
    <row r="6122" spans="29:29" x14ac:dyDescent="0.3">
      <c r="AC6122" s="14"/>
    </row>
    <row r="6123" spans="29:29" x14ac:dyDescent="0.3">
      <c r="AC6123" s="14"/>
    </row>
    <row r="6124" spans="29:29" x14ac:dyDescent="0.3">
      <c r="AC6124" s="14"/>
    </row>
    <row r="6125" spans="29:29" x14ac:dyDescent="0.3">
      <c r="AC6125" s="14"/>
    </row>
    <row r="6126" spans="29:29" x14ac:dyDescent="0.3">
      <c r="AC6126" s="14"/>
    </row>
    <row r="6127" spans="29:29" x14ac:dyDescent="0.3">
      <c r="AC6127" s="14"/>
    </row>
    <row r="6128" spans="29:29" x14ac:dyDescent="0.3">
      <c r="AC6128" s="14"/>
    </row>
    <row r="6129" spans="29:29" x14ac:dyDescent="0.3">
      <c r="AC6129" s="14"/>
    </row>
    <row r="6130" spans="29:29" x14ac:dyDescent="0.3">
      <c r="AC6130" s="14"/>
    </row>
    <row r="6131" spans="29:29" x14ac:dyDescent="0.3">
      <c r="AC6131" s="14"/>
    </row>
    <row r="6132" spans="29:29" x14ac:dyDescent="0.3">
      <c r="AC6132" s="14"/>
    </row>
    <row r="6133" spans="29:29" x14ac:dyDescent="0.3">
      <c r="AC6133" s="14"/>
    </row>
    <row r="6134" spans="29:29" x14ac:dyDescent="0.3">
      <c r="AC6134" s="14"/>
    </row>
    <row r="6135" spans="29:29" x14ac:dyDescent="0.3">
      <c r="AC6135" s="14"/>
    </row>
    <row r="6136" spans="29:29" x14ac:dyDescent="0.3">
      <c r="AC6136" s="14"/>
    </row>
    <row r="6137" spans="29:29" x14ac:dyDescent="0.3">
      <c r="AC6137" s="14"/>
    </row>
    <row r="6138" spans="29:29" x14ac:dyDescent="0.3">
      <c r="AC6138" s="14"/>
    </row>
    <row r="6139" spans="29:29" x14ac:dyDescent="0.3">
      <c r="AC6139" s="14"/>
    </row>
    <row r="6140" spans="29:29" x14ac:dyDescent="0.3">
      <c r="AC6140" s="14"/>
    </row>
    <row r="6141" spans="29:29" x14ac:dyDescent="0.3">
      <c r="AC6141" s="14"/>
    </row>
    <row r="6142" spans="29:29" x14ac:dyDescent="0.3">
      <c r="AC6142" s="14"/>
    </row>
    <row r="6143" spans="29:29" x14ac:dyDescent="0.3">
      <c r="AC6143" s="14"/>
    </row>
    <row r="6144" spans="29:29" x14ac:dyDescent="0.3">
      <c r="AC6144" s="14"/>
    </row>
    <row r="6145" spans="29:29" x14ac:dyDescent="0.3">
      <c r="AC6145" s="14"/>
    </row>
    <row r="6146" spans="29:29" x14ac:dyDescent="0.3">
      <c r="AC6146" s="14"/>
    </row>
    <row r="6147" spans="29:29" x14ac:dyDescent="0.3">
      <c r="AC6147" s="14"/>
    </row>
    <row r="6148" spans="29:29" x14ac:dyDescent="0.3">
      <c r="AC6148" s="14"/>
    </row>
    <row r="6149" spans="29:29" x14ac:dyDescent="0.3">
      <c r="AC6149" s="14"/>
    </row>
    <row r="6150" spans="29:29" x14ac:dyDescent="0.3">
      <c r="AC6150" s="14"/>
    </row>
    <row r="6151" spans="29:29" x14ac:dyDescent="0.3">
      <c r="AC6151" s="14"/>
    </row>
    <row r="6152" spans="29:29" x14ac:dyDescent="0.3">
      <c r="AC6152" s="14"/>
    </row>
    <row r="6153" spans="29:29" x14ac:dyDescent="0.3">
      <c r="AC6153" s="14"/>
    </row>
    <row r="6154" spans="29:29" x14ac:dyDescent="0.3">
      <c r="AC6154" s="14"/>
    </row>
    <row r="6155" spans="29:29" x14ac:dyDescent="0.3">
      <c r="AC6155" s="14"/>
    </row>
    <row r="6156" spans="29:29" x14ac:dyDescent="0.3">
      <c r="AC6156" s="14"/>
    </row>
    <row r="6157" spans="29:29" x14ac:dyDescent="0.3">
      <c r="AC6157" s="14"/>
    </row>
    <row r="6158" spans="29:29" x14ac:dyDescent="0.3">
      <c r="AC6158" s="14"/>
    </row>
    <row r="6159" spans="29:29" x14ac:dyDescent="0.3">
      <c r="AC6159" s="14"/>
    </row>
    <row r="6160" spans="29:29" x14ac:dyDescent="0.3">
      <c r="AC6160" s="14"/>
    </row>
    <row r="6161" spans="29:29" x14ac:dyDescent="0.3">
      <c r="AC6161" s="14"/>
    </row>
    <row r="6162" spans="29:29" x14ac:dyDescent="0.3">
      <c r="AC6162" s="14"/>
    </row>
    <row r="6163" spans="29:29" x14ac:dyDescent="0.3">
      <c r="AC6163" s="14"/>
    </row>
    <row r="6164" spans="29:29" x14ac:dyDescent="0.3">
      <c r="AC6164" s="14"/>
    </row>
    <row r="6165" spans="29:29" x14ac:dyDescent="0.3">
      <c r="AC6165" s="14"/>
    </row>
    <row r="6166" spans="29:29" x14ac:dyDescent="0.3">
      <c r="AC6166" s="14"/>
    </row>
    <row r="6167" spans="29:29" x14ac:dyDescent="0.3">
      <c r="AC6167" s="14"/>
    </row>
    <row r="6168" spans="29:29" x14ac:dyDescent="0.3">
      <c r="AC6168" s="14"/>
    </row>
    <row r="6169" spans="29:29" x14ac:dyDescent="0.3">
      <c r="AC6169" s="14"/>
    </row>
    <row r="6170" spans="29:29" x14ac:dyDescent="0.3">
      <c r="AC6170" s="14"/>
    </row>
    <row r="6171" spans="29:29" x14ac:dyDescent="0.3">
      <c r="AC6171" s="14"/>
    </row>
    <row r="6172" spans="29:29" x14ac:dyDescent="0.3">
      <c r="AC6172" s="14"/>
    </row>
    <row r="6173" spans="29:29" x14ac:dyDescent="0.3">
      <c r="AC6173" s="14"/>
    </row>
    <row r="6174" spans="29:29" x14ac:dyDescent="0.3">
      <c r="AC6174" s="14"/>
    </row>
    <row r="6175" spans="29:29" x14ac:dyDescent="0.3">
      <c r="AC6175" s="14"/>
    </row>
    <row r="6176" spans="29:29" x14ac:dyDescent="0.3">
      <c r="AC6176" s="14"/>
    </row>
    <row r="6177" spans="29:29" x14ac:dyDescent="0.3">
      <c r="AC6177" s="14"/>
    </row>
    <row r="6178" spans="29:29" x14ac:dyDescent="0.3">
      <c r="AC6178" s="14"/>
    </row>
    <row r="6179" spans="29:29" x14ac:dyDescent="0.3">
      <c r="AC6179" s="14"/>
    </row>
    <row r="6180" spans="29:29" x14ac:dyDescent="0.3">
      <c r="AC6180" s="14"/>
    </row>
    <row r="6181" spans="29:29" x14ac:dyDescent="0.3">
      <c r="AC6181" s="14"/>
    </row>
    <row r="6182" spans="29:29" x14ac:dyDescent="0.3">
      <c r="AC6182" s="14"/>
    </row>
    <row r="6183" spans="29:29" x14ac:dyDescent="0.3">
      <c r="AC6183" s="14"/>
    </row>
    <row r="6184" spans="29:29" x14ac:dyDescent="0.3">
      <c r="AC6184" s="14"/>
    </row>
    <row r="6185" spans="29:29" x14ac:dyDescent="0.3">
      <c r="AC6185" s="14"/>
    </row>
    <row r="6186" spans="29:29" x14ac:dyDescent="0.3">
      <c r="AC6186" s="14"/>
    </row>
    <row r="6187" spans="29:29" x14ac:dyDescent="0.3">
      <c r="AC6187" s="14"/>
    </row>
    <row r="6188" spans="29:29" x14ac:dyDescent="0.3">
      <c r="AC6188" s="14"/>
    </row>
    <row r="6189" spans="29:29" x14ac:dyDescent="0.3">
      <c r="AC6189" s="14"/>
    </row>
    <row r="6190" spans="29:29" x14ac:dyDescent="0.3">
      <c r="AC6190" s="14"/>
    </row>
    <row r="6191" spans="29:29" x14ac:dyDescent="0.3">
      <c r="AC6191" s="14"/>
    </row>
    <row r="6192" spans="29:29" x14ac:dyDescent="0.3">
      <c r="AC6192" s="14"/>
    </row>
    <row r="6193" spans="29:29" x14ac:dyDescent="0.3">
      <c r="AC6193" s="14"/>
    </row>
    <row r="6194" spans="29:29" x14ac:dyDescent="0.3">
      <c r="AC6194" s="14"/>
    </row>
    <row r="6195" spans="29:29" x14ac:dyDescent="0.3">
      <c r="AC6195" s="14"/>
    </row>
    <row r="6196" spans="29:29" x14ac:dyDescent="0.3">
      <c r="AC6196" s="14"/>
    </row>
    <row r="6197" spans="29:29" x14ac:dyDescent="0.3">
      <c r="AC6197" s="14"/>
    </row>
    <row r="6198" spans="29:29" x14ac:dyDescent="0.3">
      <c r="AC6198" s="14"/>
    </row>
    <row r="6199" spans="29:29" x14ac:dyDescent="0.3">
      <c r="AC6199" s="14"/>
    </row>
    <row r="6200" spans="29:29" x14ac:dyDescent="0.3">
      <c r="AC6200" s="14"/>
    </row>
    <row r="6201" spans="29:29" x14ac:dyDescent="0.3">
      <c r="AC6201" s="14"/>
    </row>
    <row r="6202" spans="29:29" x14ac:dyDescent="0.3">
      <c r="AC6202" s="14"/>
    </row>
    <row r="6203" spans="29:29" x14ac:dyDescent="0.3">
      <c r="AC6203" s="14"/>
    </row>
    <row r="6204" spans="29:29" x14ac:dyDescent="0.3">
      <c r="AC6204" s="14"/>
    </row>
    <row r="6205" spans="29:29" x14ac:dyDescent="0.3">
      <c r="AC6205" s="14"/>
    </row>
    <row r="6206" spans="29:29" x14ac:dyDescent="0.3">
      <c r="AC6206" s="14"/>
    </row>
    <row r="6207" spans="29:29" x14ac:dyDescent="0.3">
      <c r="AC6207" s="14"/>
    </row>
    <row r="6208" spans="29:29" x14ac:dyDescent="0.3">
      <c r="AC6208" s="14"/>
    </row>
    <row r="6209" spans="29:29" x14ac:dyDescent="0.3">
      <c r="AC6209" s="14"/>
    </row>
    <row r="6210" spans="29:29" x14ac:dyDescent="0.3">
      <c r="AC6210" s="14"/>
    </row>
    <row r="6211" spans="29:29" x14ac:dyDescent="0.3">
      <c r="AC6211" s="14"/>
    </row>
    <row r="6212" spans="29:29" x14ac:dyDescent="0.3">
      <c r="AC6212" s="14"/>
    </row>
    <row r="6213" spans="29:29" x14ac:dyDescent="0.3">
      <c r="AC6213" s="14"/>
    </row>
    <row r="6214" spans="29:29" x14ac:dyDescent="0.3">
      <c r="AC6214" s="14"/>
    </row>
    <row r="6215" spans="29:29" x14ac:dyDescent="0.3">
      <c r="AC6215" s="14"/>
    </row>
    <row r="6216" spans="29:29" x14ac:dyDescent="0.3">
      <c r="AC6216" s="14"/>
    </row>
    <row r="6217" spans="29:29" x14ac:dyDescent="0.3">
      <c r="AC6217" s="14"/>
    </row>
    <row r="6218" spans="29:29" x14ac:dyDescent="0.3">
      <c r="AC6218" s="14"/>
    </row>
    <row r="6219" spans="29:29" x14ac:dyDescent="0.3">
      <c r="AC6219" s="14"/>
    </row>
    <row r="6220" spans="29:29" x14ac:dyDescent="0.3">
      <c r="AC6220" s="14"/>
    </row>
    <row r="6221" spans="29:29" x14ac:dyDescent="0.3">
      <c r="AC6221" s="14"/>
    </row>
    <row r="6222" spans="29:29" x14ac:dyDescent="0.3">
      <c r="AC6222" s="14"/>
    </row>
    <row r="6223" spans="29:29" x14ac:dyDescent="0.3">
      <c r="AC6223" s="14"/>
    </row>
    <row r="6224" spans="29:29" x14ac:dyDescent="0.3">
      <c r="AC6224" s="14"/>
    </row>
    <row r="6225" spans="29:29" x14ac:dyDescent="0.3">
      <c r="AC6225" s="14"/>
    </row>
    <row r="6226" spans="29:29" x14ac:dyDescent="0.3">
      <c r="AC6226" s="14"/>
    </row>
    <row r="6227" spans="29:29" x14ac:dyDescent="0.3">
      <c r="AC6227" s="14"/>
    </row>
    <row r="6228" spans="29:29" x14ac:dyDescent="0.3">
      <c r="AC6228" s="14"/>
    </row>
    <row r="6229" spans="29:29" x14ac:dyDescent="0.3">
      <c r="AC6229" s="14"/>
    </row>
    <row r="6230" spans="29:29" x14ac:dyDescent="0.3">
      <c r="AC6230" s="14"/>
    </row>
    <row r="6231" spans="29:29" x14ac:dyDescent="0.3">
      <c r="AC6231" s="14"/>
    </row>
    <row r="6232" spans="29:29" x14ac:dyDescent="0.3">
      <c r="AC6232" s="14"/>
    </row>
    <row r="6233" spans="29:29" x14ac:dyDescent="0.3">
      <c r="AC6233" s="14"/>
    </row>
    <row r="6234" spans="29:29" x14ac:dyDescent="0.3">
      <c r="AC6234" s="14"/>
    </row>
    <row r="6235" spans="29:29" x14ac:dyDescent="0.3">
      <c r="AC6235" s="14"/>
    </row>
    <row r="6236" spans="29:29" x14ac:dyDescent="0.3">
      <c r="AC6236" s="14"/>
    </row>
    <row r="6237" spans="29:29" x14ac:dyDescent="0.3">
      <c r="AC6237" s="14"/>
    </row>
    <row r="6238" spans="29:29" x14ac:dyDescent="0.3">
      <c r="AC6238" s="14"/>
    </row>
    <row r="6239" spans="29:29" x14ac:dyDescent="0.3">
      <c r="AC6239" s="14"/>
    </row>
    <row r="6240" spans="29:29" x14ac:dyDescent="0.3">
      <c r="AC6240" s="14"/>
    </row>
    <row r="6241" spans="29:29" x14ac:dyDescent="0.3">
      <c r="AC6241" s="14"/>
    </row>
    <row r="6242" spans="29:29" x14ac:dyDescent="0.3">
      <c r="AC6242" s="14"/>
    </row>
    <row r="6243" spans="29:29" x14ac:dyDescent="0.3">
      <c r="AC6243" s="14"/>
    </row>
    <row r="6244" spans="29:29" x14ac:dyDescent="0.3">
      <c r="AC6244" s="14"/>
    </row>
    <row r="6245" spans="29:29" x14ac:dyDescent="0.3">
      <c r="AC6245" s="14"/>
    </row>
    <row r="6246" spans="29:29" x14ac:dyDescent="0.3">
      <c r="AC6246" s="14"/>
    </row>
    <row r="6247" spans="29:29" x14ac:dyDescent="0.3">
      <c r="AC6247" s="14"/>
    </row>
    <row r="6248" spans="29:29" x14ac:dyDescent="0.3">
      <c r="AC6248" s="14"/>
    </row>
    <row r="6249" spans="29:29" x14ac:dyDescent="0.3">
      <c r="AC6249" s="14"/>
    </row>
    <row r="6250" spans="29:29" x14ac:dyDescent="0.3">
      <c r="AC6250" s="14"/>
    </row>
    <row r="6251" spans="29:29" x14ac:dyDescent="0.3">
      <c r="AC6251" s="14"/>
    </row>
    <row r="6252" spans="29:29" x14ac:dyDescent="0.3">
      <c r="AC6252" s="14"/>
    </row>
    <row r="6253" spans="29:29" x14ac:dyDescent="0.3">
      <c r="AC6253" s="14"/>
    </row>
    <row r="6254" spans="29:29" x14ac:dyDescent="0.3">
      <c r="AC6254" s="14"/>
    </row>
    <row r="6255" spans="29:29" x14ac:dyDescent="0.3">
      <c r="AC6255" s="14"/>
    </row>
    <row r="6256" spans="29:29" x14ac:dyDescent="0.3">
      <c r="AC6256" s="14"/>
    </row>
    <row r="6257" spans="29:29" x14ac:dyDescent="0.3">
      <c r="AC6257" s="14"/>
    </row>
    <row r="6258" spans="29:29" x14ac:dyDescent="0.3">
      <c r="AC6258" s="14"/>
    </row>
    <row r="6259" spans="29:29" x14ac:dyDescent="0.3">
      <c r="AC6259" s="14"/>
    </row>
    <row r="6260" spans="29:29" x14ac:dyDescent="0.3">
      <c r="AC6260" s="14"/>
    </row>
    <row r="6261" spans="29:29" x14ac:dyDescent="0.3">
      <c r="AC6261" s="14"/>
    </row>
    <row r="6262" spans="29:29" x14ac:dyDescent="0.3">
      <c r="AC6262" s="14"/>
    </row>
    <row r="6263" spans="29:29" x14ac:dyDescent="0.3">
      <c r="AC6263" s="14"/>
    </row>
    <row r="6264" spans="29:29" x14ac:dyDescent="0.3">
      <c r="AC6264" s="14"/>
    </row>
    <row r="6265" spans="29:29" x14ac:dyDescent="0.3">
      <c r="AC6265" s="14"/>
    </row>
    <row r="6266" spans="29:29" x14ac:dyDescent="0.3">
      <c r="AC6266" s="14"/>
    </row>
    <row r="6267" spans="29:29" x14ac:dyDescent="0.3">
      <c r="AC6267" s="14"/>
    </row>
    <row r="6268" spans="29:29" x14ac:dyDescent="0.3">
      <c r="AC6268" s="14"/>
    </row>
    <row r="6269" spans="29:29" x14ac:dyDescent="0.3">
      <c r="AC6269" s="14"/>
    </row>
    <row r="6270" spans="29:29" x14ac:dyDescent="0.3">
      <c r="AC6270" s="14"/>
    </row>
    <row r="6271" spans="29:29" x14ac:dyDescent="0.3">
      <c r="AC6271" s="14"/>
    </row>
    <row r="6272" spans="29:29" x14ac:dyDescent="0.3">
      <c r="AC6272" s="14"/>
    </row>
    <row r="6273" spans="29:29" x14ac:dyDescent="0.3">
      <c r="AC6273" s="14"/>
    </row>
    <row r="6274" spans="29:29" x14ac:dyDescent="0.3">
      <c r="AC6274" s="14"/>
    </row>
    <row r="6275" spans="29:29" x14ac:dyDescent="0.3">
      <c r="AC6275" s="14"/>
    </row>
    <row r="6276" spans="29:29" x14ac:dyDescent="0.3">
      <c r="AC6276" s="14"/>
    </row>
    <row r="6277" spans="29:29" x14ac:dyDescent="0.3">
      <c r="AC6277" s="14"/>
    </row>
    <row r="6278" spans="29:29" x14ac:dyDescent="0.3">
      <c r="AC6278" s="14"/>
    </row>
    <row r="6279" spans="29:29" x14ac:dyDescent="0.3">
      <c r="AC6279" s="14"/>
    </row>
    <row r="6280" spans="29:29" x14ac:dyDescent="0.3">
      <c r="AC6280" s="14"/>
    </row>
    <row r="6281" spans="29:29" x14ac:dyDescent="0.3">
      <c r="AC6281" s="14"/>
    </row>
    <row r="6282" spans="29:29" x14ac:dyDescent="0.3">
      <c r="AC6282" s="14"/>
    </row>
    <row r="6283" spans="29:29" x14ac:dyDescent="0.3">
      <c r="AC6283" s="14"/>
    </row>
    <row r="6284" spans="29:29" x14ac:dyDescent="0.3">
      <c r="AC6284" s="14"/>
    </row>
    <row r="6285" spans="29:29" x14ac:dyDescent="0.3">
      <c r="AC6285" s="14"/>
    </row>
    <row r="6286" spans="29:29" x14ac:dyDescent="0.3">
      <c r="AC6286" s="14"/>
    </row>
    <row r="6287" spans="29:29" x14ac:dyDescent="0.3">
      <c r="AC6287" s="14"/>
    </row>
    <row r="6288" spans="29:29" x14ac:dyDescent="0.3">
      <c r="AC6288" s="14"/>
    </row>
    <row r="6289" spans="29:29" x14ac:dyDescent="0.3">
      <c r="AC6289" s="14"/>
    </row>
    <row r="6290" spans="29:29" x14ac:dyDescent="0.3">
      <c r="AC6290" s="14"/>
    </row>
    <row r="6291" spans="29:29" x14ac:dyDescent="0.3">
      <c r="AC6291" s="14"/>
    </row>
    <row r="6292" spans="29:29" x14ac:dyDescent="0.3">
      <c r="AC6292" s="14"/>
    </row>
    <row r="6293" spans="29:29" x14ac:dyDescent="0.3">
      <c r="AC6293" s="14"/>
    </row>
    <row r="6294" spans="29:29" x14ac:dyDescent="0.3">
      <c r="AC6294" s="14"/>
    </row>
    <row r="6295" spans="29:29" x14ac:dyDescent="0.3">
      <c r="AC6295" s="14"/>
    </row>
    <row r="6296" spans="29:29" x14ac:dyDescent="0.3">
      <c r="AC6296" s="14"/>
    </row>
    <row r="6297" spans="29:29" x14ac:dyDescent="0.3">
      <c r="AC6297" s="14"/>
    </row>
    <row r="6298" spans="29:29" x14ac:dyDescent="0.3">
      <c r="AC6298" s="14"/>
    </row>
    <row r="6299" spans="29:29" x14ac:dyDescent="0.3">
      <c r="AC6299" s="14"/>
    </row>
    <row r="6300" spans="29:29" x14ac:dyDescent="0.3">
      <c r="AC6300" s="14"/>
    </row>
    <row r="6301" spans="29:29" x14ac:dyDescent="0.3">
      <c r="AC6301" s="14"/>
    </row>
    <row r="6302" spans="29:29" x14ac:dyDescent="0.3">
      <c r="AC6302" s="14"/>
    </row>
    <row r="6303" spans="29:29" x14ac:dyDescent="0.3">
      <c r="AC6303" s="14"/>
    </row>
    <row r="6304" spans="29:29" x14ac:dyDescent="0.3">
      <c r="AC6304" s="14"/>
    </row>
    <row r="6305" spans="29:29" x14ac:dyDescent="0.3">
      <c r="AC6305" s="14"/>
    </row>
    <row r="6306" spans="29:29" x14ac:dyDescent="0.3">
      <c r="AC6306" s="14"/>
    </row>
    <row r="6307" spans="29:29" x14ac:dyDescent="0.3">
      <c r="AC6307" s="14"/>
    </row>
    <row r="6308" spans="29:29" x14ac:dyDescent="0.3">
      <c r="AC6308" s="14"/>
    </row>
    <row r="6309" spans="29:29" x14ac:dyDescent="0.3">
      <c r="AC6309" s="14"/>
    </row>
    <row r="6310" spans="29:29" x14ac:dyDescent="0.3">
      <c r="AC6310" s="14"/>
    </row>
    <row r="6311" spans="29:29" x14ac:dyDescent="0.3">
      <c r="AC6311" s="14"/>
    </row>
    <row r="6312" spans="29:29" x14ac:dyDescent="0.3">
      <c r="AC6312" s="14"/>
    </row>
    <row r="6313" spans="29:29" x14ac:dyDescent="0.3">
      <c r="AC6313" s="14"/>
    </row>
    <row r="6314" spans="29:29" x14ac:dyDescent="0.3">
      <c r="AC6314" s="14"/>
    </row>
    <row r="6315" spans="29:29" x14ac:dyDescent="0.3">
      <c r="AC6315" s="14"/>
    </row>
    <row r="6316" spans="29:29" x14ac:dyDescent="0.3">
      <c r="AC6316" s="14"/>
    </row>
    <row r="6317" spans="29:29" x14ac:dyDescent="0.3">
      <c r="AC6317" s="14"/>
    </row>
    <row r="6318" spans="29:29" x14ac:dyDescent="0.3">
      <c r="AC6318" s="14"/>
    </row>
    <row r="6319" spans="29:29" x14ac:dyDescent="0.3">
      <c r="AC6319" s="14"/>
    </row>
    <row r="6320" spans="29:29" x14ac:dyDescent="0.3">
      <c r="AC6320" s="14"/>
    </row>
    <row r="6321" spans="29:29" x14ac:dyDescent="0.3">
      <c r="AC6321" s="14"/>
    </row>
    <row r="6322" spans="29:29" x14ac:dyDescent="0.3">
      <c r="AC6322" s="14"/>
    </row>
    <row r="6323" spans="29:29" x14ac:dyDescent="0.3">
      <c r="AC6323" s="14"/>
    </row>
    <row r="6324" spans="29:29" x14ac:dyDescent="0.3">
      <c r="AC6324" s="14"/>
    </row>
    <row r="6325" spans="29:29" x14ac:dyDescent="0.3">
      <c r="AC6325" s="14"/>
    </row>
    <row r="6326" spans="29:29" x14ac:dyDescent="0.3">
      <c r="AC6326" s="14"/>
    </row>
    <row r="6327" spans="29:29" x14ac:dyDescent="0.3">
      <c r="AC6327" s="14"/>
    </row>
    <row r="6328" spans="29:29" x14ac:dyDescent="0.3">
      <c r="AC6328" s="14"/>
    </row>
    <row r="6329" spans="29:29" x14ac:dyDescent="0.3">
      <c r="AC6329" s="14"/>
    </row>
    <row r="6330" spans="29:29" x14ac:dyDescent="0.3">
      <c r="AC6330" s="14"/>
    </row>
    <row r="6331" spans="29:29" x14ac:dyDescent="0.3">
      <c r="AC6331" s="14"/>
    </row>
    <row r="6332" spans="29:29" x14ac:dyDescent="0.3">
      <c r="AC6332" s="14"/>
    </row>
    <row r="6333" spans="29:29" x14ac:dyDescent="0.3">
      <c r="AC6333" s="14"/>
    </row>
    <row r="6334" spans="29:29" x14ac:dyDescent="0.3">
      <c r="AC6334" s="14"/>
    </row>
    <row r="6335" spans="29:29" x14ac:dyDescent="0.3">
      <c r="AC6335" s="14"/>
    </row>
    <row r="6336" spans="29:29" x14ac:dyDescent="0.3">
      <c r="AC6336" s="14"/>
    </row>
    <row r="6337" spans="29:29" x14ac:dyDescent="0.3">
      <c r="AC6337" s="14"/>
    </row>
    <row r="6338" spans="29:29" x14ac:dyDescent="0.3">
      <c r="AC6338" s="14"/>
    </row>
    <row r="6339" spans="29:29" x14ac:dyDescent="0.3">
      <c r="AC6339" s="14"/>
    </row>
    <row r="6340" spans="29:29" x14ac:dyDescent="0.3">
      <c r="AC6340" s="14"/>
    </row>
    <row r="6341" spans="29:29" x14ac:dyDescent="0.3">
      <c r="AC6341" s="14"/>
    </row>
    <row r="6342" spans="29:29" x14ac:dyDescent="0.3">
      <c r="AC6342" s="14"/>
    </row>
    <row r="6343" spans="29:29" x14ac:dyDescent="0.3">
      <c r="AC6343" s="14"/>
    </row>
    <row r="6344" spans="29:29" x14ac:dyDescent="0.3">
      <c r="AC6344" s="14"/>
    </row>
    <row r="6345" spans="29:29" x14ac:dyDescent="0.3">
      <c r="AC6345" s="14"/>
    </row>
    <row r="6346" spans="29:29" x14ac:dyDescent="0.3">
      <c r="AC6346" s="14"/>
    </row>
    <row r="6347" spans="29:29" x14ac:dyDescent="0.3">
      <c r="AC6347" s="14"/>
    </row>
    <row r="6348" spans="29:29" x14ac:dyDescent="0.3">
      <c r="AC6348" s="14"/>
    </row>
    <row r="6349" spans="29:29" x14ac:dyDescent="0.3">
      <c r="AC6349" s="14"/>
    </row>
    <row r="6350" spans="29:29" x14ac:dyDescent="0.3">
      <c r="AC6350" s="14"/>
    </row>
    <row r="6351" spans="29:29" x14ac:dyDescent="0.3">
      <c r="AC6351" s="14"/>
    </row>
    <row r="6352" spans="29:29" x14ac:dyDescent="0.3">
      <c r="AC6352" s="14"/>
    </row>
    <row r="6353" spans="29:29" x14ac:dyDescent="0.3">
      <c r="AC6353" s="14"/>
    </row>
    <row r="6354" spans="29:29" x14ac:dyDescent="0.3">
      <c r="AC6354" s="14"/>
    </row>
    <row r="6355" spans="29:29" x14ac:dyDescent="0.3">
      <c r="AC6355" s="14"/>
    </row>
    <row r="6356" spans="29:29" x14ac:dyDescent="0.3">
      <c r="AC6356" s="14"/>
    </row>
    <row r="6357" spans="29:29" x14ac:dyDescent="0.3">
      <c r="AC6357" s="14"/>
    </row>
    <row r="6358" spans="29:29" x14ac:dyDescent="0.3">
      <c r="AC6358" s="14"/>
    </row>
    <row r="6359" spans="29:29" x14ac:dyDescent="0.3">
      <c r="AC6359" s="14"/>
    </row>
    <row r="6360" spans="29:29" x14ac:dyDescent="0.3">
      <c r="AC6360" s="14"/>
    </row>
    <row r="6361" spans="29:29" x14ac:dyDescent="0.3">
      <c r="AC6361" s="14"/>
    </row>
    <row r="6362" spans="29:29" x14ac:dyDescent="0.3">
      <c r="AC6362" s="14"/>
    </row>
    <row r="6363" spans="29:29" x14ac:dyDescent="0.3">
      <c r="AC6363" s="14"/>
    </row>
    <row r="6364" spans="29:29" x14ac:dyDescent="0.3">
      <c r="AC6364" s="14"/>
    </row>
    <row r="6365" spans="29:29" x14ac:dyDescent="0.3">
      <c r="AC6365" s="14"/>
    </row>
    <row r="6366" spans="29:29" x14ac:dyDescent="0.3">
      <c r="AC6366" s="14"/>
    </row>
    <row r="6367" spans="29:29" x14ac:dyDescent="0.3">
      <c r="AC6367" s="14"/>
    </row>
    <row r="6368" spans="29:29" x14ac:dyDescent="0.3">
      <c r="AC6368" s="14"/>
    </row>
    <row r="6369" spans="29:29" x14ac:dyDescent="0.3">
      <c r="AC6369" s="14"/>
    </row>
    <row r="6370" spans="29:29" x14ac:dyDescent="0.3">
      <c r="AC6370" s="14"/>
    </row>
    <row r="6371" spans="29:29" x14ac:dyDescent="0.3">
      <c r="AC6371" s="14"/>
    </row>
    <row r="6372" spans="29:29" x14ac:dyDescent="0.3">
      <c r="AC6372" s="14"/>
    </row>
    <row r="6373" spans="29:29" x14ac:dyDescent="0.3">
      <c r="AC6373" s="14"/>
    </row>
    <row r="6374" spans="29:29" x14ac:dyDescent="0.3">
      <c r="AC6374" s="14"/>
    </row>
    <row r="6375" spans="29:29" x14ac:dyDescent="0.3">
      <c r="AC6375" s="14"/>
    </row>
    <row r="6376" spans="29:29" x14ac:dyDescent="0.3">
      <c r="AC6376" s="14"/>
    </row>
    <row r="6377" spans="29:29" x14ac:dyDescent="0.3">
      <c r="AC6377" s="14"/>
    </row>
    <row r="6378" spans="29:29" x14ac:dyDescent="0.3">
      <c r="AC6378" s="14"/>
    </row>
    <row r="6379" spans="29:29" x14ac:dyDescent="0.3">
      <c r="AC6379" s="14"/>
    </row>
    <row r="6380" spans="29:29" x14ac:dyDescent="0.3">
      <c r="AC6380" s="14"/>
    </row>
    <row r="6381" spans="29:29" x14ac:dyDescent="0.3">
      <c r="AC6381" s="14"/>
    </row>
    <row r="6382" spans="29:29" x14ac:dyDescent="0.3">
      <c r="AC6382" s="14"/>
    </row>
    <row r="6383" spans="29:29" x14ac:dyDescent="0.3">
      <c r="AC6383" s="14"/>
    </row>
    <row r="6384" spans="29:29" x14ac:dyDescent="0.3">
      <c r="AC6384" s="14"/>
    </row>
    <row r="6385" spans="29:29" x14ac:dyDescent="0.3">
      <c r="AC6385" s="14"/>
    </row>
    <row r="6386" spans="29:29" x14ac:dyDescent="0.3">
      <c r="AC6386" s="14"/>
    </row>
    <row r="6387" spans="29:29" x14ac:dyDescent="0.3">
      <c r="AC6387" s="14"/>
    </row>
    <row r="6388" spans="29:29" x14ac:dyDescent="0.3">
      <c r="AC6388" s="14"/>
    </row>
    <row r="6389" spans="29:29" x14ac:dyDescent="0.3">
      <c r="AC6389" s="14"/>
    </row>
    <row r="6390" spans="29:29" x14ac:dyDescent="0.3">
      <c r="AC6390" s="14"/>
    </row>
    <row r="6391" spans="29:29" x14ac:dyDescent="0.3">
      <c r="AC6391" s="14"/>
    </row>
    <row r="6392" spans="29:29" x14ac:dyDescent="0.3">
      <c r="AC6392" s="14"/>
    </row>
    <row r="6393" spans="29:29" x14ac:dyDescent="0.3">
      <c r="AC6393" s="14"/>
    </row>
    <row r="6394" spans="29:29" x14ac:dyDescent="0.3">
      <c r="AC6394" s="14"/>
    </row>
    <row r="6395" spans="29:29" x14ac:dyDescent="0.3">
      <c r="AC6395" s="14"/>
    </row>
    <row r="6396" spans="29:29" x14ac:dyDescent="0.3">
      <c r="AC6396" s="14"/>
    </row>
    <row r="6397" spans="29:29" x14ac:dyDescent="0.3">
      <c r="AC6397" s="14"/>
    </row>
    <row r="6398" spans="29:29" x14ac:dyDescent="0.3">
      <c r="AC6398" s="14"/>
    </row>
    <row r="6399" spans="29:29" x14ac:dyDescent="0.3">
      <c r="AC6399" s="14"/>
    </row>
    <row r="6400" spans="29:29" x14ac:dyDescent="0.3">
      <c r="AC6400" s="14"/>
    </row>
    <row r="6401" spans="29:29" x14ac:dyDescent="0.3">
      <c r="AC6401" s="14"/>
    </row>
    <row r="6402" spans="29:29" x14ac:dyDescent="0.3">
      <c r="AC6402" s="14"/>
    </row>
    <row r="6403" spans="29:29" x14ac:dyDescent="0.3">
      <c r="AC6403" s="14"/>
    </row>
    <row r="6404" spans="29:29" x14ac:dyDescent="0.3">
      <c r="AC6404" s="14"/>
    </row>
    <row r="6405" spans="29:29" x14ac:dyDescent="0.3">
      <c r="AC6405" s="14"/>
    </row>
    <row r="6406" spans="29:29" x14ac:dyDescent="0.3">
      <c r="AC6406" s="14"/>
    </row>
    <row r="6407" spans="29:29" x14ac:dyDescent="0.3">
      <c r="AC6407" s="14"/>
    </row>
    <row r="6408" spans="29:29" x14ac:dyDescent="0.3">
      <c r="AC6408" s="14"/>
    </row>
    <row r="6409" spans="29:29" x14ac:dyDescent="0.3">
      <c r="AC6409" s="14"/>
    </row>
    <row r="6410" spans="29:29" x14ac:dyDescent="0.3">
      <c r="AC6410" s="14"/>
    </row>
    <row r="6411" spans="29:29" x14ac:dyDescent="0.3">
      <c r="AC6411" s="14"/>
    </row>
    <row r="6412" spans="29:29" x14ac:dyDescent="0.3">
      <c r="AC6412" s="14"/>
    </row>
    <row r="6413" spans="29:29" x14ac:dyDescent="0.3">
      <c r="AC6413" s="14"/>
    </row>
    <row r="6414" spans="29:29" x14ac:dyDescent="0.3">
      <c r="AC6414" s="14"/>
    </row>
    <row r="6415" spans="29:29" x14ac:dyDescent="0.3">
      <c r="AC6415" s="14"/>
    </row>
    <row r="6416" spans="29:29" x14ac:dyDescent="0.3">
      <c r="AC6416" s="14"/>
    </row>
    <row r="6417" spans="29:29" x14ac:dyDescent="0.3">
      <c r="AC6417" s="14"/>
    </row>
    <row r="6418" spans="29:29" x14ac:dyDescent="0.3">
      <c r="AC6418" s="14"/>
    </row>
    <row r="6419" spans="29:29" x14ac:dyDescent="0.3">
      <c r="AC6419" s="14"/>
    </row>
    <row r="6420" spans="29:29" x14ac:dyDescent="0.3">
      <c r="AC6420" s="14"/>
    </row>
    <row r="6421" spans="29:29" x14ac:dyDescent="0.3">
      <c r="AC6421" s="14"/>
    </row>
    <row r="6422" spans="29:29" x14ac:dyDescent="0.3">
      <c r="AC6422" s="14"/>
    </row>
    <row r="6423" spans="29:29" x14ac:dyDescent="0.3">
      <c r="AC6423" s="14"/>
    </row>
    <row r="6424" spans="29:29" x14ac:dyDescent="0.3">
      <c r="AC6424" s="14"/>
    </row>
    <row r="6425" spans="29:29" x14ac:dyDescent="0.3">
      <c r="AC6425" s="14"/>
    </row>
    <row r="6426" spans="29:29" x14ac:dyDescent="0.3">
      <c r="AC6426" s="14"/>
    </row>
    <row r="6427" spans="29:29" x14ac:dyDescent="0.3">
      <c r="AC6427" s="14"/>
    </row>
    <row r="6428" spans="29:29" x14ac:dyDescent="0.3">
      <c r="AC6428" s="14"/>
    </row>
    <row r="6429" spans="29:29" x14ac:dyDescent="0.3">
      <c r="AC6429" s="14"/>
    </row>
    <row r="6430" spans="29:29" x14ac:dyDescent="0.3">
      <c r="AC6430" s="14"/>
    </row>
    <row r="6431" spans="29:29" x14ac:dyDescent="0.3">
      <c r="AC6431" s="14"/>
    </row>
    <row r="6432" spans="29:29" x14ac:dyDescent="0.3">
      <c r="AC6432" s="14"/>
    </row>
    <row r="6433" spans="29:29" x14ac:dyDescent="0.3">
      <c r="AC6433" s="14"/>
    </row>
    <row r="6434" spans="29:29" x14ac:dyDescent="0.3">
      <c r="AC6434" s="14"/>
    </row>
    <row r="6435" spans="29:29" x14ac:dyDescent="0.3">
      <c r="AC6435" s="14"/>
    </row>
    <row r="6436" spans="29:29" x14ac:dyDescent="0.3">
      <c r="AC6436" s="14"/>
    </row>
    <row r="6437" spans="29:29" x14ac:dyDescent="0.3">
      <c r="AC6437" s="14"/>
    </row>
    <row r="6438" spans="29:29" x14ac:dyDescent="0.3">
      <c r="AC6438" s="14"/>
    </row>
    <row r="6439" spans="29:29" x14ac:dyDescent="0.3">
      <c r="AC6439" s="14"/>
    </row>
    <row r="6440" spans="29:29" x14ac:dyDescent="0.3">
      <c r="AC6440" s="14"/>
    </row>
    <row r="6441" spans="29:29" x14ac:dyDescent="0.3">
      <c r="AC6441" s="14"/>
    </row>
    <row r="6442" spans="29:29" x14ac:dyDescent="0.3">
      <c r="AC6442" s="14"/>
    </row>
    <row r="6443" spans="29:29" x14ac:dyDescent="0.3">
      <c r="AC6443" s="14"/>
    </row>
    <row r="6444" spans="29:29" x14ac:dyDescent="0.3">
      <c r="AC6444" s="14"/>
    </row>
    <row r="6445" spans="29:29" x14ac:dyDescent="0.3">
      <c r="AC6445" s="14"/>
    </row>
    <row r="6446" spans="29:29" x14ac:dyDescent="0.3">
      <c r="AC6446" s="14"/>
    </row>
    <row r="6447" spans="29:29" x14ac:dyDescent="0.3">
      <c r="AC6447" s="14"/>
    </row>
    <row r="6448" spans="29:29" x14ac:dyDescent="0.3">
      <c r="AC6448" s="14"/>
    </row>
    <row r="6449" spans="29:29" x14ac:dyDescent="0.3">
      <c r="AC6449" s="14"/>
    </row>
    <row r="6450" spans="29:29" x14ac:dyDescent="0.3">
      <c r="AC6450" s="14"/>
    </row>
    <row r="6451" spans="29:29" x14ac:dyDescent="0.3">
      <c r="AC6451" s="14"/>
    </row>
    <row r="6452" spans="29:29" x14ac:dyDescent="0.3">
      <c r="AC6452" s="14"/>
    </row>
    <row r="6453" spans="29:29" x14ac:dyDescent="0.3">
      <c r="AC6453" s="14"/>
    </row>
    <row r="6454" spans="29:29" x14ac:dyDescent="0.3">
      <c r="AC6454" s="14"/>
    </row>
    <row r="6455" spans="29:29" x14ac:dyDescent="0.3">
      <c r="AC6455" s="14"/>
    </row>
    <row r="6456" spans="29:29" x14ac:dyDescent="0.3">
      <c r="AC6456" s="14"/>
    </row>
    <row r="6457" spans="29:29" x14ac:dyDescent="0.3">
      <c r="AC6457" s="14"/>
    </row>
    <row r="6458" spans="29:29" x14ac:dyDescent="0.3">
      <c r="AC6458" s="14"/>
    </row>
    <row r="6459" spans="29:29" x14ac:dyDescent="0.3">
      <c r="AC6459" s="14"/>
    </row>
    <row r="6460" spans="29:29" x14ac:dyDescent="0.3">
      <c r="AC6460" s="14"/>
    </row>
    <row r="6461" spans="29:29" x14ac:dyDescent="0.3">
      <c r="AC6461" s="14"/>
    </row>
    <row r="6462" spans="29:29" x14ac:dyDescent="0.3">
      <c r="AC6462" s="14"/>
    </row>
    <row r="6463" spans="29:29" x14ac:dyDescent="0.3">
      <c r="AC6463" s="14"/>
    </row>
    <row r="6464" spans="29:29" x14ac:dyDescent="0.3">
      <c r="AC6464" s="14"/>
    </row>
    <row r="6465" spans="29:29" x14ac:dyDescent="0.3">
      <c r="AC6465" s="14"/>
    </row>
    <row r="6466" spans="29:29" x14ac:dyDescent="0.3">
      <c r="AC6466" s="14"/>
    </row>
    <row r="6467" spans="29:29" x14ac:dyDescent="0.3">
      <c r="AC6467" s="14"/>
    </row>
    <row r="6468" spans="29:29" x14ac:dyDescent="0.3">
      <c r="AC6468" s="14"/>
    </row>
    <row r="6469" spans="29:29" x14ac:dyDescent="0.3">
      <c r="AC6469" s="14"/>
    </row>
    <row r="6470" spans="29:29" x14ac:dyDescent="0.3">
      <c r="AC6470" s="14"/>
    </row>
    <row r="6471" spans="29:29" x14ac:dyDescent="0.3">
      <c r="AC6471" s="14"/>
    </row>
    <row r="6472" spans="29:29" x14ac:dyDescent="0.3">
      <c r="AC6472" s="14"/>
    </row>
    <row r="6473" spans="29:29" x14ac:dyDescent="0.3">
      <c r="AC6473" s="14"/>
    </row>
    <row r="6474" spans="29:29" x14ac:dyDescent="0.3">
      <c r="AC6474" s="14"/>
    </row>
    <row r="6475" spans="29:29" x14ac:dyDescent="0.3">
      <c r="AC6475" s="14"/>
    </row>
    <row r="6476" spans="29:29" x14ac:dyDescent="0.3">
      <c r="AC6476" s="14"/>
    </row>
    <row r="6477" spans="29:29" x14ac:dyDescent="0.3">
      <c r="AC6477" s="14"/>
    </row>
    <row r="6478" spans="29:29" x14ac:dyDescent="0.3">
      <c r="AC6478" s="14"/>
    </row>
    <row r="6479" spans="29:29" x14ac:dyDescent="0.3">
      <c r="AC6479" s="14"/>
    </row>
    <row r="6480" spans="29:29" x14ac:dyDescent="0.3">
      <c r="AC6480" s="14"/>
    </row>
    <row r="6481" spans="29:29" x14ac:dyDescent="0.3">
      <c r="AC6481" s="14"/>
    </row>
    <row r="6482" spans="29:29" x14ac:dyDescent="0.3">
      <c r="AC6482" s="14"/>
    </row>
    <row r="6483" spans="29:29" x14ac:dyDescent="0.3">
      <c r="AC6483" s="14"/>
    </row>
    <row r="6484" spans="29:29" x14ac:dyDescent="0.3">
      <c r="AC6484" s="14"/>
    </row>
    <row r="6485" spans="29:29" x14ac:dyDescent="0.3">
      <c r="AC6485" s="14"/>
    </row>
    <row r="6486" spans="29:29" x14ac:dyDescent="0.3">
      <c r="AC6486" s="14"/>
    </row>
    <row r="6487" spans="29:29" x14ac:dyDescent="0.3">
      <c r="AC6487" s="14"/>
    </row>
    <row r="6488" spans="29:29" x14ac:dyDescent="0.3">
      <c r="AC6488" s="14"/>
    </row>
    <row r="6489" spans="29:29" x14ac:dyDescent="0.3">
      <c r="AC6489" s="14"/>
    </row>
    <row r="6490" spans="29:29" x14ac:dyDescent="0.3">
      <c r="AC6490" s="14"/>
    </row>
    <row r="6491" spans="29:29" x14ac:dyDescent="0.3">
      <c r="AC6491" s="14"/>
    </row>
    <row r="6492" spans="29:29" x14ac:dyDescent="0.3">
      <c r="AC6492" s="14"/>
    </row>
    <row r="6493" spans="29:29" x14ac:dyDescent="0.3">
      <c r="AC6493" s="14"/>
    </row>
    <row r="6494" spans="29:29" x14ac:dyDescent="0.3">
      <c r="AC6494" s="14"/>
    </row>
    <row r="6495" spans="29:29" x14ac:dyDescent="0.3">
      <c r="AC6495" s="14"/>
    </row>
    <row r="6496" spans="29:29" x14ac:dyDescent="0.3">
      <c r="AC6496" s="14"/>
    </row>
    <row r="6497" spans="29:29" x14ac:dyDescent="0.3">
      <c r="AC6497" s="14"/>
    </row>
    <row r="6498" spans="29:29" x14ac:dyDescent="0.3">
      <c r="AC6498" s="14"/>
    </row>
    <row r="6499" spans="29:29" x14ac:dyDescent="0.3">
      <c r="AC6499" s="14"/>
    </row>
    <row r="6500" spans="29:29" x14ac:dyDescent="0.3">
      <c r="AC6500" s="14"/>
    </row>
    <row r="6501" spans="29:29" x14ac:dyDescent="0.3">
      <c r="AC6501" s="14"/>
    </row>
    <row r="6502" spans="29:29" x14ac:dyDescent="0.3">
      <c r="AC6502" s="14"/>
    </row>
    <row r="6503" spans="29:29" x14ac:dyDescent="0.3">
      <c r="AC6503" s="14"/>
    </row>
    <row r="6504" spans="29:29" x14ac:dyDescent="0.3">
      <c r="AC6504" s="14"/>
    </row>
    <row r="6505" spans="29:29" x14ac:dyDescent="0.3">
      <c r="AC6505" s="14"/>
    </row>
    <row r="6506" spans="29:29" x14ac:dyDescent="0.3">
      <c r="AC6506" s="14"/>
    </row>
    <row r="6507" spans="29:29" x14ac:dyDescent="0.3">
      <c r="AC6507" s="14"/>
    </row>
    <row r="6508" spans="29:29" x14ac:dyDescent="0.3">
      <c r="AC6508" s="14"/>
    </row>
    <row r="6509" spans="29:29" x14ac:dyDescent="0.3">
      <c r="AC6509" s="14"/>
    </row>
    <row r="6510" spans="29:29" x14ac:dyDescent="0.3">
      <c r="AC6510" s="14"/>
    </row>
    <row r="6511" spans="29:29" x14ac:dyDescent="0.3">
      <c r="AC6511" s="14"/>
    </row>
    <row r="6512" spans="29:29" x14ac:dyDescent="0.3">
      <c r="AC6512" s="14"/>
    </row>
    <row r="6513" spans="29:29" x14ac:dyDescent="0.3">
      <c r="AC6513" s="14"/>
    </row>
    <row r="6514" spans="29:29" x14ac:dyDescent="0.3">
      <c r="AC6514" s="14"/>
    </row>
    <row r="6515" spans="29:29" x14ac:dyDescent="0.3">
      <c r="AC6515" s="14"/>
    </row>
    <row r="6516" spans="29:29" x14ac:dyDescent="0.3">
      <c r="AC6516" s="14"/>
    </row>
    <row r="6517" spans="29:29" x14ac:dyDescent="0.3">
      <c r="AC6517" s="14"/>
    </row>
    <row r="6518" spans="29:29" x14ac:dyDescent="0.3">
      <c r="AC6518" s="14"/>
    </row>
    <row r="6519" spans="29:29" x14ac:dyDescent="0.3">
      <c r="AC6519" s="14"/>
    </row>
    <row r="6520" spans="29:29" x14ac:dyDescent="0.3">
      <c r="AC6520" s="14"/>
    </row>
    <row r="6521" spans="29:29" x14ac:dyDescent="0.3">
      <c r="AC6521" s="14"/>
    </row>
    <row r="6522" spans="29:29" x14ac:dyDescent="0.3">
      <c r="AC6522" s="14"/>
    </row>
    <row r="6523" spans="29:29" x14ac:dyDescent="0.3">
      <c r="AC6523" s="14"/>
    </row>
    <row r="6524" spans="29:29" x14ac:dyDescent="0.3">
      <c r="AC6524" s="14"/>
    </row>
    <row r="6525" spans="29:29" x14ac:dyDescent="0.3">
      <c r="AC6525" s="14"/>
    </row>
    <row r="6526" spans="29:29" x14ac:dyDescent="0.3">
      <c r="AC6526" s="14"/>
    </row>
    <row r="6527" spans="29:29" x14ac:dyDescent="0.3">
      <c r="AC6527" s="14"/>
    </row>
    <row r="6528" spans="29:29" x14ac:dyDescent="0.3">
      <c r="AC6528" s="14"/>
    </row>
    <row r="6529" spans="29:29" x14ac:dyDescent="0.3">
      <c r="AC6529" s="14"/>
    </row>
    <row r="6530" spans="29:29" x14ac:dyDescent="0.3">
      <c r="AC6530" s="14"/>
    </row>
    <row r="6531" spans="29:29" x14ac:dyDescent="0.3">
      <c r="AC6531" s="14"/>
    </row>
    <row r="6532" spans="29:29" x14ac:dyDescent="0.3">
      <c r="AC6532" s="14"/>
    </row>
    <row r="6533" spans="29:29" x14ac:dyDescent="0.3">
      <c r="AC6533" s="14"/>
    </row>
    <row r="6534" spans="29:29" x14ac:dyDescent="0.3">
      <c r="AC6534" s="14"/>
    </row>
    <row r="6535" spans="29:29" x14ac:dyDescent="0.3">
      <c r="AC6535" s="14"/>
    </row>
    <row r="6536" spans="29:29" x14ac:dyDescent="0.3">
      <c r="AC6536" s="14"/>
    </row>
    <row r="6537" spans="29:29" x14ac:dyDescent="0.3">
      <c r="AC6537" s="14"/>
    </row>
    <row r="6538" spans="29:29" x14ac:dyDescent="0.3">
      <c r="AC6538" s="14"/>
    </row>
    <row r="6539" spans="29:29" x14ac:dyDescent="0.3">
      <c r="AC6539" s="14"/>
    </row>
    <row r="6540" spans="29:29" x14ac:dyDescent="0.3">
      <c r="AC6540" s="14"/>
    </row>
    <row r="6541" spans="29:29" x14ac:dyDescent="0.3">
      <c r="AC6541" s="14"/>
    </row>
    <row r="6542" spans="29:29" x14ac:dyDescent="0.3">
      <c r="AC6542" s="14"/>
    </row>
    <row r="6543" spans="29:29" x14ac:dyDescent="0.3">
      <c r="AC6543" s="14"/>
    </row>
    <row r="6544" spans="29:29" x14ac:dyDescent="0.3">
      <c r="AC6544" s="14"/>
    </row>
    <row r="6545" spans="29:29" x14ac:dyDescent="0.3">
      <c r="AC6545" s="14"/>
    </row>
    <row r="6546" spans="29:29" x14ac:dyDescent="0.3">
      <c r="AC6546" s="14"/>
    </row>
    <row r="6547" spans="29:29" x14ac:dyDescent="0.3">
      <c r="AC6547" s="14"/>
    </row>
    <row r="6548" spans="29:29" x14ac:dyDescent="0.3">
      <c r="AC6548" s="14"/>
    </row>
    <row r="6549" spans="29:29" x14ac:dyDescent="0.3">
      <c r="AC6549" s="14"/>
    </row>
    <row r="6550" spans="29:29" x14ac:dyDescent="0.3">
      <c r="AC6550" s="14"/>
    </row>
    <row r="6551" spans="29:29" x14ac:dyDescent="0.3">
      <c r="AC6551" s="14"/>
    </row>
    <row r="6552" spans="29:29" x14ac:dyDescent="0.3">
      <c r="AC6552" s="14"/>
    </row>
    <row r="6553" spans="29:29" x14ac:dyDescent="0.3">
      <c r="AC6553" s="14"/>
    </row>
    <row r="6554" spans="29:29" x14ac:dyDescent="0.3">
      <c r="AC6554" s="14"/>
    </row>
    <row r="6555" spans="29:29" x14ac:dyDescent="0.3">
      <c r="AC6555" s="14"/>
    </row>
    <row r="6556" spans="29:29" x14ac:dyDescent="0.3">
      <c r="AC6556" s="14"/>
    </row>
    <row r="6557" spans="29:29" x14ac:dyDescent="0.3">
      <c r="AC6557" s="14"/>
    </row>
    <row r="6558" spans="29:29" x14ac:dyDescent="0.3">
      <c r="AC6558" s="14"/>
    </row>
    <row r="6559" spans="29:29" x14ac:dyDescent="0.3">
      <c r="AC6559" s="14"/>
    </row>
    <row r="6560" spans="29:29" x14ac:dyDescent="0.3">
      <c r="AC6560" s="14"/>
    </row>
    <row r="6561" spans="29:29" x14ac:dyDescent="0.3">
      <c r="AC6561" s="14"/>
    </row>
    <row r="6562" spans="29:29" x14ac:dyDescent="0.3">
      <c r="AC6562" s="14"/>
    </row>
    <row r="6563" spans="29:29" x14ac:dyDescent="0.3">
      <c r="AC6563" s="14"/>
    </row>
    <row r="6564" spans="29:29" x14ac:dyDescent="0.3">
      <c r="AC6564" s="14"/>
    </row>
    <row r="6565" spans="29:29" x14ac:dyDescent="0.3">
      <c r="AC6565" s="14"/>
    </row>
    <row r="6566" spans="29:29" x14ac:dyDescent="0.3">
      <c r="AC6566" s="14"/>
    </row>
    <row r="6567" spans="29:29" x14ac:dyDescent="0.3">
      <c r="AC6567" s="14"/>
    </row>
    <row r="6568" spans="29:29" x14ac:dyDescent="0.3">
      <c r="AC6568" s="14"/>
    </row>
    <row r="6569" spans="29:29" x14ac:dyDescent="0.3">
      <c r="AC6569" s="14"/>
    </row>
    <row r="6570" spans="29:29" x14ac:dyDescent="0.3">
      <c r="AC6570" s="14"/>
    </row>
    <row r="6571" spans="29:29" x14ac:dyDescent="0.3">
      <c r="AC6571" s="14"/>
    </row>
    <row r="6572" spans="29:29" x14ac:dyDescent="0.3">
      <c r="AC6572" s="14"/>
    </row>
    <row r="6573" spans="29:29" x14ac:dyDescent="0.3">
      <c r="AC6573" s="14"/>
    </row>
    <row r="6574" spans="29:29" x14ac:dyDescent="0.3">
      <c r="AC6574" s="14"/>
    </row>
    <row r="6575" spans="29:29" x14ac:dyDescent="0.3">
      <c r="AC6575" s="14"/>
    </row>
    <row r="6576" spans="29:29" x14ac:dyDescent="0.3">
      <c r="AC6576" s="14"/>
    </row>
    <row r="6577" spans="29:29" x14ac:dyDescent="0.3">
      <c r="AC6577" s="14"/>
    </row>
    <row r="6578" spans="29:29" x14ac:dyDescent="0.3">
      <c r="AC6578" s="14"/>
    </row>
    <row r="6579" spans="29:29" x14ac:dyDescent="0.3">
      <c r="AC6579" s="14"/>
    </row>
    <row r="6580" spans="29:29" x14ac:dyDescent="0.3">
      <c r="AC6580" s="14"/>
    </row>
    <row r="6581" spans="29:29" x14ac:dyDescent="0.3">
      <c r="AC6581" s="14"/>
    </row>
    <row r="6582" spans="29:29" x14ac:dyDescent="0.3">
      <c r="AC6582" s="14"/>
    </row>
    <row r="6583" spans="29:29" x14ac:dyDescent="0.3">
      <c r="AC6583" s="14"/>
    </row>
    <row r="6584" spans="29:29" x14ac:dyDescent="0.3">
      <c r="AC6584" s="14"/>
    </row>
    <row r="6585" spans="29:29" x14ac:dyDescent="0.3">
      <c r="AC6585" s="14"/>
    </row>
    <row r="6586" spans="29:29" x14ac:dyDescent="0.3">
      <c r="AC6586" s="14"/>
    </row>
    <row r="6587" spans="29:29" x14ac:dyDescent="0.3">
      <c r="AC6587" s="14"/>
    </row>
    <row r="6588" spans="29:29" x14ac:dyDescent="0.3">
      <c r="AC6588" s="14"/>
    </row>
    <row r="6589" spans="29:29" x14ac:dyDescent="0.3">
      <c r="AC6589" s="14"/>
    </row>
    <row r="6590" spans="29:29" x14ac:dyDescent="0.3">
      <c r="AC6590" s="14"/>
    </row>
    <row r="6591" spans="29:29" x14ac:dyDescent="0.3">
      <c r="AC6591" s="14"/>
    </row>
    <row r="6592" spans="29:29" x14ac:dyDescent="0.3">
      <c r="AC6592" s="14"/>
    </row>
    <row r="6593" spans="29:29" x14ac:dyDescent="0.3">
      <c r="AC6593" s="14"/>
    </row>
    <row r="6594" spans="29:29" x14ac:dyDescent="0.3">
      <c r="AC6594" s="14"/>
    </row>
    <row r="6595" spans="29:29" x14ac:dyDescent="0.3">
      <c r="AC6595" s="14"/>
    </row>
    <row r="6596" spans="29:29" x14ac:dyDescent="0.3">
      <c r="AC6596" s="14"/>
    </row>
    <row r="6597" spans="29:29" x14ac:dyDescent="0.3">
      <c r="AC6597" s="14"/>
    </row>
    <row r="6598" spans="29:29" x14ac:dyDescent="0.3">
      <c r="AC6598" s="14"/>
    </row>
    <row r="6599" spans="29:29" x14ac:dyDescent="0.3">
      <c r="AC6599" s="14"/>
    </row>
    <row r="6600" spans="29:29" x14ac:dyDescent="0.3">
      <c r="AC6600" s="14"/>
    </row>
    <row r="6601" spans="29:29" x14ac:dyDescent="0.3">
      <c r="AC6601" s="14"/>
    </row>
    <row r="6602" spans="29:29" x14ac:dyDescent="0.3">
      <c r="AC6602" s="14"/>
    </row>
    <row r="6603" spans="29:29" x14ac:dyDescent="0.3">
      <c r="AC6603" s="14"/>
    </row>
    <row r="6604" spans="29:29" x14ac:dyDescent="0.3">
      <c r="AC6604" s="14"/>
    </row>
    <row r="6605" spans="29:29" x14ac:dyDescent="0.3">
      <c r="AC6605" s="14"/>
    </row>
    <row r="6606" spans="29:29" x14ac:dyDescent="0.3">
      <c r="AC6606" s="14"/>
    </row>
    <row r="6607" spans="29:29" x14ac:dyDescent="0.3">
      <c r="AC6607" s="14"/>
    </row>
    <row r="6608" spans="29:29" x14ac:dyDescent="0.3">
      <c r="AC6608" s="14"/>
    </row>
    <row r="6609" spans="29:29" x14ac:dyDescent="0.3">
      <c r="AC6609" s="14"/>
    </row>
    <row r="6610" spans="29:29" x14ac:dyDescent="0.3">
      <c r="AC6610" s="14"/>
    </row>
    <row r="6611" spans="29:29" x14ac:dyDescent="0.3">
      <c r="AC6611" s="14"/>
    </row>
    <row r="6612" spans="29:29" x14ac:dyDescent="0.3">
      <c r="AC6612" s="14"/>
    </row>
    <row r="6613" spans="29:29" x14ac:dyDescent="0.3">
      <c r="AC6613" s="14"/>
    </row>
    <row r="6614" spans="29:29" x14ac:dyDescent="0.3">
      <c r="AC6614" s="14"/>
    </row>
    <row r="6615" spans="29:29" x14ac:dyDescent="0.3">
      <c r="AC6615" s="14"/>
    </row>
    <row r="6616" spans="29:29" x14ac:dyDescent="0.3">
      <c r="AC6616" s="14"/>
    </row>
    <row r="6617" spans="29:29" x14ac:dyDescent="0.3">
      <c r="AC6617" s="14"/>
    </row>
    <row r="6618" spans="29:29" x14ac:dyDescent="0.3">
      <c r="AC6618" s="14"/>
    </row>
    <row r="6619" spans="29:29" x14ac:dyDescent="0.3">
      <c r="AC6619" s="14"/>
    </row>
    <row r="6620" spans="29:29" x14ac:dyDescent="0.3">
      <c r="AC6620" s="14"/>
    </row>
    <row r="6621" spans="29:29" x14ac:dyDescent="0.3">
      <c r="AC6621" s="14"/>
    </row>
    <row r="6622" spans="29:29" x14ac:dyDescent="0.3">
      <c r="AC6622" s="14"/>
    </row>
    <row r="6623" spans="29:29" x14ac:dyDescent="0.3">
      <c r="AC6623" s="14"/>
    </row>
    <row r="6624" spans="29:29" x14ac:dyDescent="0.3">
      <c r="AC6624" s="14"/>
    </row>
    <row r="6625" spans="29:29" x14ac:dyDescent="0.3">
      <c r="AC6625" s="14"/>
    </row>
    <row r="6626" spans="29:29" x14ac:dyDescent="0.3">
      <c r="AC6626" s="14"/>
    </row>
    <row r="6627" spans="29:29" x14ac:dyDescent="0.3">
      <c r="AC6627" s="14"/>
    </row>
    <row r="6628" spans="29:29" x14ac:dyDescent="0.3">
      <c r="AC6628" s="14"/>
    </row>
    <row r="6629" spans="29:29" x14ac:dyDescent="0.3">
      <c r="AC6629" s="14"/>
    </row>
    <row r="6630" spans="29:29" x14ac:dyDescent="0.3">
      <c r="AC6630" s="14"/>
    </row>
    <row r="6631" spans="29:29" x14ac:dyDescent="0.3">
      <c r="AC6631" s="14"/>
    </row>
    <row r="6632" spans="29:29" x14ac:dyDescent="0.3">
      <c r="AC6632" s="14"/>
    </row>
    <row r="6633" spans="29:29" x14ac:dyDescent="0.3">
      <c r="AC6633" s="14"/>
    </row>
    <row r="6634" spans="29:29" x14ac:dyDescent="0.3">
      <c r="AC6634" s="14"/>
    </row>
    <row r="6635" spans="29:29" x14ac:dyDescent="0.3">
      <c r="AC6635" s="14"/>
    </row>
    <row r="6636" spans="29:29" x14ac:dyDescent="0.3">
      <c r="AC6636" s="14"/>
    </row>
    <row r="6637" spans="29:29" x14ac:dyDescent="0.3">
      <c r="AC6637" s="14"/>
    </row>
    <row r="6638" spans="29:29" x14ac:dyDescent="0.3">
      <c r="AC6638" s="14"/>
    </row>
    <row r="6639" spans="29:29" x14ac:dyDescent="0.3">
      <c r="AC6639" s="14"/>
    </row>
    <row r="6640" spans="29:29" x14ac:dyDescent="0.3">
      <c r="AC6640" s="14"/>
    </row>
    <row r="6641" spans="29:29" x14ac:dyDescent="0.3">
      <c r="AC6641" s="14"/>
    </row>
    <row r="6642" spans="29:29" x14ac:dyDescent="0.3">
      <c r="AC6642" s="14"/>
    </row>
    <row r="6643" spans="29:29" x14ac:dyDescent="0.3">
      <c r="AC6643" s="14"/>
    </row>
    <row r="6644" spans="29:29" x14ac:dyDescent="0.3">
      <c r="AC6644" s="14"/>
    </row>
    <row r="6645" spans="29:29" x14ac:dyDescent="0.3">
      <c r="AC6645" s="14"/>
    </row>
    <row r="6646" spans="29:29" x14ac:dyDescent="0.3">
      <c r="AC6646" s="14"/>
    </row>
    <row r="6647" spans="29:29" x14ac:dyDescent="0.3">
      <c r="AC6647" s="14"/>
    </row>
    <row r="6648" spans="29:29" x14ac:dyDescent="0.3">
      <c r="AC6648" s="14"/>
    </row>
    <row r="6649" spans="29:29" x14ac:dyDescent="0.3">
      <c r="AC6649" s="14"/>
    </row>
    <row r="6650" spans="29:29" x14ac:dyDescent="0.3">
      <c r="AC6650" s="14"/>
    </row>
    <row r="6651" spans="29:29" x14ac:dyDescent="0.3">
      <c r="AC6651" s="14"/>
    </row>
    <row r="6652" spans="29:29" x14ac:dyDescent="0.3">
      <c r="AC6652" s="14"/>
    </row>
    <row r="6653" spans="29:29" x14ac:dyDescent="0.3">
      <c r="AC6653" s="14"/>
    </row>
    <row r="6654" spans="29:29" x14ac:dyDescent="0.3">
      <c r="AC6654" s="14"/>
    </row>
    <row r="6655" spans="29:29" x14ac:dyDescent="0.3">
      <c r="AC6655" s="14"/>
    </row>
    <row r="6656" spans="29:29" x14ac:dyDescent="0.3">
      <c r="AC6656" s="14"/>
    </row>
    <row r="6657" spans="29:29" x14ac:dyDescent="0.3">
      <c r="AC6657" s="14"/>
    </row>
    <row r="6658" spans="29:29" x14ac:dyDescent="0.3">
      <c r="AC6658" s="14"/>
    </row>
    <row r="6659" spans="29:29" x14ac:dyDescent="0.3">
      <c r="AC6659" s="14"/>
    </row>
    <row r="6660" spans="29:29" x14ac:dyDescent="0.3">
      <c r="AC6660" s="14"/>
    </row>
    <row r="6661" spans="29:29" x14ac:dyDescent="0.3">
      <c r="AC6661" s="14"/>
    </row>
    <row r="6662" spans="29:29" x14ac:dyDescent="0.3">
      <c r="AC6662" s="14"/>
    </row>
    <row r="6663" spans="29:29" x14ac:dyDescent="0.3">
      <c r="AC6663" s="14"/>
    </row>
    <row r="6664" spans="29:29" x14ac:dyDescent="0.3">
      <c r="AC6664" s="14"/>
    </row>
    <row r="6665" spans="29:29" x14ac:dyDescent="0.3">
      <c r="AC6665" s="14"/>
    </row>
    <row r="6666" spans="29:29" x14ac:dyDescent="0.3">
      <c r="AC6666" s="14"/>
    </row>
    <row r="6667" spans="29:29" x14ac:dyDescent="0.3">
      <c r="AC6667" s="14"/>
    </row>
    <row r="6668" spans="29:29" x14ac:dyDescent="0.3">
      <c r="AC6668" s="14"/>
    </row>
    <row r="6669" spans="29:29" x14ac:dyDescent="0.3">
      <c r="AC6669" s="14"/>
    </row>
    <row r="6670" spans="29:29" x14ac:dyDescent="0.3">
      <c r="AC6670" s="14"/>
    </row>
    <row r="6671" spans="29:29" x14ac:dyDescent="0.3">
      <c r="AC6671" s="14"/>
    </row>
    <row r="6672" spans="29:29" x14ac:dyDescent="0.3">
      <c r="AC6672" s="14"/>
    </row>
    <row r="6673" spans="29:29" x14ac:dyDescent="0.3">
      <c r="AC6673" s="14"/>
    </row>
    <row r="6674" spans="29:29" x14ac:dyDescent="0.3">
      <c r="AC6674" s="14"/>
    </row>
    <row r="6675" spans="29:29" x14ac:dyDescent="0.3">
      <c r="AC6675" s="14"/>
    </row>
    <row r="6676" spans="29:29" x14ac:dyDescent="0.3">
      <c r="AC6676" s="14"/>
    </row>
    <row r="6677" spans="29:29" x14ac:dyDescent="0.3">
      <c r="AC6677" s="14"/>
    </row>
    <row r="6678" spans="29:29" x14ac:dyDescent="0.3">
      <c r="AC6678" s="14"/>
    </row>
    <row r="6679" spans="29:29" x14ac:dyDescent="0.3">
      <c r="AC6679" s="14"/>
    </row>
    <row r="6680" spans="29:29" x14ac:dyDescent="0.3">
      <c r="AC6680" s="14"/>
    </row>
    <row r="6681" spans="29:29" x14ac:dyDescent="0.3">
      <c r="AC6681" s="14"/>
    </row>
    <row r="6682" spans="29:29" x14ac:dyDescent="0.3">
      <c r="AC6682" s="14"/>
    </row>
    <row r="6683" spans="29:29" x14ac:dyDescent="0.3">
      <c r="AC6683" s="14"/>
    </row>
    <row r="6684" spans="29:29" x14ac:dyDescent="0.3">
      <c r="AC6684" s="14"/>
    </row>
    <row r="6685" spans="29:29" x14ac:dyDescent="0.3">
      <c r="AC6685" s="14"/>
    </row>
    <row r="6686" spans="29:29" x14ac:dyDescent="0.3">
      <c r="AC6686" s="14"/>
    </row>
    <row r="6687" spans="29:29" x14ac:dyDescent="0.3">
      <c r="AC6687" s="14"/>
    </row>
    <row r="6688" spans="29:29" x14ac:dyDescent="0.3">
      <c r="AC6688" s="14"/>
    </row>
    <row r="6689" spans="29:29" x14ac:dyDescent="0.3">
      <c r="AC6689" s="14"/>
    </row>
    <row r="6690" spans="29:29" x14ac:dyDescent="0.3">
      <c r="AC6690" s="14"/>
    </row>
    <row r="6691" spans="29:29" x14ac:dyDescent="0.3">
      <c r="AC6691" s="14"/>
    </row>
    <row r="6692" spans="29:29" x14ac:dyDescent="0.3">
      <c r="AC6692" s="14"/>
    </row>
    <row r="6693" spans="29:29" x14ac:dyDescent="0.3">
      <c r="AC6693" s="14"/>
    </row>
    <row r="6694" spans="29:29" x14ac:dyDescent="0.3">
      <c r="AC6694" s="14"/>
    </row>
    <row r="6695" spans="29:29" x14ac:dyDescent="0.3">
      <c r="AC6695" s="14"/>
    </row>
    <row r="6696" spans="29:29" x14ac:dyDescent="0.3">
      <c r="AC6696" s="14"/>
    </row>
    <row r="6697" spans="29:29" x14ac:dyDescent="0.3">
      <c r="AC6697" s="14"/>
    </row>
    <row r="6698" spans="29:29" x14ac:dyDescent="0.3">
      <c r="AC6698" s="14"/>
    </row>
    <row r="6699" spans="29:29" x14ac:dyDescent="0.3">
      <c r="AC6699" s="14"/>
    </row>
    <row r="6700" spans="29:29" x14ac:dyDescent="0.3">
      <c r="AC6700" s="14"/>
    </row>
    <row r="6701" spans="29:29" x14ac:dyDescent="0.3">
      <c r="AC6701" s="14"/>
    </row>
    <row r="6702" spans="29:29" x14ac:dyDescent="0.3">
      <c r="AC6702" s="14"/>
    </row>
    <row r="6703" spans="29:29" x14ac:dyDescent="0.3">
      <c r="AC6703" s="14"/>
    </row>
    <row r="6704" spans="29:29" x14ac:dyDescent="0.3">
      <c r="AC6704" s="14"/>
    </row>
    <row r="6705" spans="29:29" x14ac:dyDescent="0.3">
      <c r="AC6705" s="14"/>
    </row>
    <row r="6706" spans="29:29" x14ac:dyDescent="0.3">
      <c r="AC6706" s="14"/>
    </row>
    <row r="6707" spans="29:29" x14ac:dyDescent="0.3">
      <c r="AC6707" s="14"/>
    </row>
    <row r="6708" spans="29:29" x14ac:dyDescent="0.3">
      <c r="AC6708" s="14"/>
    </row>
    <row r="6709" spans="29:29" x14ac:dyDescent="0.3">
      <c r="AC6709" s="14"/>
    </row>
    <row r="6710" spans="29:29" x14ac:dyDescent="0.3">
      <c r="AC6710" s="14"/>
    </row>
    <row r="6711" spans="29:29" x14ac:dyDescent="0.3">
      <c r="AC6711" s="14"/>
    </row>
    <row r="6712" spans="29:29" x14ac:dyDescent="0.3">
      <c r="AC6712" s="14"/>
    </row>
    <row r="6713" spans="29:29" x14ac:dyDescent="0.3">
      <c r="AC6713" s="14"/>
    </row>
    <row r="6714" spans="29:29" x14ac:dyDescent="0.3">
      <c r="AC6714" s="14"/>
    </row>
    <row r="6715" spans="29:29" x14ac:dyDescent="0.3">
      <c r="AC6715" s="14"/>
    </row>
    <row r="6716" spans="29:29" x14ac:dyDescent="0.3">
      <c r="AC6716" s="14"/>
    </row>
    <row r="6717" spans="29:29" x14ac:dyDescent="0.3">
      <c r="AC6717" s="14"/>
    </row>
    <row r="6718" spans="29:29" x14ac:dyDescent="0.3">
      <c r="AC6718" s="14"/>
    </row>
    <row r="6719" spans="29:29" x14ac:dyDescent="0.3">
      <c r="AC6719" s="14"/>
    </row>
    <row r="6720" spans="29:29" x14ac:dyDescent="0.3">
      <c r="AC6720" s="14"/>
    </row>
    <row r="6721" spans="29:29" x14ac:dyDescent="0.3">
      <c r="AC6721" s="14"/>
    </row>
    <row r="6722" spans="29:29" x14ac:dyDescent="0.3">
      <c r="AC6722" s="14"/>
    </row>
    <row r="6723" spans="29:29" x14ac:dyDescent="0.3">
      <c r="AC6723" s="14"/>
    </row>
    <row r="6724" spans="29:29" x14ac:dyDescent="0.3">
      <c r="AC6724" s="14"/>
    </row>
    <row r="6725" spans="29:29" x14ac:dyDescent="0.3">
      <c r="AC6725" s="14"/>
    </row>
    <row r="6726" spans="29:29" x14ac:dyDescent="0.3">
      <c r="AC6726" s="14"/>
    </row>
    <row r="6727" spans="29:29" x14ac:dyDescent="0.3">
      <c r="AC6727" s="14"/>
    </row>
    <row r="6728" spans="29:29" x14ac:dyDescent="0.3">
      <c r="AC6728" s="14"/>
    </row>
    <row r="6729" spans="29:29" x14ac:dyDescent="0.3">
      <c r="AC6729" s="14"/>
    </row>
    <row r="6730" spans="29:29" x14ac:dyDescent="0.3">
      <c r="AC6730" s="14"/>
    </row>
    <row r="6731" spans="29:29" x14ac:dyDescent="0.3">
      <c r="AC6731" s="14"/>
    </row>
    <row r="6732" spans="29:29" x14ac:dyDescent="0.3">
      <c r="AC6732" s="14"/>
    </row>
    <row r="6733" spans="29:29" x14ac:dyDescent="0.3">
      <c r="AC6733" s="14"/>
    </row>
    <row r="6734" spans="29:29" x14ac:dyDescent="0.3">
      <c r="AC6734" s="14"/>
    </row>
    <row r="6735" spans="29:29" x14ac:dyDescent="0.3">
      <c r="AC6735" s="14"/>
    </row>
    <row r="6736" spans="29:29" x14ac:dyDescent="0.3">
      <c r="AC6736" s="14"/>
    </row>
    <row r="6737" spans="29:29" x14ac:dyDescent="0.3">
      <c r="AC6737" s="14"/>
    </row>
    <row r="6738" spans="29:29" x14ac:dyDescent="0.3">
      <c r="AC6738" s="14"/>
    </row>
    <row r="6739" spans="29:29" x14ac:dyDescent="0.3">
      <c r="AC6739" s="14"/>
    </row>
    <row r="6740" spans="29:29" x14ac:dyDescent="0.3">
      <c r="AC6740" s="14"/>
    </row>
    <row r="6741" spans="29:29" x14ac:dyDescent="0.3">
      <c r="AC6741" s="14"/>
    </row>
    <row r="6742" spans="29:29" x14ac:dyDescent="0.3">
      <c r="AC6742" s="14"/>
    </row>
    <row r="6743" spans="29:29" x14ac:dyDescent="0.3">
      <c r="AC6743" s="14"/>
    </row>
    <row r="6744" spans="29:29" x14ac:dyDescent="0.3">
      <c r="AC6744" s="14"/>
    </row>
    <row r="6745" spans="29:29" x14ac:dyDescent="0.3">
      <c r="AC6745" s="14"/>
    </row>
    <row r="6746" spans="29:29" x14ac:dyDescent="0.3">
      <c r="AC6746" s="14"/>
    </row>
    <row r="6747" spans="29:29" x14ac:dyDescent="0.3">
      <c r="AC6747" s="14"/>
    </row>
    <row r="6748" spans="29:29" x14ac:dyDescent="0.3">
      <c r="AC6748" s="14"/>
    </row>
    <row r="6749" spans="29:29" x14ac:dyDescent="0.3">
      <c r="AC6749" s="14"/>
    </row>
    <row r="6750" spans="29:29" x14ac:dyDescent="0.3">
      <c r="AC6750" s="14"/>
    </row>
    <row r="6751" spans="29:29" x14ac:dyDescent="0.3">
      <c r="AC6751" s="14"/>
    </row>
    <row r="6752" spans="29:29" x14ac:dyDescent="0.3">
      <c r="AC6752" s="14"/>
    </row>
    <row r="6753" spans="29:29" x14ac:dyDescent="0.3">
      <c r="AC6753" s="14"/>
    </row>
    <row r="6754" spans="29:29" x14ac:dyDescent="0.3">
      <c r="AC6754" s="14"/>
    </row>
    <row r="6755" spans="29:29" x14ac:dyDescent="0.3">
      <c r="AC6755" s="14"/>
    </row>
    <row r="6756" spans="29:29" x14ac:dyDescent="0.3">
      <c r="AC6756" s="14"/>
    </row>
    <row r="6757" spans="29:29" x14ac:dyDescent="0.3">
      <c r="AC6757" s="14"/>
    </row>
    <row r="6758" spans="29:29" x14ac:dyDescent="0.3">
      <c r="AC6758" s="14"/>
    </row>
    <row r="6759" spans="29:29" x14ac:dyDescent="0.3">
      <c r="AC6759" s="14"/>
    </row>
    <row r="6760" spans="29:29" x14ac:dyDescent="0.3">
      <c r="AC6760" s="14"/>
    </row>
    <row r="6761" spans="29:29" x14ac:dyDescent="0.3">
      <c r="AC6761" s="14"/>
    </row>
    <row r="6762" spans="29:29" x14ac:dyDescent="0.3">
      <c r="AC6762" s="14"/>
    </row>
    <row r="6763" spans="29:29" x14ac:dyDescent="0.3">
      <c r="AC6763" s="14"/>
    </row>
    <row r="6764" spans="29:29" x14ac:dyDescent="0.3">
      <c r="AC6764" s="14"/>
    </row>
    <row r="6765" spans="29:29" x14ac:dyDescent="0.3">
      <c r="AC6765" s="14"/>
    </row>
    <row r="6766" spans="29:29" x14ac:dyDescent="0.3">
      <c r="AC6766" s="14"/>
    </row>
    <row r="6767" spans="29:29" x14ac:dyDescent="0.3">
      <c r="AC6767" s="14"/>
    </row>
    <row r="6768" spans="29:29" x14ac:dyDescent="0.3">
      <c r="AC6768" s="14"/>
    </row>
    <row r="6769" spans="29:29" x14ac:dyDescent="0.3">
      <c r="AC6769" s="14"/>
    </row>
    <row r="6770" spans="29:29" x14ac:dyDescent="0.3">
      <c r="AC6770" s="14"/>
    </row>
    <row r="6771" spans="29:29" x14ac:dyDescent="0.3">
      <c r="AC6771" s="14"/>
    </row>
    <row r="6772" spans="29:29" x14ac:dyDescent="0.3">
      <c r="AC6772" s="14"/>
    </row>
    <row r="6773" spans="29:29" x14ac:dyDescent="0.3">
      <c r="AC6773" s="14"/>
    </row>
    <row r="6774" spans="29:29" x14ac:dyDescent="0.3">
      <c r="AC6774" s="14"/>
    </row>
    <row r="6775" spans="29:29" x14ac:dyDescent="0.3">
      <c r="AC6775" s="14"/>
    </row>
    <row r="6776" spans="29:29" x14ac:dyDescent="0.3">
      <c r="AC6776" s="14"/>
    </row>
    <row r="6777" spans="29:29" x14ac:dyDescent="0.3">
      <c r="AC6777" s="14"/>
    </row>
    <row r="6778" spans="29:29" x14ac:dyDescent="0.3">
      <c r="AC6778" s="14"/>
    </row>
    <row r="6779" spans="29:29" x14ac:dyDescent="0.3">
      <c r="AC6779" s="14"/>
    </row>
    <row r="6780" spans="29:29" x14ac:dyDescent="0.3">
      <c r="AC6780" s="14"/>
    </row>
    <row r="6781" spans="29:29" x14ac:dyDescent="0.3">
      <c r="AC6781" s="14"/>
    </row>
    <row r="6782" spans="29:29" x14ac:dyDescent="0.3">
      <c r="AC6782" s="14"/>
    </row>
    <row r="6783" spans="29:29" x14ac:dyDescent="0.3">
      <c r="AC6783" s="14"/>
    </row>
    <row r="6784" spans="29:29" x14ac:dyDescent="0.3">
      <c r="AC6784" s="14"/>
    </row>
    <row r="6785" spans="29:29" x14ac:dyDescent="0.3">
      <c r="AC6785" s="14"/>
    </row>
    <row r="6786" spans="29:29" x14ac:dyDescent="0.3">
      <c r="AC6786" s="14"/>
    </row>
    <row r="6787" spans="29:29" x14ac:dyDescent="0.3">
      <c r="AC6787" s="14"/>
    </row>
    <row r="6788" spans="29:29" x14ac:dyDescent="0.3">
      <c r="AC6788" s="14"/>
    </row>
    <row r="6789" spans="29:29" x14ac:dyDescent="0.3">
      <c r="AC6789" s="14"/>
    </row>
    <row r="6790" spans="29:29" x14ac:dyDescent="0.3">
      <c r="AC6790" s="14"/>
    </row>
    <row r="6791" spans="29:29" x14ac:dyDescent="0.3">
      <c r="AC6791" s="14"/>
    </row>
    <row r="6792" spans="29:29" x14ac:dyDescent="0.3">
      <c r="AC6792" s="14"/>
    </row>
    <row r="6793" spans="29:29" x14ac:dyDescent="0.3">
      <c r="AC6793" s="14"/>
    </row>
    <row r="6794" spans="29:29" x14ac:dyDescent="0.3">
      <c r="AC6794" s="14"/>
    </row>
    <row r="6795" spans="29:29" x14ac:dyDescent="0.3">
      <c r="AC6795" s="14"/>
    </row>
    <row r="6796" spans="29:29" x14ac:dyDescent="0.3">
      <c r="AC6796" s="14"/>
    </row>
    <row r="6797" spans="29:29" x14ac:dyDescent="0.3">
      <c r="AC6797" s="14"/>
    </row>
    <row r="6798" spans="29:29" x14ac:dyDescent="0.3">
      <c r="AC6798" s="14"/>
    </row>
    <row r="6799" spans="29:29" x14ac:dyDescent="0.3">
      <c r="AC6799" s="14"/>
    </row>
    <row r="6800" spans="29:29" x14ac:dyDescent="0.3">
      <c r="AC6800" s="14"/>
    </row>
    <row r="6801" spans="29:29" x14ac:dyDescent="0.3">
      <c r="AC6801" s="14"/>
    </row>
    <row r="6802" spans="29:29" x14ac:dyDescent="0.3">
      <c r="AC6802" s="14"/>
    </row>
    <row r="6803" spans="29:29" x14ac:dyDescent="0.3">
      <c r="AC6803" s="14"/>
    </row>
    <row r="6804" spans="29:29" x14ac:dyDescent="0.3">
      <c r="AC6804" s="14"/>
    </row>
    <row r="6805" spans="29:29" x14ac:dyDescent="0.3">
      <c r="AC6805" s="14"/>
    </row>
    <row r="6806" spans="29:29" x14ac:dyDescent="0.3">
      <c r="AC6806" s="14"/>
    </row>
    <row r="6807" spans="29:29" x14ac:dyDescent="0.3">
      <c r="AC6807" s="14"/>
    </row>
    <row r="6808" spans="29:29" x14ac:dyDescent="0.3">
      <c r="AC6808" s="14"/>
    </row>
    <row r="6809" spans="29:29" x14ac:dyDescent="0.3">
      <c r="AC6809" s="14"/>
    </row>
    <row r="6810" spans="29:29" x14ac:dyDescent="0.3">
      <c r="AC6810" s="14"/>
    </row>
    <row r="6811" spans="29:29" x14ac:dyDescent="0.3">
      <c r="AC6811" s="14"/>
    </row>
    <row r="6812" spans="29:29" x14ac:dyDescent="0.3">
      <c r="AC6812" s="14"/>
    </row>
    <row r="6813" spans="29:29" x14ac:dyDescent="0.3">
      <c r="AC6813" s="14"/>
    </row>
    <row r="6814" spans="29:29" x14ac:dyDescent="0.3">
      <c r="AC6814" s="14"/>
    </row>
    <row r="6815" spans="29:29" x14ac:dyDescent="0.3">
      <c r="AC6815" s="14"/>
    </row>
    <row r="6816" spans="29:29" x14ac:dyDescent="0.3">
      <c r="AC6816" s="14"/>
    </row>
    <row r="6817" spans="29:29" x14ac:dyDescent="0.3">
      <c r="AC6817" s="14"/>
    </row>
    <row r="6818" spans="29:29" x14ac:dyDescent="0.3">
      <c r="AC6818" s="14"/>
    </row>
    <row r="6819" spans="29:29" x14ac:dyDescent="0.3">
      <c r="AC6819" s="14"/>
    </row>
    <row r="6820" spans="29:29" x14ac:dyDescent="0.3">
      <c r="AC6820" s="14"/>
    </row>
    <row r="6821" spans="29:29" x14ac:dyDescent="0.3">
      <c r="AC6821" s="14"/>
    </row>
    <row r="6822" spans="29:29" x14ac:dyDescent="0.3">
      <c r="AC6822" s="14"/>
    </row>
    <row r="6823" spans="29:29" x14ac:dyDescent="0.3">
      <c r="AC6823" s="14"/>
    </row>
    <row r="6824" spans="29:29" x14ac:dyDescent="0.3">
      <c r="AC6824" s="14"/>
    </row>
    <row r="6825" spans="29:29" x14ac:dyDescent="0.3">
      <c r="AC6825" s="14"/>
    </row>
    <row r="6826" spans="29:29" x14ac:dyDescent="0.3">
      <c r="AC6826" s="14"/>
    </row>
    <row r="6827" spans="29:29" x14ac:dyDescent="0.3">
      <c r="AC6827" s="14"/>
    </row>
    <row r="6828" spans="29:29" x14ac:dyDescent="0.3">
      <c r="AC6828" s="14"/>
    </row>
    <row r="6829" spans="29:29" x14ac:dyDescent="0.3">
      <c r="AC6829" s="14"/>
    </row>
    <row r="6830" spans="29:29" x14ac:dyDescent="0.3">
      <c r="AC6830" s="14"/>
    </row>
    <row r="6831" spans="29:29" x14ac:dyDescent="0.3">
      <c r="AC6831" s="14"/>
    </row>
    <row r="6832" spans="29:29" x14ac:dyDescent="0.3">
      <c r="AC6832" s="14"/>
    </row>
    <row r="6833" spans="29:29" x14ac:dyDescent="0.3">
      <c r="AC6833" s="14"/>
    </row>
    <row r="6834" spans="29:29" x14ac:dyDescent="0.3">
      <c r="AC6834" s="14"/>
    </row>
    <row r="6835" spans="29:29" x14ac:dyDescent="0.3">
      <c r="AC6835" s="14"/>
    </row>
    <row r="6836" spans="29:29" x14ac:dyDescent="0.3">
      <c r="AC6836" s="14"/>
    </row>
    <row r="6837" spans="29:29" x14ac:dyDescent="0.3">
      <c r="AC6837" s="14"/>
    </row>
    <row r="6838" spans="29:29" x14ac:dyDescent="0.3">
      <c r="AC6838" s="14"/>
    </row>
    <row r="6839" spans="29:29" x14ac:dyDescent="0.3">
      <c r="AC6839" s="14"/>
    </row>
    <row r="6840" spans="29:29" x14ac:dyDescent="0.3">
      <c r="AC6840" s="14"/>
    </row>
    <row r="6841" spans="29:29" x14ac:dyDescent="0.3">
      <c r="AC6841" s="14"/>
    </row>
    <row r="6842" spans="29:29" x14ac:dyDescent="0.3">
      <c r="AC6842" s="14"/>
    </row>
    <row r="6843" spans="29:29" x14ac:dyDescent="0.3">
      <c r="AC6843" s="14"/>
    </row>
    <row r="6844" spans="29:29" x14ac:dyDescent="0.3">
      <c r="AC6844" s="14"/>
    </row>
    <row r="6845" spans="29:29" x14ac:dyDescent="0.3">
      <c r="AC6845" s="14"/>
    </row>
    <row r="6846" spans="29:29" x14ac:dyDescent="0.3">
      <c r="AC6846" s="14"/>
    </row>
    <row r="6847" spans="29:29" x14ac:dyDescent="0.3">
      <c r="AC6847" s="14"/>
    </row>
    <row r="6848" spans="29:29" x14ac:dyDescent="0.3">
      <c r="AC6848" s="14"/>
    </row>
    <row r="6849" spans="29:29" x14ac:dyDescent="0.3">
      <c r="AC6849" s="14"/>
    </row>
    <row r="6850" spans="29:29" x14ac:dyDescent="0.3">
      <c r="AC6850" s="14"/>
    </row>
    <row r="6851" spans="29:29" x14ac:dyDescent="0.3">
      <c r="AC6851" s="14"/>
    </row>
    <row r="6852" spans="29:29" x14ac:dyDescent="0.3">
      <c r="AC6852" s="14"/>
    </row>
    <row r="6853" spans="29:29" x14ac:dyDescent="0.3">
      <c r="AC6853" s="14"/>
    </row>
    <row r="6854" spans="29:29" x14ac:dyDescent="0.3">
      <c r="AC6854" s="14"/>
    </row>
    <row r="6855" spans="29:29" x14ac:dyDescent="0.3">
      <c r="AC6855" s="14"/>
    </row>
    <row r="6856" spans="29:29" x14ac:dyDescent="0.3">
      <c r="AC6856" s="14"/>
    </row>
    <row r="6857" spans="29:29" x14ac:dyDescent="0.3">
      <c r="AC6857" s="14"/>
    </row>
    <row r="6858" spans="29:29" x14ac:dyDescent="0.3">
      <c r="AC6858" s="14"/>
    </row>
    <row r="6859" spans="29:29" x14ac:dyDescent="0.3">
      <c r="AC6859" s="14"/>
    </row>
    <row r="6860" spans="29:29" x14ac:dyDescent="0.3">
      <c r="AC6860" s="14"/>
    </row>
    <row r="6861" spans="29:29" x14ac:dyDescent="0.3">
      <c r="AC6861" s="14"/>
    </row>
    <row r="6862" spans="29:29" x14ac:dyDescent="0.3">
      <c r="AC6862" s="14"/>
    </row>
    <row r="6863" spans="29:29" x14ac:dyDescent="0.3">
      <c r="AC6863" s="14"/>
    </row>
    <row r="6864" spans="29:29" x14ac:dyDescent="0.3">
      <c r="AC6864" s="14"/>
    </row>
    <row r="6865" spans="29:29" x14ac:dyDescent="0.3">
      <c r="AC6865" s="14"/>
    </row>
    <row r="6866" spans="29:29" x14ac:dyDescent="0.3">
      <c r="AC6866" s="14"/>
    </row>
    <row r="6867" spans="29:29" x14ac:dyDescent="0.3">
      <c r="AC6867" s="14"/>
    </row>
    <row r="6868" spans="29:29" x14ac:dyDescent="0.3">
      <c r="AC6868" s="14"/>
    </row>
    <row r="6869" spans="29:29" x14ac:dyDescent="0.3">
      <c r="AC6869" s="14"/>
    </row>
    <row r="6870" spans="29:29" x14ac:dyDescent="0.3">
      <c r="AC6870" s="14"/>
    </row>
    <row r="6871" spans="29:29" x14ac:dyDescent="0.3">
      <c r="AC6871" s="14"/>
    </row>
    <row r="6872" spans="29:29" x14ac:dyDescent="0.3">
      <c r="AC6872" s="14"/>
    </row>
    <row r="6873" spans="29:29" x14ac:dyDescent="0.3">
      <c r="AC6873" s="14"/>
    </row>
    <row r="6874" spans="29:29" x14ac:dyDescent="0.3">
      <c r="AC6874" s="14"/>
    </row>
    <row r="6875" spans="29:29" x14ac:dyDescent="0.3">
      <c r="AC6875" s="14"/>
    </row>
    <row r="6876" spans="29:29" x14ac:dyDescent="0.3">
      <c r="AC6876" s="14"/>
    </row>
    <row r="6877" spans="29:29" x14ac:dyDescent="0.3">
      <c r="AC6877" s="14"/>
    </row>
    <row r="6878" spans="29:29" x14ac:dyDescent="0.3">
      <c r="AC6878" s="14"/>
    </row>
    <row r="6879" spans="29:29" x14ac:dyDescent="0.3">
      <c r="AC6879" s="14"/>
    </row>
    <row r="6880" spans="29:29" x14ac:dyDescent="0.3">
      <c r="AC6880" s="14"/>
    </row>
    <row r="6881" spans="29:29" x14ac:dyDescent="0.3">
      <c r="AC6881" s="14"/>
    </row>
    <row r="6882" spans="29:29" x14ac:dyDescent="0.3">
      <c r="AC6882" s="14"/>
    </row>
    <row r="6883" spans="29:29" x14ac:dyDescent="0.3">
      <c r="AC6883" s="14"/>
    </row>
    <row r="6884" spans="29:29" x14ac:dyDescent="0.3">
      <c r="AC6884" s="14"/>
    </row>
    <row r="6885" spans="29:29" x14ac:dyDescent="0.3">
      <c r="AC6885" s="14"/>
    </row>
    <row r="6886" spans="29:29" x14ac:dyDescent="0.3">
      <c r="AC6886" s="14"/>
    </row>
    <row r="6887" spans="29:29" x14ac:dyDescent="0.3">
      <c r="AC6887" s="14"/>
    </row>
    <row r="6888" spans="29:29" x14ac:dyDescent="0.3">
      <c r="AC6888" s="14"/>
    </row>
    <row r="6889" spans="29:29" x14ac:dyDescent="0.3">
      <c r="AC6889" s="14"/>
    </row>
    <row r="6890" spans="29:29" x14ac:dyDescent="0.3">
      <c r="AC6890" s="14"/>
    </row>
    <row r="6891" spans="29:29" x14ac:dyDescent="0.3">
      <c r="AC6891" s="14"/>
    </row>
    <row r="6892" spans="29:29" x14ac:dyDescent="0.3">
      <c r="AC6892" s="14"/>
    </row>
    <row r="6893" spans="29:29" x14ac:dyDescent="0.3">
      <c r="AC6893" s="14"/>
    </row>
    <row r="6894" spans="29:29" x14ac:dyDescent="0.3">
      <c r="AC6894" s="14"/>
    </row>
    <row r="6895" spans="29:29" x14ac:dyDescent="0.3">
      <c r="AC6895" s="14"/>
    </row>
    <row r="6896" spans="29:29" x14ac:dyDescent="0.3">
      <c r="AC6896" s="14"/>
    </row>
    <row r="6897" spans="29:29" x14ac:dyDescent="0.3">
      <c r="AC6897" s="14"/>
    </row>
    <row r="6898" spans="29:29" x14ac:dyDescent="0.3">
      <c r="AC6898" s="14"/>
    </row>
    <row r="6899" spans="29:29" x14ac:dyDescent="0.3">
      <c r="AC6899" s="14"/>
    </row>
    <row r="6900" spans="29:29" x14ac:dyDescent="0.3">
      <c r="AC6900" s="14"/>
    </row>
    <row r="6901" spans="29:29" x14ac:dyDescent="0.3">
      <c r="AC6901" s="14"/>
    </row>
    <row r="6902" spans="29:29" x14ac:dyDescent="0.3">
      <c r="AC6902" s="14"/>
    </row>
    <row r="6903" spans="29:29" x14ac:dyDescent="0.3">
      <c r="AC6903" s="14"/>
    </row>
    <row r="6904" spans="29:29" x14ac:dyDescent="0.3">
      <c r="AC6904" s="14"/>
    </row>
    <row r="6905" spans="29:29" x14ac:dyDescent="0.3">
      <c r="AC6905" s="14"/>
    </row>
    <row r="6906" spans="29:29" x14ac:dyDescent="0.3">
      <c r="AC6906" s="14"/>
    </row>
    <row r="6907" spans="29:29" x14ac:dyDescent="0.3">
      <c r="AC6907" s="14"/>
    </row>
    <row r="6908" spans="29:29" x14ac:dyDescent="0.3">
      <c r="AC6908" s="14"/>
    </row>
    <row r="6909" spans="29:29" x14ac:dyDescent="0.3">
      <c r="AC6909" s="14"/>
    </row>
    <row r="6910" spans="29:29" x14ac:dyDescent="0.3">
      <c r="AC6910" s="14"/>
    </row>
    <row r="6911" spans="29:29" x14ac:dyDescent="0.3">
      <c r="AC6911" s="14"/>
    </row>
    <row r="6912" spans="29:29" x14ac:dyDescent="0.3">
      <c r="AC6912" s="14"/>
    </row>
    <row r="6913" spans="29:29" x14ac:dyDescent="0.3">
      <c r="AC6913" s="14"/>
    </row>
    <row r="6914" spans="29:29" x14ac:dyDescent="0.3">
      <c r="AC6914" s="14"/>
    </row>
    <row r="6915" spans="29:29" x14ac:dyDescent="0.3">
      <c r="AC6915" s="14"/>
    </row>
    <row r="6916" spans="29:29" x14ac:dyDescent="0.3">
      <c r="AC6916" s="14"/>
    </row>
    <row r="6917" spans="29:29" x14ac:dyDescent="0.3">
      <c r="AC6917" s="14"/>
    </row>
    <row r="6918" spans="29:29" x14ac:dyDescent="0.3">
      <c r="AC6918" s="14"/>
    </row>
    <row r="6919" spans="29:29" x14ac:dyDescent="0.3">
      <c r="AC6919" s="14"/>
    </row>
    <row r="6920" spans="29:29" x14ac:dyDescent="0.3">
      <c r="AC6920" s="14"/>
    </row>
    <row r="6921" spans="29:29" x14ac:dyDescent="0.3">
      <c r="AC6921" s="14"/>
    </row>
    <row r="6922" spans="29:29" x14ac:dyDescent="0.3">
      <c r="AC6922" s="14"/>
    </row>
    <row r="6923" spans="29:29" x14ac:dyDescent="0.3">
      <c r="AC6923" s="14"/>
    </row>
    <row r="6924" spans="29:29" x14ac:dyDescent="0.3">
      <c r="AC6924" s="14"/>
    </row>
    <row r="6925" spans="29:29" x14ac:dyDescent="0.3">
      <c r="AC6925" s="14"/>
    </row>
    <row r="6926" spans="29:29" x14ac:dyDescent="0.3">
      <c r="AC6926" s="14"/>
    </row>
    <row r="6927" spans="29:29" x14ac:dyDescent="0.3">
      <c r="AC6927" s="14"/>
    </row>
    <row r="6928" spans="29:29" x14ac:dyDescent="0.3">
      <c r="AC6928" s="14"/>
    </row>
    <row r="6929" spans="29:29" x14ac:dyDescent="0.3">
      <c r="AC6929" s="14"/>
    </row>
    <row r="6930" spans="29:29" x14ac:dyDescent="0.3">
      <c r="AC6930" s="14"/>
    </row>
    <row r="6931" spans="29:29" x14ac:dyDescent="0.3">
      <c r="AC6931" s="14"/>
    </row>
    <row r="6932" spans="29:29" x14ac:dyDescent="0.3">
      <c r="AC6932" s="14"/>
    </row>
    <row r="6933" spans="29:29" x14ac:dyDescent="0.3">
      <c r="AC6933" s="14"/>
    </row>
    <row r="6934" spans="29:29" x14ac:dyDescent="0.3">
      <c r="AC6934" s="14"/>
    </row>
    <row r="6935" spans="29:29" x14ac:dyDescent="0.3">
      <c r="AC6935" s="14"/>
    </row>
    <row r="6936" spans="29:29" x14ac:dyDescent="0.3">
      <c r="AC6936" s="14"/>
    </row>
    <row r="6937" spans="29:29" x14ac:dyDescent="0.3">
      <c r="AC6937" s="14"/>
    </row>
    <row r="6938" spans="29:29" x14ac:dyDescent="0.3">
      <c r="AC6938" s="14"/>
    </row>
    <row r="6939" spans="29:29" x14ac:dyDescent="0.3">
      <c r="AC6939" s="14"/>
    </row>
    <row r="6940" spans="29:29" x14ac:dyDescent="0.3">
      <c r="AC6940" s="14"/>
    </row>
    <row r="6941" spans="29:29" x14ac:dyDescent="0.3">
      <c r="AC6941" s="14"/>
    </row>
    <row r="6942" spans="29:29" x14ac:dyDescent="0.3">
      <c r="AC6942" s="14"/>
    </row>
    <row r="6943" spans="29:29" x14ac:dyDescent="0.3">
      <c r="AC6943" s="14"/>
    </row>
    <row r="6944" spans="29:29" x14ac:dyDescent="0.3">
      <c r="AC6944" s="14"/>
    </row>
    <row r="6945" spans="29:29" x14ac:dyDescent="0.3">
      <c r="AC6945" s="14"/>
    </row>
    <row r="6946" spans="29:29" x14ac:dyDescent="0.3">
      <c r="AC6946" s="14"/>
    </row>
    <row r="6947" spans="29:29" x14ac:dyDescent="0.3">
      <c r="AC6947" s="14"/>
    </row>
    <row r="6948" spans="29:29" x14ac:dyDescent="0.3">
      <c r="AC6948" s="14"/>
    </row>
    <row r="6949" spans="29:29" x14ac:dyDescent="0.3">
      <c r="AC6949" s="14"/>
    </row>
    <row r="6950" spans="29:29" x14ac:dyDescent="0.3">
      <c r="AC6950" s="14"/>
    </row>
    <row r="6951" spans="29:29" x14ac:dyDescent="0.3">
      <c r="AC6951" s="14"/>
    </row>
    <row r="6952" spans="29:29" x14ac:dyDescent="0.3">
      <c r="AC6952" s="14"/>
    </row>
    <row r="6953" spans="29:29" x14ac:dyDescent="0.3">
      <c r="AC6953" s="14"/>
    </row>
    <row r="6954" spans="29:29" x14ac:dyDescent="0.3">
      <c r="AC6954" s="14"/>
    </row>
    <row r="6955" spans="29:29" x14ac:dyDescent="0.3">
      <c r="AC6955" s="14"/>
    </row>
    <row r="6956" spans="29:29" x14ac:dyDescent="0.3">
      <c r="AC6956" s="14"/>
    </row>
    <row r="6957" spans="29:29" x14ac:dyDescent="0.3">
      <c r="AC6957" s="14"/>
    </row>
    <row r="6958" spans="29:29" x14ac:dyDescent="0.3">
      <c r="AC6958" s="14"/>
    </row>
    <row r="6959" spans="29:29" x14ac:dyDescent="0.3">
      <c r="AC6959" s="14"/>
    </row>
    <row r="6960" spans="29:29" x14ac:dyDescent="0.3">
      <c r="AC6960" s="14"/>
    </row>
    <row r="6961" spans="29:29" x14ac:dyDescent="0.3">
      <c r="AC6961" s="14"/>
    </row>
    <row r="6962" spans="29:29" x14ac:dyDescent="0.3">
      <c r="AC6962" s="14"/>
    </row>
    <row r="6963" spans="29:29" x14ac:dyDescent="0.3">
      <c r="AC6963" s="14"/>
    </row>
    <row r="6964" spans="29:29" x14ac:dyDescent="0.3">
      <c r="AC6964" s="14"/>
    </row>
    <row r="6965" spans="29:29" x14ac:dyDescent="0.3">
      <c r="AC6965" s="14"/>
    </row>
    <row r="6966" spans="29:29" x14ac:dyDescent="0.3">
      <c r="AC6966" s="14"/>
    </row>
    <row r="6967" spans="29:29" x14ac:dyDescent="0.3">
      <c r="AC6967" s="14"/>
    </row>
    <row r="6968" spans="29:29" x14ac:dyDescent="0.3">
      <c r="AC6968" s="14"/>
    </row>
    <row r="6969" spans="29:29" x14ac:dyDescent="0.3">
      <c r="AC6969" s="14"/>
    </row>
    <row r="6970" spans="29:29" x14ac:dyDescent="0.3">
      <c r="AC6970" s="14"/>
    </row>
    <row r="6971" spans="29:29" x14ac:dyDescent="0.3">
      <c r="AC6971" s="14"/>
    </row>
    <row r="6972" spans="29:29" x14ac:dyDescent="0.3">
      <c r="AC6972" s="14"/>
    </row>
    <row r="6973" spans="29:29" x14ac:dyDescent="0.3">
      <c r="AC6973" s="14"/>
    </row>
    <row r="6974" spans="29:29" x14ac:dyDescent="0.3">
      <c r="AC6974" s="14"/>
    </row>
    <row r="6975" spans="29:29" x14ac:dyDescent="0.3">
      <c r="AC6975" s="14"/>
    </row>
    <row r="6976" spans="29:29" x14ac:dyDescent="0.3">
      <c r="AC6976" s="14"/>
    </row>
    <row r="6977" spans="29:29" x14ac:dyDescent="0.3">
      <c r="AC6977" s="14"/>
    </row>
    <row r="6978" spans="29:29" x14ac:dyDescent="0.3">
      <c r="AC6978" s="14"/>
    </row>
    <row r="6979" spans="29:29" x14ac:dyDescent="0.3">
      <c r="AC6979" s="14"/>
    </row>
    <row r="6980" spans="29:29" x14ac:dyDescent="0.3">
      <c r="AC6980" s="14"/>
    </row>
    <row r="6981" spans="29:29" x14ac:dyDescent="0.3">
      <c r="AC6981" s="14"/>
    </row>
    <row r="6982" spans="29:29" x14ac:dyDescent="0.3">
      <c r="AC6982" s="14"/>
    </row>
    <row r="6983" spans="29:29" x14ac:dyDescent="0.3">
      <c r="AC6983" s="14"/>
    </row>
    <row r="6984" spans="29:29" x14ac:dyDescent="0.3">
      <c r="AC6984" s="14"/>
    </row>
    <row r="6985" spans="29:29" x14ac:dyDescent="0.3">
      <c r="AC6985" s="14"/>
    </row>
    <row r="6986" spans="29:29" x14ac:dyDescent="0.3">
      <c r="AC6986" s="14"/>
    </row>
    <row r="6987" spans="29:29" x14ac:dyDescent="0.3">
      <c r="AC6987" s="14"/>
    </row>
    <row r="6988" spans="29:29" x14ac:dyDescent="0.3">
      <c r="AC6988" s="14"/>
    </row>
    <row r="6989" spans="29:29" x14ac:dyDescent="0.3">
      <c r="AC6989" s="14"/>
    </row>
    <row r="6990" spans="29:29" x14ac:dyDescent="0.3">
      <c r="AC6990" s="14"/>
    </row>
    <row r="6991" spans="29:29" x14ac:dyDescent="0.3">
      <c r="AC6991" s="14"/>
    </row>
    <row r="6992" spans="29:29" x14ac:dyDescent="0.3">
      <c r="AC6992" s="14"/>
    </row>
    <row r="6993" spans="29:29" x14ac:dyDescent="0.3">
      <c r="AC6993" s="14"/>
    </row>
    <row r="6994" spans="29:29" x14ac:dyDescent="0.3">
      <c r="AC6994" s="14"/>
    </row>
    <row r="6995" spans="29:29" x14ac:dyDescent="0.3">
      <c r="AC6995" s="14"/>
    </row>
    <row r="6996" spans="29:29" x14ac:dyDescent="0.3">
      <c r="AC6996" s="14"/>
    </row>
    <row r="6997" spans="29:29" x14ac:dyDescent="0.3">
      <c r="AC6997" s="14"/>
    </row>
    <row r="6998" spans="29:29" x14ac:dyDescent="0.3">
      <c r="AC6998" s="14"/>
    </row>
    <row r="6999" spans="29:29" x14ac:dyDescent="0.3">
      <c r="AC6999" s="14"/>
    </row>
    <row r="7000" spans="29:29" x14ac:dyDescent="0.3">
      <c r="AC7000" s="14"/>
    </row>
    <row r="7001" spans="29:29" x14ac:dyDescent="0.3">
      <c r="AC7001" s="14"/>
    </row>
    <row r="7002" spans="29:29" x14ac:dyDescent="0.3">
      <c r="AC7002" s="14"/>
    </row>
    <row r="7003" spans="29:29" x14ac:dyDescent="0.3">
      <c r="AC7003" s="14"/>
    </row>
    <row r="7004" spans="29:29" x14ac:dyDescent="0.3">
      <c r="AC7004" s="14"/>
    </row>
    <row r="7005" spans="29:29" x14ac:dyDescent="0.3">
      <c r="AC7005" s="14"/>
    </row>
    <row r="7006" spans="29:29" x14ac:dyDescent="0.3">
      <c r="AC7006" s="14"/>
    </row>
    <row r="7007" spans="29:29" x14ac:dyDescent="0.3">
      <c r="AC7007" s="14"/>
    </row>
    <row r="7008" spans="29:29" x14ac:dyDescent="0.3">
      <c r="AC7008" s="14"/>
    </row>
    <row r="7009" spans="29:29" x14ac:dyDescent="0.3">
      <c r="AC7009" s="14"/>
    </row>
    <row r="7010" spans="29:29" x14ac:dyDescent="0.3">
      <c r="AC7010" s="14"/>
    </row>
    <row r="7011" spans="29:29" x14ac:dyDescent="0.3">
      <c r="AC7011" s="14"/>
    </row>
    <row r="7012" spans="29:29" x14ac:dyDescent="0.3">
      <c r="AC7012" s="14"/>
    </row>
    <row r="7013" spans="29:29" x14ac:dyDescent="0.3">
      <c r="AC7013" s="14"/>
    </row>
    <row r="7014" spans="29:29" x14ac:dyDescent="0.3">
      <c r="AC7014" s="14"/>
    </row>
    <row r="7015" spans="29:29" x14ac:dyDescent="0.3">
      <c r="AC7015" s="14"/>
    </row>
    <row r="7016" spans="29:29" x14ac:dyDescent="0.3">
      <c r="AC7016" s="14"/>
    </row>
    <row r="7017" spans="29:29" x14ac:dyDescent="0.3">
      <c r="AC7017" s="14"/>
    </row>
    <row r="7018" spans="29:29" x14ac:dyDescent="0.3">
      <c r="AC7018" s="14"/>
    </row>
    <row r="7019" spans="29:29" x14ac:dyDescent="0.3">
      <c r="AC7019" s="14"/>
    </row>
    <row r="7020" spans="29:29" x14ac:dyDescent="0.3">
      <c r="AC7020" s="14"/>
    </row>
    <row r="7021" spans="29:29" x14ac:dyDescent="0.3">
      <c r="AC7021" s="14"/>
    </row>
    <row r="7022" spans="29:29" x14ac:dyDescent="0.3">
      <c r="AC7022" s="14"/>
    </row>
    <row r="7023" spans="29:29" x14ac:dyDescent="0.3">
      <c r="AC7023" s="14"/>
    </row>
    <row r="7024" spans="29:29" x14ac:dyDescent="0.3">
      <c r="AC7024" s="14"/>
    </row>
    <row r="7025" spans="29:29" x14ac:dyDescent="0.3">
      <c r="AC7025" s="14"/>
    </row>
    <row r="7026" spans="29:29" x14ac:dyDescent="0.3">
      <c r="AC7026" s="14"/>
    </row>
    <row r="7027" spans="29:29" x14ac:dyDescent="0.3">
      <c r="AC7027" s="14"/>
    </row>
    <row r="7028" spans="29:29" x14ac:dyDescent="0.3">
      <c r="AC7028" s="14"/>
    </row>
    <row r="7029" spans="29:29" x14ac:dyDescent="0.3">
      <c r="AC7029" s="14"/>
    </row>
    <row r="7030" spans="29:29" x14ac:dyDescent="0.3">
      <c r="AC7030" s="14"/>
    </row>
    <row r="7031" spans="29:29" x14ac:dyDescent="0.3">
      <c r="AC7031" s="14"/>
    </row>
    <row r="7032" spans="29:29" x14ac:dyDescent="0.3">
      <c r="AC7032" s="14"/>
    </row>
    <row r="7033" spans="29:29" x14ac:dyDescent="0.3">
      <c r="AC7033" s="14"/>
    </row>
    <row r="7034" spans="29:29" x14ac:dyDescent="0.3">
      <c r="AC7034" s="14"/>
    </row>
    <row r="7035" spans="29:29" x14ac:dyDescent="0.3">
      <c r="AC7035" s="14"/>
    </row>
    <row r="7036" spans="29:29" x14ac:dyDescent="0.3">
      <c r="AC7036" s="14"/>
    </row>
    <row r="7037" spans="29:29" x14ac:dyDescent="0.3">
      <c r="AC7037" s="14"/>
    </row>
    <row r="7038" spans="29:29" x14ac:dyDescent="0.3">
      <c r="AC7038" s="14"/>
    </row>
    <row r="7039" spans="29:29" x14ac:dyDescent="0.3">
      <c r="AC7039" s="14"/>
    </row>
    <row r="7040" spans="29:29" x14ac:dyDescent="0.3">
      <c r="AC7040" s="14"/>
    </row>
    <row r="7041" spans="29:29" x14ac:dyDescent="0.3">
      <c r="AC7041" s="14"/>
    </row>
    <row r="7042" spans="29:29" x14ac:dyDescent="0.3">
      <c r="AC7042" s="14"/>
    </row>
    <row r="7043" spans="29:29" x14ac:dyDescent="0.3">
      <c r="AC7043" s="14"/>
    </row>
    <row r="7044" spans="29:29" x14ac:dyDescent="0.3">
      <c r="AC7044" s="14"/>
    </row>
    <row r="7045" spans="29:29" x14ac:dyDescent="0.3">
      <c r="AC7045" s="14"/>
    </row>
    <row r="7046" spans="29:29" x14ac:dyDescent="0.3">
      <c r="AC7046" s="14"/>
    </row>
    <row r="7047" spans="29:29" x14ac:dyDescent="0.3">
      <c r="AC7047" s="14"/>
    </row>
    <row r="7048" spans="29:29" x14ac:dyDescent="0.3">
      <c r="AC7048" s="14"/>
    </row>
    <row r="7049" spans="29:29" x14ac:dyDescent="0.3">
      <c r="AC7049" s="14"/>
    </row>
    <row r="7050" spans="29:29" x14ac:dyDescent="0.3">
      <c r="AC7050" s="14"/>
    </row>
    <row r="7051" spans="29:29" x14ac:dyDescent="0.3">
      <c r="AC7051" s="14"/>
    </row>
    <row r="7052" spans="29:29" x14ac:dyDescent="0.3">
      <c r="AC7052" s="14"/>
    </row>
    <row r="7053" spans="29:29" x14ac:dyDescent="0.3">
      <c r="AC7053" s="14"/>
    </row>
    <row r="7054" spans="29:29" x14ac:dyDescent="0.3">
      <c r="AC7054" s="14"/>
    </row>
    <row r="7055" spans="29:29" x14ac:dyDescent="0.3">
      <c r="AC7055" s="14"/>
    </row>
    <row r="7056" spans="29:29" x14ac:dyDescent="0.3">
      <c r="AC7056" s="14"/>
    </row>
    <row r="7057" spans="29:29" x14ac:dyDescent="0.3">
      <c r="AC7057" s="14"/>
    </row>
    <row r="7058" spans="29:29" x14ac:dyDescent="0.3">
      <c r="AC7058" s="14"/>
    </row>
    <row r="7059" spans="29:29" x14ac:dyDescent="0.3">
      <c r="AC7059" s="14"/>
    </row>
    <row r="7060" spans="29:29" x14ac:dyDescent="0.3">
      <c r="AC7060" s="14"/>
    </row>
    <row r="7061" spans="29:29" x14ac:dyDescent="0.3">
      <c r="AC7061" s="14"/>
    </row>
    <row r="7062" spans="29:29" x14ac:dyDescent="0.3">
      <c r="AC7062" s="14"/>
    </row>
    <row r="7063" spans="29:29" x14ac:dyDescent="0.3">
      <c r="AC7063" s="14"/>
    </row>
    <row r="7064" spans="29:29" x14ac:dyDescent="0.3">
      <c r="AC7064" s="14"/>
    </row>
    <row r="7065" spans="29:29" x14ac:dyDescent="0.3">
      <c r="AC7065" s="14"/>
    </row>
    <row r="7066" spans="29:29" x14ac:dyDescent="0.3">
      <c r="AC7066" s="14"/>
    </row>
    <row r="7067" spans="29:29" x14ac:dyDescent="0.3">
      <c r="AC7067" s="14"/>
    </row>
    <row r="7068" spans="29:29" x14ac:dyDescent="0.3">
      <c r="AC7068" s="14"/>
    </row>
    <row r="7069" spans="29:29" x14ac:dyDescent="0.3">
      <c r="AC7069" s="14"/>
    </row>
    <row r="7070" spans="29:29" x14ac:dyDescent="0.3">
      <c r="AC7070" s="14"/>
    </row>
    <row r="7071" spans="29:29" x14ac:dyDescent="0.3">
      <c r="AC7071" s="14"/>
    </row>
    <row r="7072" spans="29:29" x14ac:dyDescent="0.3">
      <c r="AC7072" s="14"/>
    </row>
    <row r="7073" spans="29:29" x14ac:dyDescent="0.3">
      <c r="AC7073" s="14"/>
    </row>
    <row r="7074" spans="29:29" x14ac:dyDescent="0.3">
      <c r="AC7074" s="14"/>
    </row>
    <row r="7075" spans="29:29" x14ac:dyDescent="0.3">
      <c r="AC7075" s="14"/>
    </row>
    <row r="7076" spans="29:29" x14ac:dyDescent="0.3">
      <c r="AC7076" s="14"/>
    </row>
    <row r="7077" spans="29:29" x14ac:dyDescent="0.3">
      <c r="AC7077" s="14"/>
    </row>
    <row r="7078" spans="29:29" x14ac:dyDescent="0.3">
      <c r="AC7078" s="14"/>
    </row>
    <row r="7079" spans="29:29" x14ac:dyDescent="0.3">
      <c r="AC7079" s="14"/>
    </row>
    <row r="7080" spans="29:29" x14ac:dyDescent="0.3">
      <c r="AC7080" s="14"/>
    </row>
    <row r="7081" spans="29:29" x14ac:dyDescent="0.3">
      <c r="AC7081" s="14"/>
    </row>
    <row r="7082" spans="29:29" x14ac:dyDescent="0.3">
      <c r="AC7082" s="14"/>
    </row>
    <row r="7083" spans="29:29" x14ac:dyDescent="0.3">
      <c r="AC7083" s="14"/>
    </row>
    <row r="7084" spans="29:29" x14ac:dyDescent="0.3">
      <c r="AC7084" s="14"/>
    </row>
    <row r="7085" spans="29:29" x14ac:dyDescent="0.3">
      <c r="AC7085" s="14"/>
    </row>
    <row r="7086" spans="29:29" x14ac:dyDescent="0.3">
      <c r="AC7086" s="14"/>
    </row>
    <row r="7087" spans="29:29" x14ac:dyDescent="0.3">
      <c r="AC7087" s="14"/>
    </row>
    <row r="7088" spans="29:29" x14ac:dyDescent="0.3">
      <c r="AC7088" s="14"/>
    </row>
    <row r="7089" spans="29:29" x14ac:dyDescent="0.3">
      <c r="AC7089" s="14"/>
    </row>
    <row r="7090" spans="29:29" x14ac:dyDescent="0.3">
      <c r="AC7090" s="14"/>
    </row>
    <row r="7091" spans="29:29" x14ac:dyDescent="0.3">
      <c r="AC7091" s="14"/>
    </row>
    <row r="7092" spans="29:29" x14ac:dyDescent="0.3">
      <c r="AC7092" s="14"/>
    </row>
    <row r="7093" spans="29:29" x14ac:dyDescent="0.3">
      <c r="AC7093" s="14"/>
    </row>
    <row r="7094" spans="29:29" x14ac:dyDescent="0.3">
      <c r="AC7094" s="14"/>
    </row>
    <row r="7095" spans="29:29" x14ac:dyDescent="0.3">
      <c r="AC7095" s="14"/>
    </row>
    <row r="7096" spans="29:29" x14ac:dyDescent="0.3">
      <c r="AC7096" s="14"/>
    </row>
    <row r="7097" spans="29:29" x14ac:dyDescent="0.3">
      <c r="AC7097" s="14"/>
    </row>
    <row r="7098" spans="29:29" x14ac:dyDescent="0.3">
      <c r="AC7098" s="14"/>
    </row>
    <row r="7099" spans="29:29" x14ac:dyDescent="0.3">
      <c r="AC7099" s="14"/>
    </row>
    <row r="7100" spans="29:29" x14ac:dyDescent="0.3">
      <c r="AC7100" s="14"/>
    </row>
    <row r="7101" spans="29:29" x14ac:dyDescent="0.3">
      <c r="AC7101" s="14"/>
    </row>
    <row r="7102" spans="29:29" x14ac:dyDescent="0.3">
      <c r="AC7102" s="14"/>
    </row>
    <row r="7103" spans="29:29" x14ac:dyDescent="0.3">
      <c r="AC7103" s="14"/>
    </row>
    <row r="7104" spans="29:29" x14ac:dyDescent="0.3">
      <c r="AC7104" s="14"/>
    </row>
    <row r="7105" spans="29:29" x14ac:dyDescent="0.3">
      <c r="AC7105" s="14"/>
    </row>
    <row r="7106" spans="29:29" x14ac:dyDescent="0.3">
      <c r="AC7106" s="14"/>
    </row>
    <row r="7107" spans="29:29" x14ac:dyDescent="0.3">
      <c r="AC7107" s="14"/>
    </row>
    <row r="7108" spans="29:29" x14ac:dyDescent="0.3">
      <c r="AC7108" s="14"/>
    </row>
    <row r="7109" spans="29:29" x14ac:dyDescent="0.3">
      <c r="AC7109" s="14"/>
    </row>
    <row r="7110" spans="29:29" x14ac:dyDescent="0.3">
      <c r="AC7110" s="14"/>
    </row>
    <row r="7111" spans="29:29" x14ac:dyDescent="0.3">
      <c r="AC7111" s="14"/>
    </row>
    <row r="7112" spans="29:29" x14ac:dyDescent="0.3">
      <c r="AC7112" s="14"/>
    </row>
    <row r="7113" spans="29:29" x14ac:dyDescent="0.3">
      <c r="AC7113" s="14"/>
    </row>
    <row r="7114" spans="29:29" x14ac:dyDescent="0.3">
      <c r="AC7114" s="14"/>
    </row>
    <row r="7115" spans="29:29" x14ac:dyDescent="0.3">
      <c r="AC7115" s="14"/>
    </row>
    <row r="7116" spans="29:29" x14ac:dyDescent="0.3">
      <c r="AC7116" s="14"/>
    </row>
    <row r="7117" spans="29:29" x14ac:dyDescent="0.3">
      <c r="AC7117" s="14"/>
    </row>
    <row r="7118" spans="29:29" x14ac:dyDescent="0.3">
      <c r="AC7118" s="14"/>
    </row>
    <row r="7119" spans="29:29" x14ac:dyDescent="0.3">
      <c r="AC7119" s="14"/>
    </row>
    <row r="7120" spans="29:29" x14ac:dyDescent="0.3">
      <c r="AC7120" s="14"/>
    </row>
    <row r="7121" spans="29:29" x14ac:dyDescent="0.3">
      <c r="AC7121" s="14"/>
    </row>
    <row r="7122" spans="29:29" x14ac:dyDescent="0.3">
      <c r="AC7122" s="14"/>
    </row>
    <row r="7123" spans="29:29" x14ac:dyDescent="0.3">
      <c r="AC7123" s="14"/>
    </row>
    <row r="7124" spans="29:29" x14ac:dyDescent="0.3">
      <c r="AC7124" s="14"/>
    </row>
    <row r="7125" spans="29:29" x14ac:dyDescent="0.3">
      <c r="AC7125" s="14"/>
    </row>
    <row r="7126" spans="29:29" x14ac:dyDescent="0.3">
      <c r="AC7126" s="14"/>
    </row>
    <row r="7127" spans="29:29" x14ac:dyDescent="0.3">
      <c r="AC7127" s="14"/>
    </row>
    <row r="7128" spans="29:29" x14ac:dyDescent="0.3">
      <c r="AC7128" s="14"/>
    </row>
    <row r="7129" spans="29:29" x14ac:dyDescent="0.3">
      <c r="AC7129" s="14"/>
    </row>
    <row r="7130" spans="29:29" x14ac:dyDescent="0.3">
      <c r="AC7130" s="14"/>
    </row>
    <row r="7131" spans="29:29" x14ac:dyDescent="0.3">
      <c r="AC7131" s="14"/>
    </row>
    <row r="7132" spans="29:29" x14ac:dyDescent="0.3">
      <c r="AC7132" s="14"/>
    </row>
    <row r="7133" spans="29:29" x14ac:dyDescent="0.3">
      <c r="AC7133" s="14"/>
    </row>
    <row r="7134" spans="29:29" x14ac:dyDescent="0.3">
      <c r="AC7134" s="14"/>
    </row>
    <row r="7135" spans="29:29" x14ac:dyDescent="0.3">
      <c r="AC7135" s="14"/>
    </row>
    <row r="7136" spans="29:29" x14ac:dyDescent="0.3">
      <c r="AC7136" s="14"/>
    </row>
    <row r="7137" spans="29:29" x14ac:dyDescent="0.3">
      <c r="AC7137" s="14"/>
    </row>
    <row r="7138" spans="29:29" x14ac:dyDescent="0.3">
      <c r="AC7138" s="14"/>
    </row>
    <row r="7139" spans="29:29" x14ac:dyDescent="0.3">
      <c r="AC7139" s="14"/>
    </row>
    <row r="7140" spans="29:29" x14ac:dyDescent="0.3">
      <c r="AC7140" s="14"/>
    </row>
    <row r="7141" spans="29:29" x14ac:dyDescent="0.3">
      <c r="AC7141" s="14"/>
    </row>
    <row r="7142" spans="29:29" x14ac:dyDescent="0.3">
      <c r="AC7142" s="14"/>
    </row>
    <row r="7143" spans="29:29" x14ac:dyDescent="0.3">
      <c r="AC7143" s="14"/>
    </row>
    <row r="7144" spans="29:29" x14ac:dyDescent="0.3">
      <c r="AC7144" s="14"/>
    </row>
    <row r="7145" spans="29:29" x14ac:dyDescent="0.3">
      <c r="AC7145" s="14"/>
    </row>
    <row r="7146" spans="29:29" x14ac:dyDescent="0.3">
      <c r="AC7146" s="14"/>
    </row>
    <row r="7147" spans="29:29" x14ac:dyDescent="0.3">
      <c r="AC7147" s="14"/>
    </row>
    <row r="7148" spans="29:29" x14ac:dyDescent="0.3">
      <c r="AC7148" s="14"/>
    </row>
    <row r="7149" spans="29:29" x14ac:dyDescent="0.3">
      <c r="AC7149" s="14"/>
    </row>
    <row r="7150" spans="29:29" x14ac:dyDescent="0.3">
      <c r="AC7150" s="14"/>
    </row>
    <row r="7151" spans="29:29" x14ac:dyDescent="0.3">
      <c r="AC7151" s="14"/>
    </row>
    <row r="7152" spans="29:29" x14ac:dyDescent="0.3">
      <c r="AC7152" s="14"/>
    </row>
    <row r="7153" spans="29:29" x14ac:dyDescent="0.3">
      <c r="AC7153" s="14"/>
    </row>
    <row r="7154" spans="29:29" x14ac:dyDescent="0.3">
      <c r="AC7154" s="14"/>
    </row>
    <row r="7155" spans="29:29" x14ac:dyDescent="0.3">
      <c r="AC7155" s="14"/>
    </row>
    <row r="7156" spans="29:29" x14ac:dyDescent="0.3">
      <c r="AC7156" s="14"/>
    </row>
    <row r="7157" spans="29:29" x14ac:dyDescent="0.3">
      <c r="AC7157" s="14"/>
    </row>
    <row r="7158" spans="29:29" x14ac:dyDescent="0.3">
      <c r="AC7158" s="14"/>
    </row>
    <row r="7159" spans="29:29" x14ac:dyDescent="0.3">
      <c r="AC7159" s="14"/>
    </row>
    <row r="7160" spans="29:29" x14ac:dyDescent="0.3">
      <c r="AC7160" s="14"/>
    </row>
    <row r="7161" spans="29:29" x14ac:dyDescent="0.3">
      <c r="AC7161" s="14"/>
    </row>
    <row r="7162" spans="29:29" x14ac:dyDescent="0.3">
      <c r="AC7162" s="14"/>
    </row>
    <row r="7163" spans="29:29" x14ac:dyDescent="0.3">
      <c r="AC7163" s="14"/>
    </row>
    <row r="7164" spans="29:29" x14ac:dyDescent="0.3">
      <c r="AC7164" s="14"/>
    </row>
    <row r="7165" spans="29:29" x14ac:dyDescent="0.3">
      <c r="AC7165" s="14"/>
    </row>
    <row r="7166" spans="29:29" x14ac:dyDescent="0.3">
      <c r="AC7166" s="14"/>
    </row>
    <row r="7167" spans="29:29" x14ac:dyDescent="0.3">
      <c r="AC7167" s="14"/>
    </row>
    <row r="7168" spans="29:29" x14ac:dyDescent="0.3">
      <c r="AC7168" s="14"/>
    </row>
    <row r="7169" spans="29:29" x14ac:dyDescent="0.3">
      <c r="AC7169" s="14"/>
    </row>
    <row r="7170" spans="29:29" x14ac:dyDescent="0.3">
      <c r="AC7170" s="14"/>
    </row>
    <row r="7171" spans="29:29" x14ac:dyDescent="0.3">
      <c r="AC7171" s="14"/>
    </row>
    <row r="7172" spans="29:29" x14ac:dyDescent="0.3">
      <c r="AC7172" s="14"/>
    </row>
    <row r="7173" spans="29:29" x14ac:dyDescent="0.3">
      <c r="AC7173" s="14"/>
    </row>
    <row r="7174" spans="29:29" x14ac:dyDescent="0.3">
      <c r="AC7174" s="14"/>
    </row>
    <row r="7175" spans="29:29" x14ac:dyDescent="0.3">
      <c r="AC7175" s="14"/>
    </row>
    <row r="7176" spans="29:29" x14ac:dyDescent="0.3">
      <c r="AC7176" s="14"/>
    </row>
    <row r="7177" spans="29:29" x14ac:dyDescent="0.3">
      <c r="AC7177" s="14"/>
    </row>
    <row r="7178" spans="29:29" x14ac:dyDescent="0.3">
      <c r="AC7178" s="14"/>
    </row>
    <row r="7179" spans="29:29" x14ac:dyDescent="0.3">
      <c r="AC7179" s="14"/>
    </row>
    <row r="7180" spans="29:29" x14ac:dyDescent="0.3">
      <c r="AC7180" s="14"/>
    </row>
    <row r="7181" spans="29:29" x14ac:dyDescent="0.3">
      <c r="AC7181" s="14"/>
    </row>
    <row r="7182" spans="29:29" x14ac:dyDescent="0.3">
      <c r="AC7182" s="14"/>
    </row>
    <row r="7183" spans="29:29" x14ac:dyDescent="0.3">
      <c r="AC7183" s="14"/>
    </row>
    <row r="7184" spans="29:29" x14ac:dyDescent="0.3">
      <c r="AC7184" s="14"/>
    </row>
    <row r="7185" spans="29:29" x14ac:dyDescent="0.3">
      <c r="AC7185" s="14"/>
    </row>
    <row r="7186" spans="29:29" x14ac:dyDescent="0.3">
      <c r="AC7186" s="14"/>
    </row>
    <row r="7187" spans="29:29" x14ac:dyDescent="0.3">
      <c r="AC7187" s="14"/>
    </row>
    <row r="7188" spans="29:29" x14ac:dyDescent="0.3">
      <c r="AC7188" s="14"/>
    </row>
    <row r="7189" spans="29:29" x14ac:dyDescent="0.3">
      <c r="AC7189" s="14"/>
    </row>
    <row r="7190" spans="29:29" x14ac:dyDescent="0.3">
      <c r="AC7190" s="14"/>
    </row>
    <row r="7191" spans="29:29" x14ac:dyDescent="0.3">
      <c r="AC7191" s="14"/>
    </row>
    <row r="7192" spans="29:29" x14ac:dyDescent="0.3">
      <c r="AC7192" s="14"/>
    </row>
    <row r="7193" spans="29:29" x14ac:dyDescent="0.3">
      <c r="AC7193" s="14"/>
    </row>
    <row r="7194" spans="29:29" x14ac:dyDescent="0.3">
      <c r="AC7194" s="14"/>
    </row>
    <row r="7195" spans="29:29" x14ac:dyDescent="0.3">
      <c r="AC7195" s="14"/>
    </row>
    <row r="7196" spans="29:29" x14ac:dyDescent="0.3">
      <c r="AC7196" s="14"/>
    </row>
    <row r="7197" spans="29:29" x14ac:dyDescent="0.3">
      <c r="AC7197" s="14"/>
    </row>
    <row r="7198" spans="29:29" x14ac:dyDescent="0.3">
      <c r="AC7198" s="14"/>
    </row>
    <row r="7199" spans="29:29" x14ac:dyDescent="0.3">
      <c r="AC7199" s="14"/>
    </row>
    <row r="7200" spans="29:29" x14ac:dyDescent="0.3">
      <c r="AC7200" s="14"/>
    </row>
    <row r="7201" spans="29:29" x14ac:dyDescent="0.3">
      <c r="AC7201" s="14"/>
    </row>
    <row r="7202" spans="29:29" x14ac:dyDescent="0.3">
      <c r="AC7202" s="14"/>
    </row>
    <row r="7203" spans="29:29" x14ac:dyDescent="0.3">
      <c r="AC7203" s="14"/>
    </row>
    <row r="7204" spans="29:29" x14ac:dyDescent="0.3">
      <c r="AC7204" s="14"/>
    </row>
    <row r="7205" spans="29:29" x14ac:dyDescent="0.3">
      <c r="AC7205" s="14"/>
    </row>
    <row r="7206" spans="29:29" x14ac:dyDescent="0.3">
      <c r="AC7206" s="14"/>
    </row>
    <row r="7207" spans="29:29" x14ac:dyDescent="0.3">
      <c r="AC7207" s="14"/>
    </row>
    <row r="7208" spans="29:29" x14ac:dyDescent="0.3">
      <c r="AC7208" s="14"/>
    </row>
    <row r="7209" spans="29:29" x14ac:dyDescent="0.3">
      <c r="AC7209" s="14"/>
    </row>
    <row r="7210" spans="29:29" x14ac:dyDescent="0.3">
      <c r="AC7210" s="14"/>
    </row>
    <row r="7211" spans="29:29" x14ac:dyDescent="0.3">
      <c r="AC7211" s="14"/>
    </row>
    <row r="7212" spans="29:29" x14ac:dyDescent="0.3">
      <c r="AC7212" s="14"/>
    </row>
    <row r="7213" spans="29:29" x14ac:dyDescent="0.3">
      <c r="AC7213" s="14"/>
    </row>
    <row r="7214" spans="29:29" x14ac:dyDescent="0.3">
      <c r="AC7214" s="14"/>
    </row>
    <row r="7215" spans="29:29" x14ac:dyDescent="0.3">
      <c r="AC7215" s="14"/>
    </row>
    <row r="7216" spans="29:29" x14ac:dyDescent="0.3">
      <c r="AC7216" s="14"/>
    </row>
    <row r="7217" spans="29:29" x14ac:dyDescent="0.3">
      <c r="AC7217" s="14"/>
    </row>
    <row r="7218" spans="29:29" x14ac:dyDescent="0.3">
      <c r="AC7218" s="14"/>
    </row>
    <row r="7219" spans="29:29" x14ac:dyDescent="0.3">
      <c r="AC7219" s="14"/>
    </row>
    <row r="7220" spans="29:29" x14ac:dyDescent="0.3">
      <c r="AC7220" s="14"/>
    </row>
    <row r="7221" spans="29:29" x14ac:dyDescent="0.3">
      <c r="AC7221" s="14"/>
    </row>
    <row r="7222" spans="29:29" x14ac:dyDescent="0.3">
      <c r="AC7222" s="14"/>
    </row>
    <row r="7223" spans="29:29" x14ac:dyDescent="0.3">
      <c r="AC7223" s="14"/>
    </row>
    <row r="7224" spans="29:29" x14ac:dyDescent="0.3">
      <c r="AC7224" s="14"/>
    </row>
    <row r="7225" spans="29:29" x14ac:dyDescent="0.3">
      <c r="AC7225" s="14"/>
    </row>
    <row r="7226" spans="29:29" x14ac:dyDescent="0.3">
      <c r="AC7226" s="14"/>
    </row>
    <row r="7227" spans="29:29" x14ac:dyDescent="0.3">
      <c r="AC7227" s="14"/>
    </row>
    <row r="7228" spans="29:29" x14ac:dyDescent="0.3">
      <c r="AC7228" s="14"/>
    </row>
    <row r="7229" spans="29:29" x14ac:dyDescent="0.3">
      <c r="AC7229" s="14"/>
    </row>
    <row r="7230" spans="29:29" x14ac:dyDescent="0.3">
      <c r="AC7230" s="14"/>
    </row>
    <row r="7231" spans="29:29" x14ac:dyDescent="0.3">
      <c r="AC7231" s="14"/>
    </row>
    <row r="7232" spans="29:29" x14ac:dyDescent="0.3">
      <c r="AC7232" s="14"/>
    </row>
    <row r="7233" spans="29:29" x14ac:dyDescent="0.3">
      <c r="AC7233" s="14"/>
    </row>
    <row r="7234" spans="29:29" x14ac:dyDescent="0.3">
      <c r="AC7234" s="14"/>
    </row>
    <row r="7235" spans="29:29" x14ac:dyDescent="0.3">
      <c r="AC7235" s="14"/>
    </row>
    <row r="7236" spans="29:29" x14ac:dyDescent="0.3">
      <c r="AC7236" s="14"/>
    </row>
    <row r="7237" spans="29:29" x14ac:dyDescent="0.3">
      <c r="AC7237" s="14"/>
    </row>
    <row r="7238" spans="29:29" x14ac:dyDescent="0.3">
      <c r="AC7238" s="14"/>
    </row>
    <row r="7239" spans="29:29" x14ac:dyDescent="0.3">
      <c r="AC7239" s="14"/>
    </row>
    <row r="7240" spans="29:29" x14ac:dyDescent="0.3">
      <c r="AC7240" s="14"/>
    </row>
    <row r="7241" spans="29:29" x14ac:dyDescent="0.3">
      <c r="AC7241" s="14"/>
    </row>
    <row r="7242" spans="29:29" x14ac:dyDescent="0.3">
      <c r="AC7242" s="14"/>
    </row>
    <row r="7243" spans="29:29" x14ac:dyDescent="0.3">
      <c r="AC7243" s="14"/>
    </row>
    <row r="7244" spans="29:29" x14ac:dyDescent="0.3">
      <c r="AC7244" s="14"/>
    </row>
    <row r="7245" spans="29:29" x14ac:dyDescent="0.3">
      <c r="AC7245" s="14"/>
    </row>
    <row r="7246" spans="29:29" x14ac:dyDescent="0.3">
      <c r="AC7246" s="14"/>
    </row>
    <row r="7247" spans="29:29" x14ac:dyDescent="0.3">
      <c r="AC7247" s="14"/>
    </row>
    <row r="7248" spans="29:29" x14ac:dyDescent="0.3">
      <c r="AC7248" s="14"/>
    </row>
    <row r="7249" spans="29:29" x14ac:dyDescent="0.3">
      <c r="AC7249" s="14"/>
    </row>
    <row r="7250" spans="29:29" x14ac:dyDescent="0.3">
      <c r="AC7250" s="14"/>
    </row>
    <row r="7251" spans="29:29" x14ac:dyDescent="0.3">
      <c r="AC7251" s="14"/>
    </row>
    <row r="7252" spans="29:29" x14ac:dyDescent="0.3">
      <c r="AC7252" s="14"/>
    </row>
    <row r="7253" spans="29:29" x14ac:dyDescent="0.3">
      <c r="AC7253" s="14"/>
    </row>
    <row r="7254" spans="29:29" x14ac:dyDescent="0.3">
      <c r="AC7254" s="14"/>
    </row>
    <row r="7255" spans="29:29" x14ac:dyDescent="0.3">
      <c r="AC7255" s="14"/>
    </row>
    <row r="7256" spans="29:29" x14ac:dyDescent="0.3">
      <c r="AC7256" s="14"/>
    </row>
    <row r="7257" spans="29:29" x14ac:dyDescent="0.3">
      <c r="AC7257" s="14"/>
    </row>
    <row r="7258" spans="29:29" x14ac:dyDescent="0.3">
      <c r="AC7258" s="14"/>
    </row>
    <row r="7259" spans="29:29" x14ac:dyDescent="0.3">
      <c r="AC7259" s="14"/>
    </row>
    <row r="7260" spans="29:29" x14ac:dyDescent="0.3">
      <c r="AC7260" s="14"/>
    </row>
    <row r="7261" spans="29:29" x14ac:dyDescent="0.3">
      <c r="AC7261" s="14"/>
    </row>
    <row r="7262" spans="29:29" x14ac:dyDescent="0.3">
      <c r="AC7262" s="14"/>
    </row>
    <row r="7263" spans="29:29" x14ac:dyDescent="0.3">
      <c r="AC7263" s="14"/>
    </row>
    <row r="7264" spans="29:29" x14ac:dyDescent="0.3">
      <c r="AC7264" s="14"/>
    </row>
    <row r="7265" spans="29:29" x14ac:dyDescent="0.3">
      <c r="AC7265" s="14"/>
    </row>
    <row r="7266" spans="29:29" x14ac:dyDescent="0.3">
      <c r="AC7266" s="14"/>
    </row>
    <row r="7267" spans="29:29" x14ac:dyDescent="0.3">
      <c r="AC7267" s="14"/>
    </row>
    <row r="7268" spans="29:29" x14ac:dyDescent="0.3">
      <c r="AC7268" s="14"/>
    </row>
    <row r="7269" spans="29:29" x14ac:dyDescent="0.3">
      <c r="AC7269" s="14"/>
    </row>
    <row r="7270" spans="29:29" x14ac:dyDescent="0.3">
      <c r="AC7270" s="14"/>
    </row>
    <row r="7271" spans="29:29" x14ac:dyDescent="0.3">
      <c r="AC7271" s="14"/>
    </row>
    <row r="7272" spans="29:29" x14ac:dyDescent="0.3">
      <c r="AC7272" s="14"/>
    </row>
    <row r="7273" spans="29:29" x14ac:dyDescent="0.3">
      <c r="AC7273" s="14"/>
    </row>
    <row r="7274" spans="29:29" x14ac:dyDescent="0.3">
      <c r="AC7274" s="14"/>
    </row>
    <row r="7275" spans="29:29" x14ac:dyDescent="0.3">
      <c r="AC7275" s="14"/>
    </row>
    <row r="7276" spans="29:29" x14ac:dyDescent="0.3">
      <c r="AC7276" s="14"/>
    </row>
    <row r="7277" spans="29:29" x14ac:dyDescent="0.3">
      <c r="AC7277" s="14"/>
    </row>
    <row r="7278" spans="29:29" x14ac:dyDescent="0.3">
      <c r="AC7278" s="14"/>
    </row>
    <row r="7279" spans="29:29" x14ac:dyDescent="0.3">
      <c r="AC7279" s="14"/>
    </row>
    <row r="7280" spans="29:29" x14ac:dyDescent="0.3">
      <c r="AC7280" s="14"/>
    </row>
    <row r="7281" spans="29:29" x14ac:dyDescent="0.3">
      <c r="AC7281" s="14"/>
    </row>
    <row r="7282" spans="29:29" x14ac:dyDescent="0.3">
      <c r="AC7282" s="14"/>
    </row>
    <row r="7283" spans="29:29" x14ac:dyDescent="0.3">
      <c r="AC7283" s="14"/>
    </row>
    <row r="7284" spans="29:29" x14ac:dyDescent="0.3">
      <c r="AC7284" s="14"/>
    </row>
    <row r="7285" spans="29:29" x14ac:dyDescent="0.3">
      <c r="AC7285" s="14"/>
    </row>
    <row r="7286" spans="29:29" x14ac:dyDescent="0.3">
      <c r="AC7286" s="14"/>
    </row>
    <row r="7287" spans="29:29" x14ac:dyDescent="0.3">
      <c r="AC7287" s="14"/>
    </row>
    <row r="7288" spans="29:29" x14ac:dyDescent="0.3">
      <c r="AC7288" s="14"/>
    </row>
    <row r="7289" spans="29:29" x14ac:dyDescent="0.3">
      <c r="AC7289" s="14"/>
    </row>
    <row r="7290" spans="29:29" x14ac:dyDescent="0.3">
      <c r="AC7290" s="14"/>
    </row>
    <row r="7291" spans="29:29" x14ac:dyDescent="0.3">
      <c r="AC7291" s="14"/>
    </row>
    <row r="7292" spans="29:29" x14ac:dyDescent="0.3">
      <c r="AC7292" s="14"/>
    </row>
    <row r="7293" spans="29:29" x14ac:dyDescent="0.3">
      <c r="AC7293" s="14"/>
    </row>
    <row r="7294" spans="29:29" x14ac:dyDescent="0.3">
      <c r="AC7294" s="14"/>
    </row>
    <row r="7295" spans="29:29" x14ac:dyDescent="0.3">
      <c r="AC7295" s="14"/>
    </row>
    <row r="7296" spans="29:29" x14ac:dyDescent="0.3">
      <c r="AC7296" s="14"/>
    </row>
    <row r="7297" spans="29:29" x14ac:dyDescent="0.3">
      <c r="AC7297" s="14"/>
    </row>
    <row r="7298" spans="29:29" x14ac:dyDescent="0.3">
      <c r="AC7298" s="14"/>
    </row>
    <row r="7299" spans="29:29" x14ac:dyDescent="0.3">
      <c r="AC7299" s="14"/>
    </row>
    <row r="7300" spans="29:29" x14ac:dyDescent="0.3">
      <c r="AC7300" s="14"/>
    </row>
    <row r="7301" spans="29:29" x14ac:dyDescent="0.3">
      <c r="AC7301" s="14"/>
    </row>
    <row r="7302" spans="29:29" x14ac:dyDescent="0.3">
      <c r="AC7302" s="14"/>
    </row>
    <row r="7303" spans="29:29" x14ac:dyDescent="0.3">
      <c r="AC7303" s="14"/>
    </row>
    <row r="7304" spans="29:29" x14ac:dyDescent="0.3">
      <c r="AC7304" s="14"/>
    </row>
    <row r="7305" spans="29:29" x14ac:dyDescent="0.3">
      <c r="AC7305" s="14"/>
    </row>
    <row r="7306" spans="29:29" x14ac:dyDescent="0.3">
      <c r="AC7306" s="14"/>
    </row>
    <row r="7307" spans="29:29" x14ac:dyDescent="0.3">
      <c r="AC7307" s="14"/>
    </row>
    <row r="7308" spans="29:29" x14ac:dyDescent="0.3">
      <c r="AC7308" s="14"/>
    </row>
    <row r="7309" spans="29:29" x14ac:dyDescent="0.3">
      <c r="AC7309" s="14"/>
    </row>
    <row r="7310" spans="29:29" x14ac:dyDescent="0.3">
      <c r="AC7310" s="14"/>
    </row>
    <row r="7311" spans="29:29" x14ac:dyDescent="0.3">
      <c r="AC7311" s="14"/>
    </row>
    <row r="7312" spans="29:29" x14ac:dyDescent="0.3">
      <c r="AC7312" s="14"/>
    </row>
    <row r="7313" spans="29:29" x14ac:dyDescent="0.3">
      <c r="AC7313" s="14"/>
    </row>
    <row r="7314" spans="29:29" x14ac:dyDescent="0.3">
      <c r="AC7314" s="14"/>
    </row>
    <row r="7315" spans="29:29" x14ac:dyDescent="0.3">
      <c r="AC7315" s="14"/>
    </row>
    <row r="7316" spans="29:29" x14ac:dyDescent="0.3">
      <c r="AC7316" s="14"/>
    </row>
    <row r="7317" spans="29:29" x14ac:dyDescent="0.3">
      <c r="AC7317" s="14"/>
    </row>
    <row r="7318" spans="29:29" x14ac:dyDescent="0.3">
      <c r="AC7318" s="14"/>
    </row>
    <row r="7319" spans="29:29" x14ac:dyDescent="0.3">
      <c r="AC7319" s="14"/>
    </row>
    <row r="7320" spans="29:29" x14ac:dyDescent="0.3">
      <c r="AC7320" s="14"/>
    </row>
    <row r="7321" spans="29:29" x14ac:dyDescent="0.3">
      <c r="AC7321" s="14"/>
    </row>
    <row r="7322" spans="29:29" x14ac:dyDescent="0.3">
      <c r="AC7322" s="14"/>
    </row>
    <row r="7323" spans="29:29" x14ac:dyDescent="0.3">
      <c r="AC7323" s="14"/>
    </row>
    <row r="7324" spans="29:29" x14ac:dyDescent="0.3">
      <c r="AC7324" s="14"/>
    </row>
    <row r="7325" spans="29:29" x14ac:dyDescent="0.3">
      <c r="AC7325" s="14"/>
    </row>
    <row r="7326" spans="29:29" x14ac:dyDescent="0.3">
      <c r="AC7326" s="14"/>
    </row>
    <row r="7327" spans="29:29" x14ac:dyDescent="0.3">
      <c r="AC7327" s="14"/>
    </row>
    <row r="7328" spans="29:29" x14ac:dyDescent="0.3">
      <c r="AC7328" s="14"/>
    </row>
    <row r="7329" spans="29:29" x14ac:dyDescent="0.3">
      <c r="AC7329" s="14"/>
    </row>
    <row r="7330" spans="29:29" x14ac:dyDescent="0.3">
      <c r="AC7330" s="14"/>
    </row>
    <row r="7331" spans="29:29" x14ac:dyDescent="0.3">
      <c r="AC7331" s="14"/>
    </row>
    <row r="7332" spans="29:29" x14ac:dyDescent="0.3">
      <c r="AC7332" s="14"/>
    </row>
    <row r="7333" spans="29:29" x14ac:dyDescent="0.3">
      <c r="AC7333" s="14"/>
    </row>
    <row r="7334" spans="29:29" x14ac:dyDescent="0.3">
      <c r="AC7334" s="14"/>
    </row>
    <row r="7335" spans="29:29" x14ac:dyDescent="0.3">
      <c r="AC7335" s="14"/>
    </row>
    <row r="7336" spans="29:29" x14ac:dyDescent="0.3">
      <c r="AC7336" s="14"/>
    </row>
    <row r="7337" spans="29:29" x14ac:dyDescent="0.3">
      <c r="AC7337" s="14"/>
    </row>
    <row r="7338" spans="29:29" x14ac:dyDescent="0.3">
      <c r="AC7338" s="14"/>
    </row>
    <row r="7339" spans="29:29" x14ac:dyDescent="0.3">
      <c r="AC7339" s="14"/>
    </row>
    <row r="7340" spans="29:29" x14ac:dyDescent="0.3">
      <c r="AC7340" s="14"/>
    </row>
    <row r="7341" spans="29:29" x14ac:dyDescent="0.3">
      <c r="AC7341" s="14"/>
    </row>
    <row r="7342" spans="29:29" x14ac:dyDescent="0.3">
      <c r="AC7342" s="14"/>
    </row>
    <row r="7343" spans="29:29" x14ac:dyDescent="0.3">
      <c r="AC7343" s="14"/>
    </row>
    <row r="7344" spans="29:29" x14ac:dyDescent="0.3">
      <c r="AC7344" s="14"/>
    </row>
    <row r="7345" spans="29:29" x14ac:dyDescent="0.3">
      <c r="AC7345" s="14"/>
    </row>
    <row r="7346" spans="29:29" x14ac:dyDescent="0.3">
      <c r="AC7346" s="14"/>
    </row>
    <row r="7347" spans="29:29" x14ac:dyDescent="0.3">
      <c r="AC7347" s="14"/>
    </row>
    <row r="7348" spans="29:29" x14ac:dyDescent="0.3">
      <c r="AC7348" s="14"/>
    </row>
    <row r="7349" spans="29:29" x14ac:dyDescent="0.3">
      <c r="AC7349" s="14"/>
    </row>
    <row r="7350" spans="29:29" x14ac:dyDescent="0.3">
      <c r="AC7350" s="14"/>
    </row>
    <row r="7351" spans="29:29" x14ac:dyDescent="0.3">
      <c r="AC7351" s="14"/>
    </row>
    <row r="7352" spans="29:29" x14ac:dyDescent="0.3">
      <c r="AC7352" s="14"/>
    </row>
    <row r="7353" spans="29:29" x14ac:dyDescent="0.3">
      <c r="AC7353" s="14"/>
    </row>
    <row r="7354" spans="29:29" x14ac:dyDescent="0.3">
      <c r="AC7354" s="14"/>
    </row>
    <row r="7355" spans="29:29" x14ac:dyDescent="0.3">
      <c r="AC7355" s="14"/>
    </row>
    <row r="7356" spans="29:29" x14ac:dyDescent="0.3">
      <c r="AC7356" s="14"/>
    </row>
    <row r="7357" spans="29:29" x14ac:dyDescent="0.3">
      <c r="AC7357" s="14"/>
    </row>
    <row r="7358" spans="29:29" x14ac:dyDescent="0.3">
      <c r="AC7358" s="14"/>
    </row>
    <row r="7359" spans="29:29" x14ac:dyDescent="0.3">
      <c r="AC7359" s="14"/>
    </row>
    <row r="7360" spans="29:29" x14ac:dyDescent="0.3">
      <c r="AC7360" s="14"/>
    </row>
    <row r="7361" spans="29:29" x14ac:dyDescent="0.3">
      <c r="AC7361" s="14"/>
    </row>
    <row r="7362" spans="29:29" x14ac:dyDescent="0.3">
      <c r="AC7362" s="14"/>
    </row>
    <row r="7363" spans="29:29" x14ac:dyDescent="0.3">
      <c r="AC7363" s="14"/>
    </row>
    <row r="7364" spans="29:29" x14ac:dyDescent="0.3">
      <c r="AC7364" s="14"/>
    </row>
    <row r="7365" spans="29:29" x14ac:dyDescent="0.3">
      <c r="AC7365" s="14"/>
    </row>
    <row r="7366" spans="29:29" x14ac:dyDescent="0.3">
      <c r="AC7366" s="14"/>
    </row>
    <row r="7367" spans="29:29" x14ac:dyDescent="0.3">
      <c r="AC7367" s="14"/>
    </row>
    <row r="7368" spans="29:29" x14ac:dyDescent="0.3">
      <c r="AC7368" s="14"/>
    </row>
    <row r="7369" spans="29:29" x14ac:dyDescent="0.3">
      <c r="AC7369" s="14"/>
    </row>
    <row r="7370" spans="29:29" x14ac:dyDescent="0.3">
      <c r="AC7370" s="14"/>
    </row>
    <row r="7371" spans="29:29" x14ac:dyDescent="0.3">
      <c r="AC7371" s="14"/>
    </row>
    <row r="7372" spans="29:29" x14ac:dyDescent="0.3">
      <c r="AC7372" s="14"/>
    </row>
    <row r="7373" spans="29:29" x14ac:dyDescent="0.3">
      <c r="AC7373" s="14"/>
    </row>
    <row r="7374" spans="29:29" x14ac:dyDescent="0.3">
      <c r="AC7374" s="14"/>
    </row>
    <row r="7375" spans="29:29" x14ac:dyDescent="0.3">
      <c r="AC7375" s="14"/>
    </row>
    <row r="7376" spans="29:29" x14ac:dyDescent="0.3">
      <c r="AC7376" s="14"/>
    </row>
    <row r="7377" spans="29:29" x14ac:dyDescent="0.3">
      <c r="AC7377" s="14"/>
    </row>
    <row r="7378" spans="29:29" x14ac:dyDescent="0.3">
      <c r="AC7378" s="14"/>
    </row>
    <row r="7379" spans="29:29" x14ac:dyDescent="0.3">
      <c r="AC7379" s="14"/>
    </row>
    <row r="7380" spans="29:29" x14ac:dyDescent="0.3">
      <c r="AC7380" s="14"/>
    </row>
    <row r="7381" spans="29:29" x14ac:dyDescent="0.3">
      <c r="AC7381" s="14"/>
    </row>
    <row r="7382" spans="29:29" x14ac:dyDescent="0.3">
      <c r="AC7382" s="14"/>
    </row>
    <row r="7383" spans="29:29" x14ac:dyDescent="0.3">
      <c r="AC7383" s="14"/>
    </row>
    <row r="7384" spans="29:29" x14ac:dyDescent="0.3">
      <c r="AC7384" s="14"/>
    </row>
    <row r="7385" spans="29:29" x14ac:dyDescent="0.3">
      <c r="AC7385" s="14"/>
    </row>
    <row r="7386" spans="29:29" x14ac:dyDescent="0.3">
      <c r="AC7386" s="14"/>
    </row>
    <row r="7387" spans="29:29" x14ac:dyDescent="0.3">
      <c r="AC7387" s="14"/>
    </row>
    <row r="7388" spans="29:29" x14ac:dyDescent="0.3">
      <c r="AC7388" s="14"/>
    </row>
    <row r="7389" spans="29:29" x14ac:dyDescent="0.3">
      <c r="AC7389" s="14"/>
    </row>
    <row r="7390" spans="29:29" x14ac:dyDescent="0.3">
      <c r="AC7390" s="14"/>
    </row>
    <row r="7391" spans="29:29" x14ac:dyDescent="0.3">
      <c r="AC7391" s="14"/>
    </row>
    <row r="7392" spans="29:29" x14ac:dyDescent="0.3">
      <c r="AC7392" s="14"/>
    </row>
    <row r="7393" spans="29:29" x14ac:dyDescent="0.3">
      <c r="AC7393" s="14"/>
    </row>
    <row r="7394" spans="29:29" x14ac:dyDescent="0.3">
      <c r="AC7394" s="14"/>
    </row>
    <row r="7395" spans="29:29" x14ac:dyDescent="0.3">
      <c r="AC7395" s="14"/>
    </row>
    <row r="7396" spans="29:29" x14ac:dyDescent="0.3">
      <c r="AC7396" s="14"/>
    </row>
    <row r="7397" spans="29:29" x14ac:dyDescent="0.3">
      <c r="AC7397" s="14"/>
    </row>
    <row r="7398" spans="29:29" x14ac:dyDescent="0.3">
      <c r="AC7398" s="14"/>
    </row>
    <row r="7399" spans="29:29" x14ac:dyDescent="0.3">
      <c r="AC7399" s="14"/>
    </row>
    <row r="7400" spans="29:29" x14ac:dyDescent="0.3">
      <c r="AC7400" s="14"/>
    </row>
    <row r="7401" spans="29:29" x14ac:dyDescent="0.3">
      <c r="AC7401" s="14"/>
    </row>
    <row r="7402" spans="29:29" x14ac:dyDescent="0.3">
      <c r="AC7402" s="14"/>
    </row>
    <row r="7403" spans="29:29" x14ac:dyDescent="0.3">
      <c r="AC7403" s="14"/>
    </row>
    <row r="7404" spans="29:29" x14ac:dyDescent="0.3">
      <c r="AC7404" s="14"/>
    </row>
    <row r="7405" spans="29:29" x14ac:dyDescent="0.3">
      <c r="AC7405" s="14"/>
    </row>
    <row r="7406" spans="29:29" x14ac:dyDescent="0.3">
      <c r="AC7406" s="14"/>
    </row>
    <row r="7407" spans="29:29" x14ac:dyDescent="0.3">
      <c r="AC7407" s="14"/>
    </row>
    <row r="7408" spans="29:29" x14ac:dyDescent="0.3">
      <c r="AC7408" s="14"/>
    </row>
    <row r="7409" spans="29:29" x14ac:dyDescent="0.3">
      <c r="AC7409" s="14"/>
    </row>
    <row r="7410" spans="29:29" x14ac:dyDescent="0.3">
      <c r="AC7410" s="14"/>
    </row>
    <row r="7411" spans="29:29" x14ac:dyDescent="0.3">
      <c r="AC7411" s="14"/>
    </row>
    <row r="7412" spans="29:29" x14ac:dyDescent="0.3">
      <c r="AC7412" s="14"/>
    </row>
    <row r="7413" spans="29:29" x14ac:dyDescent="0.3">
      <c r="AC7413" s="14"/>
    </row>
    <row r="7414" spans="29:29" x14ac:dyDescent="0.3">
      <c r="AC7414" s="14"/>
    </row>
    <row r="7415" spans="29:29" x14ac:dyDescent="0.3">
      <c r="AC7415" s="14"/>
    </row>
    <row r="7416" spans="29:29" x14ac:dyDescent="0.3">
      <c r="AC7416" s="14"/>
    </row>
    <row r="7417" spans="29:29" x14ac:dyDescent="0.3">
      <c r="AC7417" s="14"/>
    </row>
    <row r="7418" spans="29:29" x14ac:dyDescent="0.3">
      <c r="AC7418" s="14"/>
    </row>
    <row r="7419" spans="29:29" x14ac:dyDescent="0.3">
      <c r="AC7419" s="14"/>
    </row>
    <row r="7420" spans="29:29" x14ac:dyDescent="0.3">
      <c r="AC7420" s="14"/>
    </row>
    <row r="7421" spans="29:29" x14ac:dyDescent="0.3">
      <c r="AC7421" s="14"/>
    </row>
    <row r="7422" spans="29:29" x14ac:dyDescent="0.3">
      <c r="AC7422" s="14"/>
    </row>
    <row r="7423" spans="29:29" x14ac:dyDescent="0.3">
      <c r="AC7423" s="14"/>
    </row>
    <row r="7424" spans="29:29" x14ac:dyDescent="0.3">
      <c r="AC7424" s="14"/>
    </row>
    <row r="7425" spans="29:29" x14ac:dyDescent="0.3">
      <c r="AC7425" s="14"/>
    </row>
    <row r="7426" spans="29:29" x14ac:dyDescent="0.3">
      <c r="AC7426" s="14"/>
    </row>
    <row r="7427" spans="29:29" x14ac:dyDescent="0.3">
      <c r="AC7427" s="14"/>
    </row>
    <row r="7428" spans="29:29" x14ac:dyDescent="0.3">
      <c r="AC7428" s="14"/>
    </row>
    <row r="7429" spans="29:29" x14ac:dyDescent="0.3">
      <c r="AC7429" s="14"/>
    </row>
    <row r="7430" spans="29:29" x14ac:dyDescent="0.3">
      <c r="AC7430" s="14"/>
    </row>
    <row r="7431" spans="29:29" x14ac:dyDescent="0.3">
      <c r="AC7431" s="14"/>
    </row>
    <row r="7432" spans="29:29" x14ac:dyDescent="0.3">
      <c r="AC7432" s="14"/>
    </row>
    <row r="7433" spans="29:29" x14ac:dyDescent="0.3">
      <c r="AC7433" s="14"/>
    </row>
    <row r="7434" spans="29:29" x14ac:dyDescent="0.3">
      <c r="AC7434" s="14"/>
    </row>
    <row r="7435" spans="29:29" x14ac:dyDescent="0.3">
      <c r="AC7435" s="14"/>
    </row>
    <row r="7436" spans="29:29" x14ac:dyDescent="0.3">
      <c r="AC7436" s="14"/>
    </row>
    <row r="7437" spans="29:29" x14ac:dyDescent="0.3">
      <c r="AC7437" s="14"/>
    </row>
    <row r="7438" spans="29:29" x14ac:dyDescent="0.3">
      <c r="AC7438" s="14"/>
    </row>
    <row r="7439" spans="29:29" x14ac:dyDescent="0.3">
      <c r="AC7439" s="14"/>
    </row>
    <row r="7440" spans="29:29" x14ac:dyDescent="0.3">
      <c r="AC7440" s="14"/>
    </row>
    <row r="7441" spans="29:29" x14ac:dyDescent="0.3">
      <c r="AC7441" s="14"/>
    </row>
    <row r="7442" spans="29:29" x14ac:dyDescent="0.3">
      <c r="AC7442" s="14"/>
    </row>
    <row r="7443" spans="29:29" x14ac:dyDescent="0.3">
      <c r="AC7443" s="14"/>
    </row>
    <row r="7444" spans="29:29" x14ac:dyDescent="0.3">
      <c r="AC7444" s="14"/>
    </row>
    <row r="7445" spans="29:29" x14ac:dyDescent="0.3">
      <c r="AC7445" s="14"/>
    </row>
    <row r="7446" spans="29:29" x14ac:dyDescent="0.3">
      <c r="AC7446" s="14"/>
    </row>
    <row r="7447" spans="29:29" x14ac:dyDescent="0.3">
      <c r="AC7447" s="14"/>
    </row>
    <row r="7448" spans="29:29" x14ac:dyDescent="0.3">
      <c r="AC7448" s="14"/>
    </row>
    <row r="7449" spans="29:29" x14ac:dyDescent="0.3">
      <c r="AC7449" s="14"/>
    </row>
    <row r="7450" spans="29:29" x14ac:dyDescent="0.3">
      <c r="AC7450" s="14"/>
    </row>
    <row r="7451" spans="29:29" x14ac:dyDescent="0.3">
      <c r="AC7451" s="14"/>
    </row>
    <row r="7452" spans="29:29" x14ac:dyDescent="0.3">
      <c r="AC7452" s="14"/>
    </row>
    <row r="7453" spans="29:29" x14ac:dyDescent="0.3">
      <c r="AC7453" s="14"/>
    </row>
    <row r="7454" spans="29:29" x14ac:dyDescent="0.3">
      <c r="AC7454" s="14"/>
    </row>
    <row r="7455" spans="29:29" x14ac:dyDescent="0.3">
      <c r="AC7455" s="14"/>
    </row>
    <row r="7456" spans="29:29" x14ac:dyDescent="0.3">
      <c r="AC7456" s="14"/>
    </row>
    <row r="7457" spans="29:29" x14ac:dyDescent="0.3">
      <c r="AC7457" s="14"/>
    </row>
    <row r="7458" spans="29:29" x14ac:dyDescent="0.3">
      <c r="AC7458" s="14"/>
    </row>
    <row r="7459" spans="29:29" x14ac:dyDescent="0.3">
      <c r="AC7459" s="14"/>
    </row>
    <row r="7460" spans="29:29" x14ac:dyDescent="0.3">
      <c r="AC7460" s="14"/>
    </row>
    <row r="7461" spans="29:29" x14ac:dyDescent="0.3">
      <c r="AC7461" s="14"/>
    </row>
    <row r="7462" spans="29:29" x14ac:dyDescent="0.3">
      <c r="AC7462" s="14"/>
    </row>
    <row r="7463" spans="29:29" x14ac:dyDescent="0.3">
      <c r="AC7463" s="14"/>
    </row>
    <row r="7464" spans="29:29" x14ac:dyDescent="0.3">
      <c r="AC7464" s="14"/>
    </row>
    <row r="7465" spans="29:29" x14ac:dyDescent="0.3">
      <c r="AC7465" s="14"/>
    </row>
    <row r="7466" spans="29:29" x14ac:dyDescent="0.3">
      <c r="AC7466" s="14"/>
    </row>
    <row r="7467" spans="29:29" x14ac:dyDescent="0.3">
      <c r="AC7467" s="14"/>
    </row>
    <row r="7468" spans="29:29" x14ac:dyDescent="0.3">
      <c r="AC7468" s="14"/>
    </row>
    <row r="7469" spans="29:29" x14ac:dyDescent="0.3">
      <c r="AC7469" s="14"/>
    </row>
    <row r="7470" spans="29:29" x14ac:dyDescent="0.3">
      <c r="AC7470" s="14"/>
    </row>
    <row r="7471" spans="29:29" x14ac:dyDescent="0.3">
      <c r="AC7471" s="14"/>
    </row>
    <row r="7472" spans="29:29" x14ac:dyDescent="0.3">
      <c r="AC7472" s="14"/>
    </row>
    <row r="7473" spans="29:29" x14ac:dyDescent="0.3">
      <c r="AC7473" s="14"/>
    </row>
    <row r="7474" spans="29:29" x14ac:dyDescent="0.3">
      <c r="AC7474" s="14"/>
    </row>
    <row r="7475" spans="29:29" x14ac:dyDescent="0.3">
      <c r="AC7475" s="14"/>
    </row>
    <row r="7476" spans="29:29" x14ac:dyDescent="0.3">
      <c r="AC7476" s="14"/>
    </row>
    <row r="7477" spans="29:29" x14ac:dyDescent="0.3">
      <c r="AC7477" s="14"/>
    </row>
    <row r="7478" spans="29:29" x14ac:dyDescent="0.3">
      <c r="AC7478" s="14"/>
    </row>
    <row r="7479" spans="29:29" x14ac:dyDescent="0.3">
      <c r="AC7479" s="14"/>
    </row>
    <row r="7480" spans="29:29" x14ac:dyDescent="0.3">
      <c r="AC7480" s="14"/>
    </row>
    <row r="7481" spans="29:29" x14ac:dyDescent="0.3">
      <c r="AC7481" s="14"/>
    </row>
    <row r="7482" spans="29:29" x14ac:dyDescent="0.3">
      <c r="AC7482" s="14"/>
    </row>
    <row r="7483" spans="29:29" x14ac:dyDescent="0.3">
      <c r="AC7483" s="14"/>
    </row>
    <row r="7484" spans="29:29" x14ac:dyDescent="0.3">
      <c r="AC7484" s="14"/>
    </row>
    <row r="7485" spans="29:29" x14ac:dyDescent="0.3">
      <c r="AC7485" s="14"/>
    </row>
    <row r="7486" spans="29:29" x14ac:dyDescent="0.3">
      <c r="AC7486" s="14"/>
    </row>
    <row r="7487" spans="29:29" x14ac:dyDescent="0.3">
      <c r="AC7487" s="14"/>
    </row>
    <row r="7488" spans="29:29" x14ac:dyDescent="0.3">
      <c r="AC7488" s="14"/>
    </row>
    <row r="7489" spans="29:29" x14ac:dyDescent="0.3">
      <c r="AC7489" s="14"/>
    </row>
    <row r="7490" spans="29:29" x14ac:dyDescent="0.3">
      <c r="AC7490" s="14"/>
    </row>
    <row r="7491" spans="29:29" x14ac:dyDescent="0.3">
      <c r="AC7491" s="14"/>
    </row>
    <row r="7492" spans="29:29" x14ac:dyDescent="0.3">
      <c r="AC7492" s="14"/>
    </row>
    <row r="7493" spans="29:29" x14ac:dyDescent="0.3">
      <c r="AC7493" s="14"/>
    </row>
    <row r="7494" spans="29:29" x14ac:dyDescent="0.3">
      <c r="AC7494" s="14"/>
    </row>
    <row r="7495" spans="29:29" x14ac:dyDescent="0.3">
      <c r="AC7495" s="14"/>
    </row>
    <row r="7496" spans="29:29" x14ac:dyDescent="0.3">
      <c r="AC7496" s="14"/>
    </row>
    <row r="7497" spans="29:29" x14ac:dyDescent="0.3">
      <c r="AC7497" s="14"/>
    </row>
    <row r="7498" spans="29:29" x14ac:dyDescent="0.3">
      <c r="AC7498" s="14"/>
    </row>
    <row r="7499" spans="29:29" x14ac:dyDescent="0.3">
      <c r="AC7499" s="14"/>
    </row>
    <row r="7500" spans="29:29" x14ac:dyDescent="0.3">
      <c r="AC7500" s="14"/>
    </row>
    <row r="7501" spans="29:29" x14ac:dyDescent="0.3">
      <c r="AC7501" s="14"/>
    </row>
    <row r="7502" spans="29:29" x14ac:dyDescent="0.3">
      <c r="AC7502" s="14"/>
    </row>
    <row r="7503" spans="29:29" x14ac:dyDescent="0.3">
      <c r="AC7503" s="14"/>
    </row>
    <row r="7504" spans="29:29" x14ac:dyDescent="0.3">
      <c r="AC7504" s="14"/>
    </row>
    <row r="7505" spans="29:29" x14ac:dyDescent="0.3">
      <c r="AC7505" s="14"/>
    </row>
    <row r="7506" spans="29:29" x14ac:dyDescent="0.3">
      <c r="AC7506" s="14"/>
    </row>
    <row r="7507" spans="29:29" x14ac:dyDescent="0.3">
      <c r="AC7507" s="14"/>
    </row>
    <row r="7508" spans="29:29" x14ac:dyDescent="0.3">
      <c r="AC7508" s="14"/>
    </row>
    <row r="7509" spans="29:29" x14ac:dyDescent="0.3">
      <c r="AC7509" s="14"/>
    </row>
    <row r="7510" spans="29:29" x14ac:dyDescent="0.3">
      <c r="AC7510" s="14"/>
    </row>
    <row r="7511" spans="29:29" x14ac:dyDescent="0.3">
      <c r="AC7511" s="14"/>
    </row>
    <row r="7512" spans="29:29" x14ac:dyDescent="0.3">
      <c r="AC7512" s="14"/>
    </row>
    <row r="7513" spans="29:29" x14ac:dyDescent="0.3">
      <c r="AC7513" s="14"/>
    </row>
    <row r="7514" spans="29:29" x14ac:dyDescent="0.3">
      <c r="AC7514" s="14"/>
    </row>
    <row r="7515" spans="29:29" x14ac:dyDescent="0.3">
      <c r="AC7515" s="14"/>
    </row>
    <row r="7516" spans="29:29" x14ac:dyDescent="0.3">
      <c r="AC7516" s="14"/>
    </row>
    <row r="7517" spans="29:29" x14ac:dyDescent="0.3">
      <c r="AC7517" s="14"/>
    </row>
    <row r="7518" spans="29:29" x14ac:dyDescent="0.3">
      <c r="AC7518" s="14"/>
    </row>
    <row r="7519" spans="29:29" x14ac:dyDescent="0.3">
      <c r="AC7519" s="14"/>
    </row>
    <row r="7520" spans="29:29" x14ac:dyDescent="0.3">
      <c r="AC7520" s="14"/>
    </row>
    <row r="7521" spans="29:29" x14ac:dyDescent="0.3">
      <c r="AC7521" s="14"/>
    </row>
    <row r="7522" spans="29:29" x14ac:dyDescent="0.3">
      <c r="AC7522" s="14"/>
    </row>
    <row r="7523" spans="29:29" x14ac:dyDescent="0.3">
      <c r="AC7523" s="14"/>
    </row>
    <row r="7524" spans="29:29" x14ac:dyDescent="0.3">
      <c r="AC7524" s="14"/>
    </row>
    <row r="7525" spans="29:29" x14ac:dyDescent="0.3">
      <c r="AC7525" s="14"/>
    </row>
    <row r="7526" spans="29:29" x14ac:dyDescent="0.3">
      <c r="AC7526" s="14"/>
    </row>
    <row r="7527" spans="29:29" x14ac:dyDescent="0.3">
      <c r="AC7527" s="14"/>
    </row>
    <row r="7528" spans="29:29" x14ac:dyDescent="0.3">
      <c r="AC7528" s="14"/>
    </row>
    <row r="7529" spans="29:29" x14ac:dyDescent="0.3">
      <c r="AC7529" s="14"/>
    </row>
    <row r="7530" spans="29:29" x14ac:dyDescent="0.3">
      <c r="AC7530" s="14"/>
    </row>
    <row r="7531" spans="29:29" x14ac:dyDescent="0.3">
      <c r="AC7531" s="14"/>
    </row>
    <row r="7532" spans="29:29" x14ac:dyDescent="0.3">
      <c r="AC7532" s="14"/>
    </row>
    <row r="7533" spans="29:29" x14ac:dyDescent="0.3">
      <c r="AC7533" s="14"/>
    </row>
    <row r="7534" spans="29:29" x14ac:dyDescent="0.3">
      <c r="AC7534" s="14"/>
    </row>
    <row r="7535" spans="29:29" x14ac:dyDescent="0.3">
      <c r="AC7535" s="14"/>
    </row>
    <row r="7536" spans="29:29" x14ac:dyDescent="0.3">
      <c r="AC7536" s="14"/>
    </row>
    <row r="7537" spans="29:29" x14ac:dyDescent="0.3">
      <c r="AC7537" s="14"/>
    </row>
    <row r="7538" spans="29:29" x14ac:dyDescent="0.3">
      <c r="AC7538" s="14"/>
    </row>
    <row r="7539" spans="29:29" x14ac:dyDescent="0.3">
      <c r="AC7539" s="14"/>
    </row>
    <row r="7540" spans="29:29" x14ac:dyDescent="0.3">
      <c r="AC7540" s="14"/>
    </row>
    <row r="7541" spans="29:29" x14ac:dyDescent="0.3">
      <c r="AC7541" s="14"/>
    </row>
    <row r="7542" spans="29:29" x14ac:dyDescent="0.3">
      <c r="AC7542" s="14"/>
    </row>
    <row r="7543" spans="29:29" x14ac:dyDescent="0.3">
      <c r="AC7543" s="14"/>
    </row>
    <row r="7544" spans="29:29" x14ac:dyDescent="0.3">
      <c r="AC7544" s="14"/>
    </row>
    <row r="7545" spans="29:29" x14ac:dyDescent="0.3">
      <c r="AC7545" s="14"/>
    </row>
    <row r="7546" spans="29:29" x14ac:dyDescent="0.3">
      <c r="AC7546" s="14"/>
    </row>
    <row r="7547" spans="29:29" x14ac:dyDescent="0.3">
      <c r="AC7547" s="14"/>
    </row>
    <row r="7548" spans="29:29" x14ac:dyDescent="0.3">
      <c r="AC7548" s="14"/>
    </row>
    <row r="7549" spans="29:29" x14ac:dyDescent="0.3">
      <c r="AC7549" s="14"/>
    </row>
    <row r="7550" spans="29:29" x14ac:dyDescent="0.3">
      <c r="AC7550" s="14"/>
    </row>
    <row r="7551" spans="29:29" x14ac:dyDescent="0.3">
      <c r="AC7551" s="14"/>
    </row>
    <row r="7552" spans="29:29" x14ac:dyDescent="0.3">
      <c r="AC7552" s="14"/>
    </row>
    <row r="7553" spans="29:29" x14ac:dyDescent="0.3">
      <c r="AC7553" s="14"/>
    </row>
    <row r="7554" spans="29:29" x14ac:dyDescent="0.3">
      <c r="AC7554" s="14"/>
    </row>
    <row r="7555" spans="29:29" x14ac:dyDescent="0.3">
      <c r="AC7555" s="14"/>
    </row>
    <row r="7556" spans="29:29" x14ac:dyDescent="0.3">
      <c r="AC7556" s="14"/>
    </row>
    <row r="7557" spans="29:29" x14ac:dyDescent="0.3">
      <c r="AC7557" s="14"/>
    </row>
    <row r="7558" spans="29:29" x14ac:dyDescent="0.3">
      <c r="AC7558" s="14"/>
    </row>
    <row r="7559" spans="29:29" x14ac:dyDescent="0.3">
      <c r="AC7559" s="14"/>
    </row>
    <row r="7560" spans="29:29" x14ac:dyDescent="0.3">
      <c r="AC7560" s="14"/>
    </row>
    <row r="7561" spans="29:29" x14ac:dyDescent="0.3">
      <c r="AC7561" s="14"/>
    </row>
    <row r="7562" spans="29:29" x14ac:dyDescent="0.3">
      <c r="AC7562" s="14"/>
    </row>
    <row r="7563" spans="29:29" x14ac:dyDescent="0.3">
      <c r="AC7563" s="14"/>
    </row>
    <row r="7564" spans="29:29" x14ac:dyDescent="0.3">
      <c r="AC7564" s="14"/>
    </row>
    <row r="7565" spans="29:29" x14ac:dyDescent="0.3">
      <c r="AC7565" s="14"/>
    </row>
    <row r="7566" spans="29:29" x14ac:dyDescent="0.3">
      <c r="AC7566" s="14"/>
    </row>
    <row r="7567" spans="29:29" x14ac:dyDescent="0.3">
      <c r="AC7567" s="14"/>
    </row>
    <row r="7568" spans="29:29" x14ac:dyDescent="0.3">
      <c r="AC7568" s="14"/>
    </row>
    <row r="7569" spans="29:29" x14ac:dyDescent="0.3">
      <c r="AC7569" s="14"/>
    </row>
    <row r="7570" spans="29:29" x14ac:dyDescent="0.3">
      <c r="AC7570" s="14"/>
    </row>
    <row r="7571" spans="29:29" x14ac:dyDescent="0.3">
      <c r="AC7571" s="14"/>
    </row>
    <row r="7572" spans="29:29" x14ac:dyDescent="0.3">
      <c r="AC7572" s="14"/>
    </row>
    <row r="7573" spans="29:29" x14ac:dyDescent="0.3">
      <c r="AC7573" s="14"/>
    </row>
    <row r="7574" spans="29:29" x14ac:dyDescent="0.3">
      <c r="AC7574" s="14"/>
    </row>
    <row r="7575" spans="29:29" x14ac:dyDescent="0.3">
      <c r="AC7575" s="14"/>
    </row>
    <row r="7576" spans="29:29" x14ac:dyDescent="0.3">
      <c r="AC7576" s="14"/>
    </row>
    <row r="7577" spans="29:29" x14ac:dyDescent="0.3">
      <c r="AC7577" s="14"/>
    </row>
    <row r="7578" spans="29:29" x14ac:dyDescent="0.3">
      <c r="AC7578" s="14"/>
    </row>
    <row r="7579" spans="29:29" x14ac:dyDescent="0.3">
      <c r="AC7579" s="14"/>
    </row>
    <row r="7580" spans="29:29" x14ac:dyDescent="0.3">
      <c r="AC7580" s="14"/>
    </row>
    <row r="7581" spans="29:29" x14ac:dyDescent="0.3">
      <c r="AC7581" s="14"/>
    </row>
    <row r="7582" spans="29:29" x14ac:dyDescent="0.3">
      <c r="AC7582" s="14"/>
    </row>
    <row r="7583" spans="29:29" x14ac:dyDescent="0.3">
      <c r="AC7583" s="14"/>
    </row>
    <row r="7584" spans="29:29" x14ac:dyDescent="0.3">
      <c r="AC7584" s="14"/>
    </row>
    <row r="7585" spans="29:29" x14ac:dyDescent="0.3">
      <c r="AC7585" s="14"/>
    </row>
    <row r="7586" spans="29:29" x14ac:dyDescent="0.3">
      <c r="AC7586" s="14"/>
    </row>
    <row r="7587" spans="29:29" x14ac:dyDescent="0.3">
      <c r="AC7587" s="14"/>
    </row>
    <row r="7588" spans="29:29" x14ac:dyDescent="0.3">
      <c r="AC7588" s="14"/>
    </row>
    <row r="7589" spans="29:29" x14ac:dyDescent="0.3">
      <c r="AC7589" s="14"/>
    </row>
    <row r="7590" spans="29:29" x14ac:dyDescent="0.3">
      <c r="AC7590" s="14"/>
    </row>
    <row r="7591" spans="29:29" x14ac:dyDescent="0.3">
      <c r="AC7591" s="14"/>
    </row>
    <row r="7592" spans="29:29" x14ac:dyDescent="0.3">
      <c r="AC7592" s="14"/>
    </row>
    <row r="7593" spans="29:29" x14ac:dyDescent="0.3">
      <c r="AC7593" s="14"/>
    </row>
    <row r="7594" spans="29:29" x14ac:dyDescent="0.3">
      <c r="AC7594" s="14"/>
    </row>
    <row r="7595" spans="29:29" x14ac:dyDescent="0.3">
      <c r="AC7595" s="14"/>
    </row>
    <row r="7596" spans="29:29" x14ac:dyDescent="0.3">
      <c r="AC7596" s="14"/>
    </row>
    <row r="7597" spans="29:29" x14ac:dyDescent="0.3">
      <c r="AC7597" s="14"/>
    </row>
    <row r="7598" spans="29:29" x14ac:dyDescent="0.3">
      <c r="AC7598" s="14"/>
    </row>
    <row r="7599" spans="29:29" x14ac:dyDescent="0.3">
      <c r="AC7599" s="14"/>
    </row>
    <row r="7600" spans="29:29" x14ac:dyDescent="0.3">
      <c r="AC7600" s="14"/>
    </row>
    <row r="7601" spans="29:29" x14ac:dyDescent="0.3">
      <c r="AC7601" s="14"/>
    </row>
    <row r="7602" spans="29:29" x14ac:dyDescent="0.3">
      <c r="AC7602" s="14"/>
    </row>
    <row r="7603" spans="29:29" x14ac:dyDescent="0.3">
      <c r="AC7603" s="14"/>
    </row>
    <row r="7604" spans="29:29" x14ac:dyDescent="0.3">
      <c r="AC7604" s="14"/>
    </row>
    <row r="7605" spans="29:29" x14ac:dyDescent="0.3">
      <c r="AC7605" s="14"/>
    </row>
    <row r="7606" spans="29:29" x14ac:dyDescent="0.3">
      <c r="AC7606" s="14"/>
    </row>
    <row r="7607" spans="29:29" x14ac:dyDescent="0.3">
      <c r="AC7607" s="14"/>
    </row>
    <row r="7608" spans="29:29" x14ac:dyDescent="0.3">
      <c r="AC7608" s="14"/>
    </row>
    <row r="7609" spans="29:29" x14ac:dyDescent="0.3">
      <c r="AC7609" s="14"/>
    </row>
    <row r="7610" spans="29:29" x14ac:dyDescent="0.3">
      <c r="AC7610" s="14"/>
    </row>
    <row r="7611" spans="29:29" x14ac:dyDescent="0.3">
      <c r="AC7611" s="14"/>
    </row>
    <row r="7612" spans="29:29" x14ac:dyDescent="0.3">
      <c r="AC7612" s="14"/>
    </row>
    <row r="7613" spans="29:29" x14ac:dyDescent="0.3">
      <c r="AC7613" s="14"/>
    </row>
    <row r="7614" spans="29:29" x14ac:dyDescent="0.3">
      <c r="AC7614" s="14"/>
    </row>
    <row r="7615" spans="29:29" x14ac:dyDescent="0.3">
      <c r="AC7615" s="14"/>
    </row>
    <row r="7616" spans="29:29" x14ac:dyDescent="0.3">
      <c r="AC7616" s="14"/>
    </row>
    <row r="7617" spans="29:29" x14ac:dyDescent="0.3">
      <c r="AC7617" s="14"/>
    </row>
    <row r="7618" spans="29:29" x14ac:dyDescent="0.3">
      <c r="AC7618" s="14"/>
    </row>
    <row r="7619" spans="29:29" x14ac:dyDescent="0.3">
      <c r="AC7619" s="14"/>
    </row>
    <row r="7620" spans="29:29" x14ac:dyDescent="0.3">
      <c r="AC7620" s="14"/>
    </row>
    <row r="7621" spans="29:29" x14ac:dyDescent="0.3">
      <c r="AC7621" s="14"/>
    </row>
    <row r="7622" spans="29:29" x14ac:dyDescent="0.3">
      <c r="AC7622" s="14"/>
    </row>
    <row r="7623" spans="29:29" x14ac:dyDescent="0.3">
      <c r="AC7623" s="14"/>
    </row>
    <row r="7624" spans="29:29" x14ac:dyDescent="0.3">
      <c r="AC7624" s="14"/>
    </row>
    <row r="7625" spans="29:29" x14ac:dyDescent="0.3">
      <c r="AC7625" s="14"/>
    </row>
    <row r="7626" spans="29:29" x14ac:dyDescent="0.3">
      <c r="AC7626" s="14"/>
    </row>
    <row r="7627" spans="29:29" x14ac:dyDescent="0.3">
      <c r="AC7627" s="14"/>
    </row>
    <row r="7628" spans="29:29" x14ac:dyDescent="0.3">
      <c r="AC7628" s="14"/>
    </row>
    <row r="7629" spans="29:29" x14ac:dyDescent="0.3">
      <c r="AC7629" s="14"/>
    </row>
    <row r="7630" spans="29:29" x14ac:dyDescent="0.3">
      <c r="AC7630" s="14"/>
    </row>
    <row r="7631" spans="29:29" x14ac:dyDescent="0.3">
      <c r="AC7631" s="14"/>
    </row>
    <row r="7632" spans="29:29" x14ac:dyDescent="0.3">
      <c r="AC7632" s="14"/>
    </row>
    <row r="7633" spans="29:29" x14ac:dyDescent="0.3">
      <c r="AC7633" s="14"/>
    </row>
    <row r="7634" spans="29:29" x14ac:dyDescent="0.3">
      <c r="AC7634" s="14"/>
    </row>
    <row r="7635" spans="29:29" x14ac:dyDescent="0.3">
      <c r="AC7635" s="14"/>
    </row>
    <row r="7636" spans="29:29" x14ac:dyDescent="0.3">
      <c r="AC7636" s="14"/>
    </row>
    <row r="7637" spans="29:29" x14ac:dyDescent="0.3">
      <c r="AC7637" s="14"/>
    </row>
    <row r="7638" spans="29:29" x14ac:dyDescent="0.3">
      <c r="AC7638" s="14"/>
    </row>
    <row r="7639" spans="29:29" x14ac:dyDescent="0.3">
      <c r="AC7639" s="14"/>
    </row>
    <row r="7640" spans="29:29" x14ac:dyDescent="0.3">
      <c r="AC7640" s="14"/>
    </row>
    <row r="7641" spans="29:29" x14ac:dyDescent="0.3">
      <c r="AC7641" s="14"/>
    </row>
    <row r="7642" spans="29:29" x14ac:dyDescent="0.3">
      <c r="AC7642" s="14"/>
    </row>
    <row r="7643" spans="29:29" x14ac:dyDescent="0.3">
      <c r="AC7643" s="14"/>
    </row>
    <row r="7644" spans="29:29" x14ac:dyDescent="0.3">
      <c r="AC7644" s="14"/>
    </row>
    <row r="7645" spans="29:29" x14ac:dyDescent="0.3">
      <c r="AC7645" s="14"/>
    </row>
    <row r="7646" spans="29:29" x14ac:dyDescent="0.3">
      <c r="AC7646" s="14"/>
    </row>
    <row r="7647" spans="29:29" x14ac:dyDescent="0.3">
      <c r="AC7647" s="14"/>
    </row>
    <row r="7648" spans="29:29" x14ac:dyDescent="0.3">
      <c r="AC7648" s="14"/>
    </row>
    <row r="7649" spans="29:29" x14ac:dyDescent="0.3">
      <c r="AC7649" s="14"/>
    </row>
    <row r="7650" spans="29:29" x14ac:dyDescent="0.3">
      <c r="AC7650" s="14"/>
    </row>
    <row r="7651" spans="29:29" x14ac:dyDescent="0.3">
      <c r="AC7651" s="14"/>
    </row>
    <row r="7652" spans="29:29" x14ac:dyDescent="0.3">
      <c r="AC7652" s="14"/>
    </row>
    <row r="7653" spans="29:29" x14ac:dyDescent="0.3">
      <c r="AC7653" s="14"/>
    </row>
    <row r="7654" spans="29:29" x14ac:dyDescent="0.3">
      <c r="AC7654" s="14"/>
    </row>
    <row r="7655" spans="29:29" x14ac:dyDescent="0.3">
      <c r="AC7655" s="14"/>
    </row>
    <row r="7656" spans="29:29" x14ac:dyDescent="0.3">
      <c r="AC7656" s="14"/>
    </row>
    <row r="7657" spans="29:29" x14ac:dyDescent="0.3">
      <c r="AC7657" s="14"/>
    </row>
    <row r="7658" spans="29:29" x14ac:dyDescent="0.3">
      <c r="AC7658" s="14"/>
    </row>
    <row r="7659" spans="29:29" x14ac:dyDescent="0.3">
      <c r="AC7659" s="14"/>
    </row>
    <row r="7660" spans="29:29" x14ac:dyDescent="0.3">
      <c r="AC7660" s="14"/>
    </row>
    <row r="7661" spans="29:29" x14ac:dyDescent="0.3">
      <c r="AC7661" s="14"/>
    </row>
    <row r="7662" spans="29:29" x14ac:dyDescent="0.3">
      <c r="AC7662" s="14"/>
    </row>
    <row r="7663" spans="29:29" x14ac:dyDescent="0.3">
      <c r="AC7663" s="14"/>
    </row>
    <row r="7664" spans="29:29" x14ac:dyDescent="0.3">
      <c r="AC7664" s="14"/>
    </row>
    <row r="7665" spans="29:29" x14ac:dyDescent="0.3">
      <c r="AC7665" s="14"/>
    </row>
    <row r="7666" spans="29:29" x14ac:dyDescent="0.3">
      <c r="AC7666" s="14"/>
    </row>
    <row r="7667" spans="29:29" x14ac:dyDescent="0.3">
      <c r="AC7667" s="14"/>
    </row>
    <row r="7668" spans="29:29" x14ac:dyDescent="0.3">
      <c r="AC7668" s="14"/>
    </row>
    <row r="7669" spans="29:29" x14ac:dyDescent="0.3">
      <c r="AC7669" s="14"/>
    </row>
    <row r="7670" spans="29:29" x14ac:dyDescent="0.3">
      <c r="AC7670" s="14"/>
    </row>
    <row r="7671" spans="29:29" x14ac:dyDescent="0.3">
      <c r="AC7671" s="14"/>
    </row>
    <row r="7672" spans="29:29" x14ac:dyDescent="0.3">
      <c r="AC7672" s="14"/>
    </row>
    <row r="7673" spans="29:29" x14ac:dyDescent="0.3">
      <c r="AC7673" s="14"/>
    </row>
    <row r="7674" spans="29:29" x14ac:dyDescent="0.3">
      <c r="AC7674" s="14"/>
    </row>
    <row r="7675" spans="29:29" x14ac:dyDescent="0.3">
      <c r="AC7675" s="14"/>
    </row>
    <row r="7676" spans="29:29" x14ac:dyDescent="0.3">
      <c r="AC7676" s="14"/>
    </row>
    <row r="7677" spans="29:29" x14ac:dyDescent="0.3">
      <c r="AC7677" s="14"/>
    </row>
    <row r="7678" spans="29:29" x14ac:dyDescent="0.3">
      <c r="AC7678" s="14"/>
    </row>
    <row r="7679" spans="29:29" x14ac:dyDescent="0.3">
      <c r="AC7679" s="14"/>
    </row>
    <row r="7680" spans="29:29" x14ac:dyDescent="0.3">
      <c r="AC7680" s="14"/>
    </row>
    <row r="7681" spans="29:29" x14ac:dyDescent="0.3">
      <c r="AC7681" s="14"/>
    </row>
    <row r="7682" spans="29:29" x14ac:dyDescent="0.3">
      <c r="AC7682" s="14"/>
    </row>
    <row r="7683" spans="29:29" x14ac:dyDescent="0.3">
      <c r="AC7683" s="14"/>
    </row>
    <row r="7684" spans="29:29" x14ac:dyDescent="0.3">
      <c r="AC7684" s="14"/>
    </row>
    <row r="7685" spans="29:29" x14ac:dyDescent="0.3">
      <c r="AC7685" s="14"/>
    </row>
    <row r="7686" spans="29:29" x14ac:dyDescent="0.3">
      <c r="AC7686" s="14"/>
    </row>
    <row r="7687" spans="29:29" x14ac:dyDescent="0.3">
      <c r="AC7687" s="14"/>
    </row>
    <row r="7688" spans="29:29" x14ac:dyDescent="0.3">
      <c r="AC7688" s="14"/>
    </row>
    <row r="7689" spans="29:29" x14ac:dyDescent="0.3">
      <c r="AC7689" s="14"/>
    </row>
    <row r="7690" spans="29:29" x14ac:dyDescent="0.3">
      <c r="AC7690" s="14"/>
    </row>
    <row r="7691" spans="29:29" x14ac:dyDescent="0.3">
      <c r="AC7691" s="14"/>
    </row>
    <row r="7692" spans="29:29" x14ac:dyDescent="0.3">
      <c r="AC7692" s="14"/>
    </row>
    <row r="7693" spans="29:29" x14ac:dyDescent="0.3">
      <c r="AC7693" s="14"/>
    </row>
    <row r="7694" spans="29:29" x14ac:dyDescent="0.3">
      <c r="AC7694" s="14"/>
    </row>
    <row r="7695" spans="29:29" x14ac:dyDescent="0.3">
      <c r="AC7695" s="14"/>
    </row>
    <row r="7696" spans="29:29" x14ac:dyDescent="0.3">
      <c r="AC7696" s="14"/>
    </row>
    <row r="7697" spans="29:29" x14ac:dyDescent="0.3">
      <c r="AC7697" s="14"/>
    </row>
    <row r="7698" spans="29:29" x14ac:dyDescent="0.3">
      <c r="AC7698" s="14"/>
    </row>
    <row r="7699" spans="29:29" x14ac:dyDescent="0.3">
      <c r="AC7699" s="14"/>
    </row>
    <row r="7700" spans="29:29" x14ac:dyDescent="0.3">
      <c r="AC7700" s="14"/>
    </row>
    <row r="7701" spans="29:29" x14ac:dyDescent="0.3">
      <c r="AC7701" s="14"/>
    </row>
    <row r="7702" spans="29:29" x14ac:dyDescent="0.3">
      <c r="AC7702" s="14"/>
    </row>
    <row r="7703" spans="29:29" x14ac:dyDescent="0.3">
      <c r="AC7703" s="14"/>
    </row>
    <row r="7704" spans="29:29" x14ac:dyDescent="0.3">
      <c r="AC7704" s="14"/>
    </row>
    <row r="7705" spans="29:29" x14ac:dyDescent="0.3">
      <c r="AC7705" s="14"/>
    </row>
    <row r="7706" spans="29:29" x14ac:dyDescent="0.3">
      <c r="AC7706" s="14"/>
    </row>
    <row r="7707" spans="29:29" x14ac:dyDescent="0.3">
      <c r="AC7707" s="14"/>
    </row>
    <row r="7708" spans="29:29" x14ac:dyDescent="0.3">
      <c r="AC7708" s="14"/>
    </row>
    <row r="7709" spans="29:29" x14ac:dyDescent="0.3">
      <c r="AC7709" s="14"/>
    </row>
    <row r="7710" spans="29:29" x14ac:dyDescent="0.3">
      <c r="AC7710" s="14"/>
    </row>
    <row r="7711" spans="29:29" x14ac:dyDescent="0.3">
      <c r="AC7711" s="14"/>
    </row>
    <row r="7712" spans="29:29" x14ac:dyDescent="0.3">
      <c r="AC7712" s="14"/>
    </row>
    <row r="7713" spans="29:29" x14ac:dyDescent="0.3">
      <c r="AC7713" s="14"/>
    </row>
    <row r="7714" spans="29:29" x14ac:dyDescent="0.3">
      <c r="AC7714" s="14"/>
    </row>
    <row r="7715" spans="29:29" x14ac:dyDescent="0.3">
      <c r="AC7715" s="14"/>
    </row>
    <row r="7716" spans="29:29" x14ac:dyDescent="0.3">
      <c r="AC7716" s="14"/>
    </row>
    <row r="7717" spans="29:29" x14ac:dyDescent="0.3">
      <c r="AC7717" s="14"/>
    </row>
    <row r="7718" spans="29:29" x14ac:dyDescent="0.3">
      <c r="AC7718" s="14"/>
    </row>
    <row r="7719" spans="29:29" x14ac:dyDescent="0.3">
      <c r="AC7719" s="14"/>
    </row>
    <row r="7720" spans="29:29" x14ac:dyDescent="0.3">
      <c r="AC7720" s="14"/>
    </row>
    <row r="7721" spans="29:29" x14ac:dyDescent="0.3">
      <c r="AC7721" s="14"/>
    </row>
    <row r="7722" spans="29:29" x14ac:dyDescent="0.3">
      <c r="AC7722" s="14"/>
    </row>
    <row r="7723" spans="29:29" x14ac:dyDescent="0.3">
      <c r="AC7723" s="14"/>
    </row>
    <row r="7724" spans="29:29" x14ac:dyDescent="0.3">
      <c r="AC7724" s="14"/>
    </row>
    <row r="7725" spans="29:29" x14ac:dyDescent="0.3">
      <c r="AC7725" s="14"/>
    </row>
    <row r="7726" spans="29:29" x14ac:dyDescent="0.3">
      <c r="AC7726" s="14"/>
    </row>
    <row r="7727" spans="29:29" x14ac:dyDescent="0.3">
      <c r="AC7727" s="14"/>
    </row>
    <row r="7728" spans="29:29" x14ac:dyDescent="0.3">
      <c r="AC7728" s="14"/>
    </row>
    <row r="7729" spans="29:29" x14ac:dyDescent="0.3">
      <c r="AC7729" s="14"/>
    </row>
    <row r="7730" spans="29:29" x14ac:dyDescent="0.3">
      <c r="AC7730" s="14"/>
    </row>
    <row r="7731" spans="29:29" x14ac:dyDescent="0.3">
      <c r="AC7731" s="14"/>
    </row>
    <row r="7732" spans="29:29" x14ac:dyDescent="0.3">
      <c r="AC7732" s="14"/>
    </row>
    <row r="7733" spans="29:29" x14ac:dyDescent="0.3">
      <c r="AC7733" s="14"/>
    </row>
    <row r="7734" spans="29:29" x14ac:dyDescent="0.3">
      <c r="AC7734" s="14"/>
    </row>
    <row r="7735" spans="29:29" x14ac:dyDescent="0.3">
      <c r="AC7735" s="14"/>
    </row>
    <row r="7736" spans="29:29" x14ac:dyDescent="0.3">
      <c r="AC7736" s="14"/>
    </row>
    <row r="7737" spans="29:29" x14ac:dyDescent="0.3">
      <c r="AC7737" s="14"/>
    </row>
    <row r="7738" spans="29:29" x14ac:dyDescent="0.3">
      <c r="AC7738" s="14"/>
    </row>
    <row r="7739" spans="29:29" x14ac:dyDescent="0.3">
      <c r="AC7739" s="14"/>
    </row>
    <row r="7740" spans="29:29" x14ac:dyDescent="0.3">
      <c r="AC7740" s="14"/>
    </row>
    <row r="7741" spans="29:29" x14ac:dyDescent="0.3">
      <c r="AC7741" s="14"/>
    </row>
    <row r="7742" spans="29:29" x14ac:dyDescent="0.3">
      <c r="AC7742" s="14"/>
    </row>
    <row r="7743" spans="29:29" x14ac:dyDescent="0.3">
      <c r="AC7743" s="14"/>
    </row>
    <row r="7744" spans="29:29" x14ac:dyDescent="0.3">
      <c r="AC7744" s="14"/>
    </row>
    <row r="7745" spans="29:29" x14ac:dyDescent="0.3">
      <c r="AC7745" s="14"/>
    </row>
    <row r="7746" spans="29:29" x14ac:dyDescent="0.3">
      <c r="AC7746" s="14"/>
    </row>
    <row r="7747" spans="29:29" x14ac:dyDescent="0.3">
      <c r="AC7747" s="14"/>
    </row>
    <row r="7748" spans="29:29" x14ac:dyDescent="0.3">
      <c r="AC7748" s="14"/>
    </row>
    <row r="7749" spans="29:29" x14ac:dyDescent="0.3">
      <c r="AC7749" s="14"/>
    </row>
    <row r="7750" spans="29:29" x14ac:dyDescent="0.3">
      <c r="AC7750" s="14"/>
    </row>
    <row r="7751" spans="29:29" x14ac:dyDescent="0.3">
      <c r="AC7751" s="14"/>
    </row>
    <row r="7752" spans="29:29" x14ac:dyDescent="0.3">
      <c r="AC7752" s="14"/>
    </row>
    <row r="7753" spans="29:29" x14ac:dyDescent="0.3">
      <c r="AC7753" s="14"/>
    </row>
    <row r="7754" spans="29:29" x14ac:dyDescent="0.3">
      <c r="AC7754" s="14"/>
    </row>
    <row r="7755" spans="29:29" x14ac:dyDescent="0.3">
      <c r="AC7755" s="14"/>
    </row>
    <row r="7756" spans="29:29" x14ac:dyDescent="0.3">
      <c r="AC7756" s="14"/>
    </row>
    <row r="7757" spans="29:29" x14ac:dyDescent="0.3">
      <c r="AC7757" s="14"/>
    </row>
    <row r="7758" spans="29:29" x14ac:dyDescent="0.3">
      <c r="AC7758" s="14"/>
    </row>
    <row r="7759" spans="29:29" x14ac:dyDescent="0.3">
      <c r="AC7759" s="14"/>
    </row>
    <row r="7760" spans="29:29" x14ac:dyDescent="0.3">
      <c r="AC7760" s="14"/>
    </row>
    <row r="7761" spans="29:29" x14ac:dyDescent="0.3">
      <c r="AC7761" s="14"/>
    </row>
    <row r="7762" spans="29:29" x14ac:dyDescent="0.3">
      <c r="AC7762" s="14"/>
    </row>
    <row r="7763" spans="29:29" x14ac:dyDescent="0.3">
      <c r="AC7763" s="14"/>
    </row>
    <row r="7764" spans="29:29" x14ac:dyDescent="0.3">
      <c r="AC7764" s="14"/>
    </row>
    <row r="7765" spans="29:29" x14ac:dyDescent="0.3">
      <c r="AC7765" s="14"/>
    </row>
    <row r="7766" spans="29:29" x14ac:dyDescent="0.3">
      <c r="AC7766" s="14"/>
    </row>
    <row r="7767" spans="29:29" x14ac:dyDescent="0.3">
      <c r="AC7767" s="14"/>
    </row>
    <row r="7768" spans="29:29" x14ac:dyDescent="0.3">
      <c r="AC7768" s="14"/>
    </row>
    <row r="7769" spans="29:29" x14ac:dyDescent="0.3">
      <c r="AC7769" s="14"/>
    </row>
    <row r="7770" spans="29:29" x14ac:dyDescent="0.3">
      <c r="AC7770" s="14"/>
    </row>
    <row r="7771" spans="29:29" x14ac:dyDescent="0.3">
      <c r="AC7771" s="14"/>
    </row>
    <row r="7772" spans="29:29" x14ac:dyDescent="0.3">
      <c r="AC7772" s="14"/>
    </row>
    <row r="7773" spans="29:29" x14ac:dyDescent="0.3">
      <c r="AC7773" s="14"/>
    </row>
    <row r="7774" spans="29:29" x14ac:dyDescent="0.3">
      <c r="AC7774" s="14"/>
    </row>
    <row r="7775" spans="29:29" x14ac:dyDescent="0.3">
      <c r="AC7775" s="14"/>
    </row>
    <row r="7776" spans="29:29" x14ac:dyDescent="0.3">
      <c r="AC7776" s="14"/>
    </row>
    <row r="7777" spans="29:29" x14ac:dyDescent="0.3">
      <c r="AC7777" s="14"/>
    </row>
    <row r="7778" spans="29:29" x14ac:dyDescent="0.3">
      <c r="AC7778" s="14"/>
    </row>
    <row r="7779" spans="29:29" x14ac:dyDescent="0.3">
      <c r="AC7779" s="14"/>
    </row>
    <row r="7780" spans="29:29" x14ac:dyDescent="0.3">
      <c r="AC7780" s="14"/>
    </row>
    <row r="7781" spans="29:29" x14ac:dyDescent="0.3">
      <c r="AC7781" s="14"/>
    </row>
    <row r="7782" spans="29:29" x14ac:dyDescent="0.3">
      <c r="AC7782" s="14"/>
    </row>
    <row r="7783" spans="29:29" x14ac:dyDescent="0.3">
      <c r="AC7783" s="14"/>
    </row>
    <row r="7784" spans="29:29" x14ac:dyDescent="0.3">
      <c r="AC7784" s="14"/>
    </row>
    <row r="7785" spans="29:29" x14ac:dyDescent="0.3">
      <c r="AC7785" s="14"/>
    </row>
    <row r="7786" spans="29:29" x14ac:dyDescent="0.3">
      <c r="AC7786" s="14"/>
    </row>
    <row r="7787" spans="29:29" x14ac:dyDescent="0.3">
      <c r="AC7787" s="14"/>
    </row>
    <row r="7788" spans="29:29" x14ac:dyDescent="0.3">
      <c r="AC7788" s="14"/>
    </row>
    <row r="7789" spans="29:29" x14ac:dyDescent="0.3">
      <c r="AC7789" s="14"/>
    </row>
    <row r="7790" spans="29:29" x14ac:dyDescent="0.3">
      <c r="AC7790" s="14"/>
    </row>
    <row r="7791" spans="29:29" x14ac:dyDescent="0.3">
      <c r="AC7791" s="14"/>
    </row>
    <row r="7792" spans="29:29" x14ac:dyDescent="0.3">
      <c r="AC7792" s="14"/>
    </row>
    <row r="7793" spans="29:29" x14ac:dyDescent="0.3">
      <c r="AC7793" s="14"/>
    </row>
    <row r="7794" spans="29:29" x14ac:dyDescent="0.3">
      <c r="AC7794" s="14"/>
    </row>
    <row r="7795" spans="29:29" x14ac:dyDescent="0.3">
      <c r="AC7795" s="14"/>
    </row>
    <row r="7796" spans="29:29" x14ac:dyDescent="0.3">
      <c r="AC7796" s="14"/>
    </row>
    <row r="7797" spans="29:29" x14ac:dyDescent="0.3">
      <c r="AC7797" s="14"/>
    </row>
    <row r="7798" spans="29:29" x14ac:dyDescent="0.3">
      <c r="AC7798" s="14"/>
    </row>
    <row r="7799" spans="29:29" x14ac:dyDescent="0.3">
      <c r="AC7799" s="14"/>
    </row>
    <row r="7800" spans="29:29" x14ac:dyDescent="0.3">
      <c r="AC7800" s="14"/>
    </row>
    <row r="7801" spans="29:29" x14ac:dyDescent="0.3">
      <c r="AC7801" s="14"/>
    </row>
    <row r="7802" spans="29:29" x14ac:dyDescent="0.3">
      <c r="AC7802" s="14"/>
    </row>
    <row r="7803" spans="29:29" x14ac:dyDescent="0.3">
      <c r="AC7803" s="14"/>
    </row>
    <row r="7804" spans="29:29" x14ac:dyDescent="0.3">
      <c r="AC7804" s="14"/>
    </row>
    <row r="7805" spans="29:29" x14ac:dyDescent="0.3">
      <c r="AC7805" s="14"/>
    </row>
    <row r="7806" spans="29:29" x14ac:dyDescent="0.3">
      <c r="AC7806" s="14"/>
    </row>
    <row r="7807" spans="29:29" x14ac:dyDescent="0.3">
      <c r="AC7807" s="14"/>
    </row>
    <row r="7808" spans="29:29" x14ac:dyDescent="0.3">
      <c r="AC7808" s="14"/>
    </row>
    <row r="7809" spans="29:29" x14ac:dyDescent="0.3">
      <c r="AC7809" s="14"/>
    </row>
    <row r="7810" spans="29:29" x14ac:dyDescent="0.3">
      <c r="AC7810" s="14"/>
    </row>
    <row r="7811" spans="29:29" x14ac:dyDescent="0.3">
      <c r="AC7811" s="14"/>
    </row>
    <row r="7812" spans="29:29" x14ac:dyDescent="0.3">
      <c r="AC7812" s="14"/>
    </row>
    <row r="7813" spans="29:29" x14ac:dyDescent="0.3">
      <c r="AC7813" s="14"/>
    </row>
    <row r="7814" spans="29:29" x14ac:dyDescent="0.3">
      <c r="AC7814" s="14"/>
    </row>
    <row r="7815" spans="29:29" x14ac:dyDescent="0.3">
      <c r="AC7815" s="14"/>
    </row>
    <row r="7816" spans="29:29" x14ac:dyDescent="0.3">
      <c r="AC7816" s="14"/>
    </row>
    <row r="7817" spans="29:29" x14ac:dyDescent="0.3">
      <c r="AC7817" s="14"/>
    </row>
    <row r="7818" spans="29:29" x14ac:dyDescent="0.3">
      <c r="AC7818" s="14"/>
    </row>
    <row r="7819" spans="29:29" x14ac:dyDescent="0.3">
      <c r="AC7819" s="14"/>
    </row>
    <row r="7820" spans="29:29" x14ac:dyDescent="0.3">
      <c r="AC7820" s="14"/>
    </row>
    <row r="7821" spans="29:29" x14ac:dyDescent="0.3">
      <c r="AC7821" s="14"/>
    </row>
    <row r="7822" spans="29:29" x14ac:dyDescent="0.3">
      <c r="AC7822" s="14"/>
    </row>
    <row r="7823" spans="29:29" x14ac:dyDescent="0.3">
      <c r="AC7823" s="14"/>
    </row>
    <row r="7824" spans="29:29" x14ac:dyDescent="0.3">
      <c r="AC7824" s="14"/>
    </row>
    <row r="7825" spans="29:29" x14ac:dyDescent="0.3">
      <c r="AC7825" s="14"/>
    </row>
    <row r="7826" spans="29:29" x14ac:dyDescent="0.3">
      <c r="AC7826" s="14"/>
    </row>
    <row r="7827" spans="29:29" x14ac:dyDescent="0.3">
      <c r="AC7827" s="14"/>
    </row>
    <row r="7828" spans="29:29" x14ac:dyDescent="0.3">
      <c r="AC7828" s="14"/>
    </row>
    <row r="7829" spans="29:29" x14ac:dyDescent="0.3">
      <c r="AC7829" s="14"/>
    </row>
    <row r="7830" spans="29:29" x14ac:dyDescent="0.3">
      <c r="AC7830" s="14"/>
    </row>
    <row r="7831" spans="29:29" x14ac:dyDescent="0.3">
      <c r="AC7831" s="14"/>
    </row>
    <row r="7832" spans="29:29" x14ac:dyDescent="0.3">
      <c r="AC7832" s="14"/>
    </row>
    <row r="7833" spans="29:29" x14ac:dyDescent="0.3">
      <c r="AC7833" s="14"/>
    </row>
    <row r="7834" spans="29:29" x14ac:dyDescent="0.3">
      <c r="AC7834" s="14"/>
    </row>
    <row r="7835" spans="29:29" x14ac:dyDescent="0.3">
      <c r="AC7835" s="14"/>
    </row>
    <row r="7836" spans="29:29" x14ac:dyDescent="0.3">
      <c r="AC7836" s="14"/>
    </row>
    <row r="7837" spans="29:29" x14ac:dyDescent="0.3">
      <c r="AC7837" s="14"/>
    </row>
    <row r="7838" spans="29:29" x14ac:dyDescent="0.3">
      <c r="AC7838" s="14"/>
    </row>
    <row r="7839" spans="29:29" x14ac:dyDescent="0.3">
      <c r="AC7839" s="14"/>
    </row>
    <row r="7840" spans="29:29" x14ac:dyDescent="0.3">
      <c r="AC7840" s="14"/>
    </row>
    <row r="7841" spans="29:29" x14ac:dyDescent="0.3">
      <c r="AC7841" s="14"/>
    </row>
    <row r="7842" spans="29:29" x14ac:dyDescent="0.3">
      <c r="AC7842" s="14"/>
    </row>
    <row r="7843" spans="29:29" x14ac:dyDescent="0.3">
      <c r="AC7843" s="14"/>
    </row>
    <row r="7844" spans="29:29" x14ac:dyDescent="0.3">
      <c r="AC7844" s="14"/>
    </row>
    <row r="7845" spans="29:29" x14ac:dyDescent="0.3">
      <c r="AC7845" s="14"/>
    </row>
    <row r="7846" spans="29:29" x14ac:dyDescent="0.3">
      <c r="AC7846" s="14"/>
    </row>
    <row r="7847" spans="29:29" x14ac:dyDescent="0.3">
      <c r="AC7847" s="14"/>
    </row>
    <row r="7848" spans="29:29" x14ac:dyDescent="0.3">
      <c r="AC7848" s="14"/>
    </row>
    <row r="7849" spans="29:29" x14ac:dyDescent="0.3">
      <c r="AC7849" s="14"/>
    </row>
    <row r="7850" spans="29:29" x14ac:dyDescent="0.3">
      <c r="AC7850" s="14"/>
    </row>
    <row r="7851" spans="29:29" x14ac:dyDescent="0.3">
      <c r="AC7851" s="14"/>
    </row>
    <row r="7852" spans="29:29" x14ac:dyDescent="0.3">
      <c r="AC7852" s="14"/>
    </row>
    <row r="7853" spans="29:29" x14ac:dyDescent="0.3">
      <c r="AC7853" s="14"/>
    </row>
    <row r="7854" spans="29:29" x14ac:dyDescent="0.3">
      <c r="AC7854" s="14"/>
    </row>
    <row r="7855" spans="29:29" x14ac:dyDescent="0.3">
      <c r="AC7855" s="14"/>
    </row>
    <row r="7856" spans="29:29" x14ac:dyDescent="0.3">
      <c r="AC7856" s="14"/>
    </row>
    <row r="7857" spans="29:29" x14ac:dyDescent="0.3">
      <c r="AC7857" s="14"/>
    </row>
    <row r="7858" spans="29:29" x14ac:dyDescent="0.3">
      <c r="AC7858" s="14"/>
    </row>
    <row r="7859" spans="29:29" x14ac:dyDescent="0.3">
      <c r="AC7859" s="14"/>
    </row>
    <row r="7860" spans="29:29" x14ac:dyDescent="0.3">
      <c r="AC7860" s="14"/>
    </row>
    <row r="7861" spans="29:29" x14ac:dyDescent="0.3">
      <c r="AC7861" s="14"/>
    </row>
    <row r="7862" spans="29:29" x14ac:dyDescent="0.3">
      <c r="AC7862" s="14"/>
    </row>
    <row r="7863" spans="29:29" x14ac:dyDescent="0.3">
      <c r="AC7863" s="14"/>
    </row>
    <row r="7864" spans="29:29" x14ac:dyDescent="0.3">
      <c r="AC7864" s="14"/>
    </row>
    <row r="7865" spans="29:29" x14ac:dyDescent="0.3">
      <c r="AC7865" s="14"/>
    </row>
    <row r="7866" spans="29:29" x14ac:dyDescent="0.3">
      <c r="AC7866" s="14"/>
    </row>
    <row r="7867" spans="29:29" x14ac:dyDescent="0.3">
      <c r="AC7867" s="14"/>
    </row>
    <row r="7868" spans="29:29" x14ac:dyDescent="0.3">
      <c r="AC7868" s="14"/>
    </row>
    <row r="7869" spans="29:29" x14ac:dyDescent="0.3">
      <c r="AC7869" s="14"/>
    </row>
    <row r="7870" spans="29:29" x14ac:dyDescent="0.3">
      <c r="AC7870" s="14"/>
    </row>
    <row r="7871" spans="29:29" x14ac:dyDescent="0.3">
      <c r="AC7871" s="14"/>
    </row>
    <row r="7872" spans="29:29" x14ac:dyDescent="0.3">
      <c r="AC7872" s="14"/>
    </row>
    <row r="7873" spans="29:29" x14ac:dyDescent="0.3">
      <c r="AC7873" s="14"/>
    </row>
    <row r="7874" spans="29:29" x14ac:dyDescent="0.3">
      <c r="AC7874" s="14"/>
    </row>
    <row r="7875" spans="29:29" x14ac:dyDescent="0.3">
      <c r="AC7875" s="14"/>
    </row>
    <row r="7876" spans="29:29" x14ac:dyDescent="0.3">
      <c r="AC7876" s="14"/>
    </row>
    <row r="7877" spans="29:29" x14ac:dyDescent="0.3">
      <c r="AC7877" s="14"/>
    </row>
    <row r="7878" spans="29:29" x14ac:dyDescent="0.3">
      <c r="AC7878" s="14"/>
    </row>
    <row r="7879" spans="29:29" x14ac:dyDescent="0.3">
      <c r="AC7879" s="14"/>
    </row>
    <row r="7880" spans="29:29" x14ac:dyDescent="0.3">
      <c r="AC7880" s="14"/>
    </row>
    <row r="7881" spans="29:29" x14ac:dyDescent="0.3">
      <c r="AC7881" s="14"/>
    </row>
    <row r="7882" spans="29:29" x14ac:dyDescent="0.3">
      <c r="AC7882" s="14"/>
    </row>
    <row r="7883" spans="29:29" x14ac:dyDescent="0.3">
      <c r="AC7883" s="14"/>
    </row>
    <row r="7884" spans="29:29" x14ac:dyDescent="0.3">
      <c r="AC7884" s="14"/>
    </row>
    <row r="7885" spans="29:29" x14ac:dyDescent="0.3">
      <c r="AC7885" s="14"/>
    </row>
    <row r="7886" spans="29:29" x14ac:dyDescent="0.3">
      <c r="AC7886" s="14"/>
    </row>
    <row r="7887" spans="29:29" x14ac:dyDescent="0.3">
      <c r="AC7887" s="14"/>
    </row>
    <row r="7888" spans="29:29" x14ac:dyDescent="0.3">
      <c r="AC7888" s="14"/>
    </row>
    <row r="7889" spans="29:29" x14ac:dyDescent="0.3">
      <c r="AC7889" s="14"/>
    </row>
    <row r="7890" spans="29:29" x14ac:dyDescent="0.3">
      <c r="AC7890" s="14"/>
    </row>
    <row r="7891" spans="29:29" x14ac:dyDescent="0.3">
      <c r="AC7891" s="14"/>
    </row>
    <row r="7892" spans="29:29" x14ac:dyDescent="0.3">
      <c r="AC7892" s="14"/>
    </row>
    <row r="7893" spans="29:29" x14ac:dyDescent="0.3">
      <c r="AC7893" s="14"/>
    </row>
    <row r="7894" spans="29:29" x14ac:dyDescent="0.3">
      <c r="AC7894" s="14"/>
    </row>
    <row r="7895" spans="29:29" x14ac:dyDescent="0.3">
      <c r="AC7895" s="14"/>
    </row>
    <row r="7896" spans="29:29" x14ac:dyDescent="0.3">
      <c r="AC7896" s="14"/>
    </row>
    <row r="7897" spans="29:29" x14ac:dyDescent="0.3">
      <c r="AC7897" s="14"/>
    </row>
    <row r="7898" spans="29:29" x14ac:dyDescent="0.3">
      <c r="AC7898" s="14"/>
    </row>
    <row r="7899" spans="29:29" x14ac:dyDescent="0.3">
      <c r="AC7899" s="14"/>
    </row>
    <row r="7900" spans="29:29" x14ac:dyDescent="0.3">
      <c r="AC7900" s="14"/>
    </row>
    <row r="7901" spans="29:29" x14ac:dyDescent="0.3">
      <c r="AC7901" s="14"/>
    </row>
    <row r="7902" spans="29:29" x14ac:dyDescent="0.3">
      <c r="AC7902" s="14"/>
    </row>
    <row r="7903" spans="29:29" x14ac:dyDescent="0.3">
      <c r="AC7903" s="14"/>
    </row>
    <row r="7904" spans="29:29" x14ac:dyDescent="0.3">
      <c r="AC7904" s="14"/>
    </row>
    <row r="7905" spans="29:29" x14ac:dyDescent="0.3">
      <c r="AC7905" s="14"/>
    </row>
    <row r="7906" spans="29:29" x14ac:dyDescent="0.3">
      <c r="AC7906" s="14"/>
    </row>
    <row r="7907" spans="29:29" x14ac:dyDescent="0.3">
      <c r="AC7907" s="14"/>
    </row>
    <row r="7908" spans="29:29" x14ac:dyDescent="0.3">
      <c r="AC7908" s="14"/>
    </row>
    <row r="7909" spans="29:29" x14ac:dyDescent="0.3">
      <c r="AC7909" s="14"/>
    </row>
    <row r="7910" spans="29:29" x14ac:dyDescent="0.3">
      <c r="AC7910" s="14"/>
    </row>
    <row r="7911" spans="29:29" x14ac:dyDescent="0.3">
      <c r="AC7911" s="14"/>
    </row>
    <row r="7912" spans="29:29" x14ac:dyDescent="0.3">
      <c r="AC7912" s="14"/>
    </row>
    <row r="7913" spans="29:29" x14ac:dyDescent="0.3">
      <c r="AC7913" s="14"/>
    </row>
    <row r="7914" spans="29:29" x14ac:dyDescent="0.3">
      <c r="AC7914" s="14"/>
    </row>
    <row r="7915" spans="29:29" x14ac:dyDescent="0.3">
      <c r="AC7915" s="14"/>
    </row>
    <row r="7916" spans="29:29" x14ac:dyDescent="0.3">
      <c r="AC7916" s="14"/>
    </row>
    <row r="7917" spans="29:29" x14ac:dyDescent="0.3">
      <c r="AC7917" s="14"/>
    </row>
    <row r="7918" spans="29:29" x14ac:dyDescent="0.3">
      <c r="AC7918" s="14"/>
    </row>
    <row r="7919" spans="29:29" x14ac:dyDescent="0.3">
      <c r="AC7919" s="14"/>
    </row>
    <row r="7920" spans="29:29" x14ac:dyDescent="0.3">
      <c r="AC7920" s="14"/>
    </row>
    <row r="7921" spans="29:29" x14ac:dyDescent="0.3">
      <c r="AC7921" s="14"/>
    </row>
    <row r="7922" spans="29:29" x14ac:dyDescent="0.3">
      <c r="AC7922" s="14"/>
    </row>
    <row r="7923" spans="29:29" x14ac:dyDescent="0.3">
      <c r="AC7923" s="14"/>
    </row>
    <row r="7924" spans="29:29" x14ac:dyDescent="0.3">
      <c r="AC7924" s="14"/>
    </row>
    <row r="7925" spans="29:29" x14ac:dyDescent="0.3">
      <c r="AC7925" s="14"/>
    </row>
    <row r="7926" spans="29:29" x14ac:dyDescent="0.3">
      <c r="AC7926" s="14"/>
    </row>
    <row r="7927" spans="29:29" x14ac:dyDescent="0.3">
      <c r="AC7927" s="14"/>
    </row>
    <row r="7928" spans="29:29" x14ac:dyDescent="0.3">
      <c r="AC7928" s="14"/>
    </row>
    <row r="7929" spans="29:29" x14ac:dyDescent="0.3">
      <c r="AC7929" s="14"/>
    </row>
    <row r="7930" spans="29:29" x14ac:dyDescent="0.3">
      <c r="AC7930" s="14"/>
    </row>
    <row r="7931" spans="29:29" x14ac:dyDescent="0.3">
      <c r="AC7931" s="14"/>
    </row>
    <row r="7932" spans="29:29" x14ac:dyDescent="0.3">
      <c r="AC7932" s="14"/>
    </row>
    <row r="7933" spans="29:29" x14ac:dyDescent="0.3">
      <c r="AC7933" s="14"/>
    </row>
    <row r="7934" spans="29:29" x14ac:dyDescent="0.3">
      <c r="AC7934" s="14"/>
    </row>
    <row r="7935" spans="29:29" x14ac:dyDescent="0.3">
      <c r="AC7935" s="14"/>
    </row>
    <row r="7936" spans="29:29" x14ac:dyDescent="0.3">
      <c r="AC7936" s="14"/>
    </row>
    <row r="7937" spans="29:29" x14ac:dyDescent="0.3">
      <c r="AC7937" s="14"/>
    </row>
    <row r="7938" spans="29:29" x14ac:dyDescent="0.3">
      <c r="AC7938" s="14"/>
    </row>
    <row r="7939" spans="29:29" x14ac:dyDescent="0.3">
      <c r="AC7939" s="14"/>
    </row>
    <row r="7940" spans="29:29" x14ac:dyDescent="0.3">
      <c r="AC7940" s="14"/>
    </row>
    <row r="7941" spans="29:29" x14ac:dyDescent="0.3">
      <c r="AC7941" s="14"/>
    </row>
    <row r="7942" spans="29:29" x14ac:dyDescent="0.3">
      <c r="AC7942" s="14"/>
    </row>
    <row r="7943" spans="29:29" x14ac:dyDescent="0.3">
      <c r="AC7943" s="14"/>
    </row>
    <row r="7944" spans="29:29" x14ac:dyDescent="0.3">
      <c r="AC7944" s="14"/>
    </row>
    <row r="7945" spans="29:29" x14ac:dyDescent="0.3">
      <c r="AC7945" s="14"/>
    </row>
    <row r="7946" spans="29:29" x14ac:dyDescent="0.3">
      <c r="AC7946" s="14"/>
    </row>
    <row r="7947" spans="29:29" x14ac:dyDescent="0.3">
      <c r="AC7947" s="14"/>
    </row>
    <row r="7948" spans="29:29" x14ac:dyDescent="0.3">
      <c r="AC7948" s="14"/>
    </row>
    <row r="7949" spans="29:29" x14ac:dyDescent="0.3">
      <c r="AC7949" s="14"/>
    </row>
    <row r="7950" spans="29:29" x14ac:dyDescent="0.3">
      <c r="AC7950" s="14"/>
    </row>
    <row r="7951" spans="29:29" x14ac:dyDescent="0.3">
      <c r="AC7951" s="14"/>
    </row>
    <row r="7952" spans="29:29" x14ac:dyDescent="0.3">
      <c r="AC7952" s="14"/>
    </row>
    <row r="7953" spans="29:29" x14ac:dyDescent="0.3">
      <c r="AC7953" s="14"/>
    </row>
    <row r="7954" spans="29:29" x14ac:dyDescent="0.3">
      <c r="AC7954" s="14"/>
    </row>
    <row r="7955" spans="29:29" x14ac:dyDescent="0.3">
      <c r="AC7955" s="14"/>
    </row>
    <row r="7956" spans="29:29" x14ac:dyDescent="0.3">
      <c r="AC7956" s="14"/>
    </row>
    <row r="7957" spans="29:29" x14ac:dyDescent="0.3">
      <c r="AC7957" s="14"/>
    </row>
    <row r="7958" spans="29:29" x14ac:dyDescent="0.3">
      <c r="AC7958" s="14"/>
    </row>
    <row r="7959" spans="29:29" x14ac:dyDescent="0.3">
      <c r="AC7959" s="14"/>
    </row>
    <row r="7960" spans="29:29" x14ac:dyDescent="0.3">
      <c r="AC7960" s="14"/>
    </row>
    <row r="7961" spans="29:29" x14ac:dyDescent="0.3">
      <c r="AC7961" s="14"/>
    </row>
    <row r="7962" spans="29:29" x14ac:dyDescent="0.3">
      <c r="AC7962" s="14"/>
    </row>
    <row r="7963" spans="29:29" x14ac:dyDescent="0.3">
      <c r="AC7963" s="14"/>
    </row>
    <row r="7964" spans="29:29" x14ac:dyDescent="0.3">
      <c r="AC7964" s="14"/>
    </row>
    <row r="7965" spans="29:29" x14ac:dyDescent="0.3">
      <c r="AC7965" s="14"/>
    </row>
    <row r="7966" spans="29:29" x14ac:dyDescent="0.3">
      <c r="AC7966" s="14"/>
    </row>
    <row r="7967" spans="29:29" x14ac:dyDescent="0.3">
      <c r="AC7967" s="14"/>
    </row>
    <row r="7968" spans="29:29" x14ac:dyDescent="0.3">
      <c r="AC7968" s="14"/>
    </row>
    <row r="7969" spans="29:29" x14ac:dyDescent="0.3">
      <c r="AC7969" s="14"/>
    </row>
    <row r="7970" spans="29:29" x14ac:dyDescent="0.3">
      <c r="AC7970" s="14"/>
    </row>
    <row r="7971" spans="29:29" x14ac:dyDescent="0.3">
      <c r="AC7971" s="14"/>
    </row>
    <row r="7972" spans="29:29" x14ac:dyDescent="0.3">
      <c r="AC7972" s="14"/>
    </row>
    <row r="7973" spans="29:29" x14ac:dyDescent="0.3">
      <c r="AC7973" s="14"/>
    </row>
    <row r="7974" spans="29:29" x14ac:dyDescent="0.3">
      <c r="AC7974" s="14"/>
    </row>
    <row r="7975" spans="29:29" x14ac:dyDescent="0.3">
      <c r="AC7975" s="14"/>
    </row>
    <row r="7976" spans="29:29" x14ac:dyDescent="0.3">
      <c r="AC7976" s="14"/>
    </row>
    <row r="7977" spans="29:29" x14ac:dyDescent="0.3">
      <c r="AC7977" s="14"/>
    </row>
    <row r="7978" spans="29:29" x14ac:dyDescent="0.3">
      <c r="AC7978" s="14"/>
    </row>
    <row r="7979" spans="29:29" x14ac:dyDescent="0.3">
      <c r="AC7979" s="14"/>
    </row>
    <row r="7980" spans="29:29" x14ac:dyDescent="0.3">
      <c r="AC7980" s="14"/>
    </row>
    <row r="7981" spans="29:29" x14ac:dyDescent="0.3">
      <c r="AC7981" s="14"/>
    </row>
    <row r="7982" spans="29:29" x14ac:dyDescent="0.3">
      <c r="AC7982" s="14"/>
    </row>
    <row r="7983" spans="29:29" x14ac:dyDescent="0.3">
      <c r="AC7983" s="14"/>
    </row>
    <row r="7984" spans="29:29" x14ac:dyDescent="0.3">
      <c r="AC7984" s="14"/>
    </row>
    <row r="7985" spans="29:29" x14ac:dyDescent="0.3">
      <c r="AC7985" s="14"/>
    </row>
    <row r="7986" spans="29:29" x14ac:dyDescent="0.3">
      <c r="AC7986" s="14"/>
    </row>
    <row r="7987" spans="29:29" x14ac:dyDescent="0.3">
      <c r="AC7987" s="14"/>
    </row>
    <row r="7988" spans="29:29" x14ac:dyDescent="0.3">
      <c r="AC7988" s="14"/>
    </row>
    <row r="7989" spans="29:29" x14ac:dyDescent="0.3">
      <c r="AC7989" s="14"/>
    </row>
    <row r="7990" spans="29:29" x14ac:dyDescent="0.3">
      <c r="AC7990" s="14"/>
    </row>
    <row r="7991" spans="29:29" x14ac:dyDescent="0.3">
      <c r="AC7991" s="14"/>
    </row>
    <row r="7992" spans="29:29" x14ac:dyDescent="0.3">
      <c r="AC7992" s="14"/>
    </row>
    <row r="7993" spans="29:29" x14ac:dyDescent="0.3">
      <c r="AC7993" s="14"/>
    </row>
    <row r="7994" spans="29:29" x14ac:dyDescent="0.3">
      <c r="AC7994" s="14"/>
    </row>
    <row r="7995" spans="29:29" x14ac:dyDescent="0.3">
      <c r="AC7995" s="14"/>
    </row>
    <row r="7996" spans="29:29" x14ac:dyDescent="0.3">
      <c r="AC7996" s="14"/>
    </row>
    <row r="7997" spans="29:29" x14ac:dyDescent="0.3">
      <c r="AC7997" s="14"/>
    </row>
    <row r="7998" spans="29:29" x14ac:dyDescent="0.3">
      <c r="AC7998" s="14"/>
    </row>
    <row r="7999" spans="29:29" x14ac:dyDescent="0.3">
      <c r="AC7999" s="14"/>
    </row>
    <row r="8000" spans="29:29" x14ac:dyDescent="0.3">
      <c r="AC8000" s="14"/>
    </row>
    <row r="8001" spans="29:29" x14ac:dyDescent="0.3">
      <c r="AC8001" s="14"/>
    </row>
    <row r="8002" spans="29:29" x14ac:dyDescent="0.3">
      <c r="AC8002" s="14"/>
    </row>
    <row r="8003" spans="29:29" x14ac:dyDescent="0.3">
      <c r="AC8003" s="14"/>
    </row>
    <row r="8004" spans="29:29" x14ac:dyDescent="0.3">
      <c r="AC8004" s="14"/>
    </row>
    <row r="8005" spans="29:29" x14ac:dyDescent="0.3">
      <c r="AC8005" s="14"/>
    </row>
    <row r="8006" spans="29:29" x14ac:dyDescent="0.3">
      <c r="AC8006" s="14"/>
    </row>
    <row r="8007" spans="29:29" x14ac:dyDescent="0.3">
      <c r="AC8007" s="14"/>
    </row>
    <row r="8008" spans="29:29" x14ac:dyDescent="0.3">
      <c r="AC8008" s="14"/>
    </row>
    <row r="8009" spans="29:29" x14ac:dyDescent="0.3">
      <c r="AC8009" s="14"/>
    </row>
    <row r="8010" spans="29:29" x14ac:dyDescent="0.3">
      <c r="AC8010" s="14"/>
    </row>
    <row r="8011" spans="29:29" x14ac:dyDescent="0.3">
      <c r="AC8011" s="14"/>
    </row>
    <row r="8012" spans="29:29" x14ac:dyDescent="0.3">
      <c r="AC8012" s="14"/>
    </row>
    <row r="8013" spans="29:29" x14ac:dyDescent="0.3">
      <c r="AC8013" s="14"/>
    </row>
    <row r="8014" spans="29:29" x14ac:dyDescent="0.3">
      <c r="AC8014" s="14"/>
    </row>
    <row r="8015" spans="29:29" x14ac:dyDescent="0.3">
      <c r="AC8015" s="14"/>
    </row>
    <row r="8016" spans="29:29" x14ac:dyDescent="0.3">
      <c r="AC8016" s="14"/>
    </row>
    <row r="8017" spans="29:29" x14ac:dyDescent="0.3">
      <c r="AC8017" s="14"/>
    </row>
    <row r="8018" spans="29:29" x14ac:dyDescent="0.3">
      <c r="AC8018" s="14"/>
    </row>
    <row r="8019" spans="29:29" x14ac:dyDescent="0.3">
      <c r="AC8019" s="14"/>
    </row>
    <row r="8020" spans="29:29" x14ac:dyDescent="0.3">
      <c r="AC8020" s="14"/>
    </row>
    <row r="8021" spans="29:29" x14ac:dyDescent="0.3">
      <c r="AC8021" s="14"/>
    </row>
    <row r="8022" spans="29:29" x14ac:dyDescent="0.3">
      <c r="AC8022" s="14"/>
    </row>
    <row r="8023" spans="29:29" x14ac:dyDescent="0.3">
      <c r="AC8023" s="14"/>
    </row>
    <row r="8024" spans="29:29" x14ac:dyDescent="0.3">
      <c r="AC8024" s="14"/>
    </row>
    <row r="8025" spans="29:29" x14ac:dyDescent="0.3">
      <c r="AC8025" s="14"/>
    </row>
    <row r="8026" spans="29:29" x14ac:dyDescent="0.3">
      <c r="AC8026" s="14"/>
    </row>
    <row r="8027" spans="29:29" x14ac:dyDescent="0.3">
      <c r="AC8027" s="14"/>
    </row>
    <row r="8028" spans="29:29" x14ac:dyDescent="0.3">
      <c r="AC8028" s="14"/>
    </row>
    <row r="8029" spans="29:29" x14ac:dyDescent="0.3">
      <c r="AC8029" s="14"/>
    </row>
    <row r="8030" spans="29:29" x14ac:dyDescent="0.3">
      <c r="AC8030" s="14"/>
    </row>
    <row r="8031" spans="29:29" x14ac:dyDescent="0.3">
      <c r="AC8031" s="14"/>
    </row>
    <row r="8032" spans="29:29" x14ac:dyDescent="0.3">
      <c r="AC8032" s="14"/>
    </row>
    <row r="8033" spans="29:29" x14ac:dyDescent="0.3">
      <c r="AC8033" s="14"/>
    </row>
    <row r="8034" spans="29:29" x14ac:dyDescent="0.3">
      <c r="AC8034" s="14"/>
    </row>
    <row r="8035" spans="29:29" x14ac:dyDescent="0.3">
      <c r="AC8035" s="14"/>
    </row>
    <row r="8036" spans="29:29" x14ac:dyDescent="0.3">
      <c r="AC8036" s="14"/>
    </row>
    <row r="8037" spans="29:29" x14ac:dyDescent="0.3">
      <c r="AC8037" s="14"/>
    </row>
    <row r="8038" spans="29:29" x14ac:dyDescent="0.3">
      <c r="AC8038" s="14"/>
    </row>
    <row r="8039" spans="29:29" x14ac:dyDescent="0.3">
      <c r="AC8039" s="14"/>
    </row>
    <row r="8040" spans="29:29" x14ac:dyDescent="0.3">
      <c r="AC8040" s="14"/>
    </row>
    <row r="8041" spans="29:29" x14ac:dyDescent="0.3">
      <c r="AC8041" s="14"/>
    </row>
    <row r="8042" spans="29:29" x14ac:dyDescent="0.3">
      <c r="AC8042" s="14"/>
    </row>
    <row r="8043" spans="29:29" x14ac:dyDescent="0.3">
      <c r="AC8043" s="14"/>
    </row>
    <row r="8044" spans="29:29" x14ac:dyDescent="0.3">
      <c r="AC8044" s="14"/>
    </row>
    <row r="8045" spans="29:29" x14ac:dyDescent="0.3">
      <c r="AC8045" s="14"/>
    </row>
    <row r="8046" spans="29:29" x14ac:dyDescent="0.3">
      <c r="AC8046" s="14"/>
    </row>
    <row r="8047" spans="29:29" x14ac:dyDescent="0.3">
      <c r="AC8047" s="14"/>
    </row>
    <row r="8048" spans="29:29" x14ac:dyDescent="0.3">
      <c r="AC8048" s="14"/>
    </row>
    <row r="8049" spans="29:29" x14ac:dyDescent="0.3">
      <c r="AC8049" s="14"/>
    </row>
    <row r="8050" spans="29:29" x14ac:dyDescent="0.3">
      <c r="AC8050" s="14"/>
    </row>
    <row r="8051" spans="29:29" x14ac:dyDescent="0.3">
      <c r="AC8051" s="14"/>
    </row>
    <row r="8052" spans="29:29" x14ac:dyDescent="0.3">
      <c r="AC8052" s="14"/>
    </row>
    <row r="8053" spans="29:29" x14ac:dyDescent="0.3">
      <c r="AC8053" s="14"/>
    </row>
    <row r="8054" spans="29:29" x14ac:dyDescent="0.3">
      <c r="AC8054" s="14"/>
    </row>
    <row r="8055" spans="29:29" x14ac:dyDescent="0.3">
      <c r="AC8055" s="14"/>
    </row>
    <row r="8056" spans="29:29" x14ac:dyDescent="0.3">
      <c r="AC8056" s="14"/>
    </row>
    <row r="8057" spans="29:29" x14ac:dyDescent="0.3">
      <c r="AC8057" s="14"/>
    </row>
    <row r="8058" spans="29:29" x14ac:dyDescent="0.3">
      <c r="AC8058" s="14"/>
    </row>
    <row r="8059" spans="29:29" x14ac:dyDescent="0.3">
      <c r="AC8059" s="14"/>
    </row>
    <row r="8060" spans="29:29" x14ac:dyDescent="0.3">
      <c r="AC8060" s="14"/>
    </row>
    <row r="8061" spans="29:29" x14ac:dyDescent="0.3">
      <c r="AC8061" s="14"/>
    </row>
    <row r="8062" spans="29:29" x14ac:dyDescent="0.3">
      <c r="AC8062" s="14"/>
    </row>
    <row r="8063" spans="29:29" x14ac:dyDescent="0.3">
      <c r="AC8063" s="14"/>
    </row>
    <row r="8064" spans="29:29" x14ac:dyDescent="0.3">
      <c r="AC8064" s="14"/>
    </row>
    <row r="8065" spans="29:29" x14ac:dyDescent="0.3">
      <c r="AC8065" s="14"/>
    </row>
    <row r="8066" spans="29:29" x14ac:dyDescent="0.3">
      <c r="AC8066" s="14"/>
    </row>
    <row r="8067" spans="29:29" x14ac:dyDescent="0.3">
      <c r="AC8067" s="14"/>
    </row>
    <row r="8068" spans="29:29" x14ac:dyDescent="0.3">
      <c r="AC8068" s="14"/>
    </row>
    <row r="8069" spans="29:29" x14ac:dyDescent="0.3">
      <c r="AC8069" s="14"/>
    </row>
    <row r="8070" spans="29:29" x14ac:dyDescent="0.3">
      <c r="AC8070" s="14"/>
    </row>
    <row r="8071" spans="29:29" x14ac:dyDescent="0.3">
      <c r="AC8071" s="14"/>
    </row>
    <row r="8072" spans="29:29" x14ac:dyDescent="0.3">
      <c r="AC8072" s="14"/>
    </row>
    <row r="8073" spans="29:29" x14ac:dyDescent="0.3">
      <c r="AC8073" s="14"/>
    </row>
    <row r="8074" spans="29:29" x14ac:dyDescent="0.3">
      <c r="AC8074" s="14"/>
    </row>
    <row r="8075" spans="29:29" x14ac:dyDescent="0.3">
      <c r="AC8075" s="14"/>
    </row>
    <row r="8076" spans="29:29" x14ac:dyDescent="0.3">
      <c r="AC8076" s="14"/>
    </row>
    <row r="8077" spans="29:29" x14ac:dyDescent="0.3">
      <c r="AC8077" s="14"/>
    </row>
    <row r="8078" spans="29:29" x14ac:dyDescent="0.3">
      <c r="AC8078" s="14"/>
    </row>
    <row r="8079" spans="29:29" x14ac:dyDescent="0.3">
      <c r="AC8079" s="14"/>
    </row>
    <row r="8080" spans="29:29" x14ac:dyDescent="0.3">
      <c r="AC8080" s="14"/>
    </row>
    <row r="8081" spans="29:29" x14ac:dyDescent="0.3">
      <c r="AC8081" s="14"/>
    </row>
    <row r="8082" spans="29:29" x14ac:dyDescent="0.3">
      <c r="AC8082" s="14"/>
    </row>
    <row r="8083" spans="29:29" x14ac:dyDescent="0.3">
      <c r="AC8083" s="14"/>
    </row>
    <row r="8084" spans="29:29" x14ac:dyDescent="0.3">
      <c r="AC8084" s="14"/>
    </row>
    <row r="8085" spans="29:29" x14ac:dyDescent="0.3">
      <c r="AC8085" s="14"/>
    </row>
    <row r="8086" spans="29:29" x14ac:dyDescent="0.3">
      <c r="AC8086" s="14"/>
    </row>
    <row r="8087" spans="29:29" x14ac:dyDescent="0.3">
      <c r="AC8087" s="14"/>
    </row>
    <row r="8088" spans="29:29" x14ac:dyDescent="0.3">
      <c r="AC8088" s="14"/>
    </row>
    <row r="8089" spans="29:29" x14ac:dyDescent="0.3">
      <c r="AC8089" s="14"/>
    </row>
    <row r="8090" spans="29:29" x14ac:dyDescent="0.3">
      <c r="AC8090" s="14"/>
    </row>
    <row r="8091" spans="29:29" x14ac:dyDescent="0.3">
      <c r="AC8091" s="14"/>
    </row>
    <row r="8092" spans="29:29" x14ac:dyDescent="0.3">
      <c r="AC8092" s="14"/>
    </row>
    <row r="8093" spans="29:29" x14ac:dyDescent="0.3">
      <c r="AC8093" s="14"/>
    </row>
    <row r="8094" spans="29:29" x14ac:dyDescent="0.3">
      <c r="AC8094" s="14"/>
    </row>
    <row r="8095" spans="29:29" x14ac:dyDescent="0.3">
      <c r="AC8095" s="14"/>
    </row>
    <row r="8096" spans="29:29" x14ac:dyDescent="0.3">
      <c r="AC8096" s="14"/>
    </row>
    <row r="8097" spans="29:29" x14ac:dyDescent="0.3">
      <c r="AC8097" s="14"/>
    </row>
    <row r="8098" spans="29:29" x14ac:dyDescent="0.3">
      <c r="AC8098" s="14"/>
    </row>
    <row r="8099" spans="29:29" x14ac:dyDescent="0.3">
      <c r="AC8099" s="14"/>
    </row>
    <row r="8100" spans="29:29" x14ac:dyDescent="0.3">
      <c r="AC8100" s="14"/>
    </row>
    <row r="8101" spans="29:29" x14ac:dyDescent="0.3">
      <c r="AC8101" s="14"/>
    </row>
    <row r="8102" spans="29:29" x14ac:dyDescent="0.3">
      <c r="AC8102" s="14"/>
    </row>
    <row r="8103" spans="29:29" x14ac:dyDescent="0.3">
      <c r="AC8103" s="14"/>
    </row>
    <row r="8104" spans="29:29" x14ac:dyDescent="0.3">
      <c r="AC8104" s="14"/>
    </row>
    <row r="8105" spans="29:29" x14ac:dyDescent="0.3">
      <c r="AC8105" s="14"/>
    </row>
    <row r="8106" spans="29:29" x14ac:dyDescent="0.3">
      <c r="AC8106" s="14"/>
    </row>
    <row r="8107" spans="29:29" x14ac:dyDescent="0.3">
      <c r="AC8107" s="14"/>
    </row>
    <row r="8108" spans="29:29" x14ac:dyDescent="0.3">
      <c r="AC8108" s="14"/>
    </row>
    <row r="8109" spans="29:29" x14ac:dyDescent="0.3">
      <c r="AC8109" s="14"/>
    </row>
    <row r="8110" spans="29:29" x14ac:dyDescent="0.3">
      <c r="AC8110" s="14"/>
    </row>
    <row r="8111" spans="29:29" x14ac:dyDescent="0.3">
      <c r="AC8111" s="14"/>
    </row>
    <row r="8112" spans="29:29" x14ac:dyDescent="0.3">
      <c r="AC8112" s="14"/>
    </row>
    <row r="8113" spans="29:29" x14ac:dyDescent="0.3">
      <c r="AC8113" s="14"/>
    </row>
    <row r="8114" spans="29:29" x14ac:dyDescent="0.3">
      <c r="AC8114" s="14"/>
    </row>
    <row r="8115" spans="29:29" x14ac:dyDescent="0.3">
      <c r="AC8115" s="14"/>
    </row>
    <row r="8116" spans="29:29" x14ac:dyDescent="0.3">
      <c r="AC8116" s="14"/>
    </row>
    <row r="8117" spans="29:29" x14ac:dyDescent="0.3">
      <c r="AC8117" s="14"/>
    </row>
    <row r="8118" spans="29:29" x14ac:dyDescent="0.3">
      <c r="AC8118" s="14"/>
    </row>
    <row r="8119" spans="29:29" x14ac:dyDescent="0.3">
      <c r="AC8119" s="14"/>
    </row>
    <row r="8120" spans="29:29" x14ac:dyDescent="0.3">
      <c r="AC8120" s="14"/>
    </row>
    <row r="8121" spans="29:29" x14ac:dyDescent="0.3">
      <c r="AC8121" s="14"/>
    </row>
    <row r="8122" spans="29:29" x14ac:dyDescent="0.3">
      <c r="AC8122" s="14"/>
    </row>
    <row r="8123" spans="29:29" x14ac:dyDescent="0.3">
      <c r="AC8123" s="14"/>
    </row>
    <row r="8124" spans="29:29" x14ac:dyDescent="0.3">
      <c r="AC8124" s="14"/>
    </row>
    <row r="8125" spans="29:29" x14ac:dyDescent="0.3">
      <c r="AC8125" s="14"/>
    </row>
    <row r="8126" spans="29:29" x14ac:dyDescent="0.3">
      <c r="AC8126" s="14"/>
    </row>
    <row r="8127" spans="29:29" x14ac:dyDescent="0.3">
      <c r="AC8127" s="14"/>
    </row>
    <row r="8128" spans="29:29" x14ac:dyDescent="0.3">
      <c r="AC8128" s="14"/>
    </row>
    <row r="8129" spans="29:29" x14ac:dyDescent="0.3">
      <c r="AC8129" s="14"/>
    </row>
    <row r="8130" spans="29:29" x14ac:dyDescent="0.3">
      <c r="AC8130" s="14"/>
    </row>
    <row r="8131" spans="29:29" x14ac:dyDescent="0.3">
      <c r="AC8131" s="14"/>
    </row>
    <row r="8132" spans="29:29" x14ac:dyDescent="0.3">
      <c r="AC8132" s="14"/>
    </row>
    <row r="8133" spans="29:29" x14ac:dyDescent="0.3">
      <c r="AC8133" s="14"/>
    </row>
    <row r="8134" spans="29:29" x14ac:dyDescent="0.3">
      <c r="AC8134" s="14"/>
    </row>
    <row r="8135" spans="29:29" x14ac:dyDescent="0.3">
      <c r="AC8135" s="14"/>
    </row>
    <row r="8136" spans="29:29" x14ac:dyDescent="0.3">
      <c r="AC8136" s="14"/>
    </row>
    <row r="8137" spans="29:29" x14ac:dyDescent="0.3">
      <c r="AC8137" s="14"/>
    </row>
    <row r="8138" spans="29:29" x14ac:dyDescent="0.3">
      <c r="AC8138" s="14"/>
    </row>
    <row r="8139" spans="29:29" x14ac:dyDescent="0.3">
      <c r="AC8139" s="14"/>
    </row>
    <row r="8140" spans="29:29" x14ac:dyDescent="0.3">
      <c r="AC8140" s="14"/>
    </row>
    <row r="8141" spans="29:29" x14ac:dyDescent="0.3">
      <c r="AC8141" s="14"/>
    </row>
    <row r="8142" spans="29:29" x14ac:dyDescent="0.3">
      <c r="AC8142" s="14"/>
    </row>
    <row r="8143" spans="29:29" x14ac:dyDescent="0.3">
      <c r="AC8143" s="14"/>
    </row>
    <row r="8144" spans="29:29" x14ac:dyDescent="0.3">
      <c r="AC8144" s="14"/>
    </row>
    <row r="8145" spans="29:29" x14ac:dyDescent="0.3">
      <c r="AC8145" s="14"/>
    </row>
    <row r="8146" spans="29:29" x14ac:dyDescent="0.3">
      <c r="AC8146" s="14"/>
    </row>
    <row r="8147" spans="29:29" x14ac:dyDescent="0.3">
      <c r="AC8147" s="14"/>
    </row>
    <row r="8148" spans="29:29" x14ac:dyDescent="0.3">
      <c r="AC8148" s="14"/>
    </row>
    <row r="8149" spans="29:29" x14ac:dyDescent="0.3">
      <c r="AC8149" s="14"/>
    </row>
    <row r="8150" spans="29:29" x14ac:dyDescent="0.3">
      <c r="AC8150" s="14"/>
    </row>
    <row r="8151" spans="29:29" x14ac:dyDescent="0.3">
      <c r="AC8151" s="14"/>
    </row>
    <row r="8152" spans="29:29" x14ac:dyDescent="0.3">
      <c r="AC8152" s="14"/>
    </row>
    <row r="8153" spans="29:29" x14ac:dyDescent="0.3">
      <c r="AC8153" s="14"/>
    </row>
    <row r="8154" spans="29:29" x14ac:dyDescent="0.3">
      <c r="AC8154" s="14"/>
    </row>
    <row r="8155" spans="29:29" x14ac:dyDescent="0.3">
      <c r="AC8155" s="14"/>
    </row>
    <row r="8156" spans="29:29" x14ac:dyDescent="0.3">
      <c r="AC8156" s="14"/>
    </row>
    <row r="8157" spans="29:29" x14ac:dyDescent="0.3">
      <c r="AC8157" s="14"/>
    </row>
    <row r="8158" spans="29:29" x14ac:dyDescent="0.3">
      <c r="AC8158" s="14"/>
    </row>
    <row r="8159" spans="29:29" x14ac:dyDescent="0.3">
      <c r="AC8159" s="14"/>
    </row>
    <row r="8160" spans="29:29" x14ac:dyDescent="0.3">
      <c r="AC8160" s="14"/>
    </row>
    <row r="8161" spans="29:29" x14ac:dyDescent="0.3">
      <c r="AC8161" s="14"/>
    </row>
    <row r="8162" spans="29:29" x14ac:dyDescent="0.3">
      <c r="AC8162" s="14"/>
    </row>
    <row r="8163" spans="29:29" x14ac:dyDescent="0.3">
      <c r="AC8163" s="14"/>
    </row>
    <row r="8164" spans="29:29" x14ac:dyDescent="0.3">
      <c r="AC8164" s="14"/>
    </row>
    <row r="8165" spans="29:29" x14ac:dyDescent="0.3">
      <c r="AC8165" s="14"/>
    </row>
    <row r="8166" spans="29:29" x14ac:dyDescent="0.3">
      <c r="AC8166" s="14"/>
    </row>
    <row r="8167" spans="29:29" x14ac:dyDescent="0.3">
      <c r="AC8167" s="14"/>
    </row>
    <row r="8168" spans="29:29" x14ac:dyDescent="0.3">
      <c r="AC8168" s="14"/>
    </row>
    <row r="8169" spans="29:29" x14ac:dyDescent="0.3">
      <c r="AC8169" s="14"/>
    </row>
    <row r="8170" spans="29:29" x14ac:dyDescent="0.3">
      <c r="AC8170" s="14"/>
    </row>
    <row r="8171" spans="29:29" x14ac:dyDescent="0.3">
      <c r="AC8171" s="14"/>
    </row>
    <row r="8172" spans="29:29" x14ac:dyDescent="0.3">
      <c r="AC8172" s="14"/>
    </row>
    <row r="8173" spans="29:29" x14ac:dyDescent="0.3">
      <c r="AC8173" s="14"/>
    </row>
    <row r="8174" spans="29:29" x14ac:dyDescent="0.3">
      <c r="AC8174" s="14"/>
    </row>
    <row r="8175" spans="29:29" x14ac:dyDescent="0.3">
      <c r="AC8175" s="14"/>
    </row>
    <row r="8176" spans="29:29" x14ac:dyDescent="0.3">
      <c r="AC8176" s="14"/>
    </row>
    <row r="8177" spans="29:29" x14ac:dyDescent="0.3">
      <c r="AC8177" s="14"/>
    </row>
    <row r="8178" spans="29:29" x14ac:dyDescent="0.3">
      <c r="AC8178" s="14"/>
    </row>
    <row r="8179" spans="29:29" x14ac:dyDescent="0.3">
      <c r="AC8179" s="14"/>
    </row>
    <row r="8180" spans="29:29" x14ac:dyDescent="0.3">
      <c r="AC8180" s="14"/>
    </row>
    <row r="8181" spans="29:29" x14ac:dyDescent="0.3">
      <c r="AC8181" s="14"/>
    </row>
    <row r="8182" spans="29:29" x14ac:dyDescent="0.3">
      <c r="AC8182" s="14"/>
    </row>
    <row r="8183" spans="29:29" x14ac:dyDescent="0.3">
      <c r="AC8183" s="14"/>
    </row>
    <row r="8184" spans="29:29" x14ac:dyDescent="0.3">
      <c r="AC8184" s="14"/>
    </row>
    <row r="8185" spans="29:29" x14ac:dyDescent="0.3">
      <c r="AC8185" s="14"/>
    </row>
    <row r="8186" spans="29:29" x14ac:dyDescent="0.3">
      <c r="AC8186" s="14"/>
    </row>
    <row r="8187" spans="29:29" x14ac:dyDescent="0.3">
      <c r="AC8187" s="14"/>
    </row>
    <row r="8188" spans="29:29" x14ac:dyDescent="0.3">
      <c r="AC8188" s="14"/>
    </row>
    <row r="8189" spans="29:29" x14ac:dyDescent="0.3">
      <c r="AC8189" s="14"/>
    </row>
    <row r="8190" spans="29:29" x14ac:dyDescent="0.3">
      <c r="AC8190" s="14"/>
    </row>
    <row r="8191" spans="29:29" x14ac:dyDescent="0.3">
      <c r="AC8191" s="14"/>
    </row>
    <row r="8192" spans="29:29" x14ac:dyDescent="0.3">
      <c r="AC8192" s="14"/>
    </row>
    <row r="8193" spans="29:29" x14ac:dyDescent="0.3">
      <c r="AC8193" s="14"/>
    </row>
    <row r="8194" spans="29:29" x14ac:dyDescent="0.3">
      <c r="AC8194" s="14"/>
    </row>
    <row r="8195" spans="29:29" x14ac:dyDescent="0.3">
      <c r="AC8195" s="14"/>
    </row>
    <row r="8196" spans="29:29" x14ac:dyDescent="0.3">
      <c r="AC8196" s="14"/>
    </row>
    <row r="8197" spans="29:29" x14ac:dyDescent="0.3">
      <c r="AC8197" s="14"/>
    </row>
    <row r="8198" spans="29:29" x14ac:dyDescent="0.3">
      <c r="AC8198" s="14"/>
    </row>
    <row r="8199" spans="29:29" x14ac:dyDescent="0.3">
      <c r="AC8199" s="14"/>
    </row>
    <row r="8200" spans="29:29" x14ac:dyDescent="0.3">
      <c r="AC8200" s="14"/>
    </row>
    <row r="8201" spans="29:29" x14ac:dyDescent="0.3">
      <c r="AC8201" s="14"/>
    </row>
    <row r="8202" spans="29:29" x14ac:dyDescent="0.3">
      <c r="AC8202" s="14"/>
    </row>
    <row r="8203" spans="29:29" x14ac:dyDescent="0.3">
      <c r="AC8203" s="14"/>
    </row>
    <row r="8204" spans="29:29" x14ac:dyDescent="0.3">
      <c r="AC8204" s="14"/>
    </row>
    <row r="8205" spans="29:29" x14ac:dyDescent="0.3">
      <c r="AC8205" s="14"/>
    </row>
    <row r="8206" spans="29:29" x14ac:dyDescent="0.3">
      <c r="AC8206" s="14"/>
    </row>
    <row r="8207" spans="29:29" x14ac:dyDescent="0.3">
      <c r="AC8207" s="14"/>
    </row>
    <row r="8208" spans="29:29" x14ac:dyDescent="0.3">
      <c r="AC8208" s="14"/>
    </row>
    <row r="8209" spans="29:29" x14ac:dyDescent="0.3">
      <c r="AC8209" s="14"/>
    </row>
    <row r="8210" spans="29:29" x14ac:dyDescent="0.3">
      <c r="AC8210" s="14"/>
    </row>
    <row r="8211" spans="29:29" x14ac:dyDescent="0.3">
      <c r="AC8211" s="14"/>
    </row>
    <row r="8212" spans="29:29" x14ac:dyDescent="0.3">
      <c r="AC8212" s="14"/>
    </row>
    <row r="8213" spans="29:29" x14ac:dyDescent="0.3">
      <c r="AC8213" s="14"/>
    </row>
    <row r="8214" spans="29:29" x14ac:dyDescent="0.3">
      <c r="AC8214" s="14"/>
    </row>
    <row r="8215" spans="29:29" x14ac:dyDescent="0.3">
      <c r="AC8215" s="14"/>
    </row>
    <row r="8216" spans="29:29" x14ac:dyDescent="0.3">
      <c r="AC8216" s="14"/>
    </row>
    <row r="8217" spans="29:29" x14ac:dyDescent="0.3">
      <c r="AC8217" s="14"/>
    </row>
    <row r="8218" spans="29:29" x14ac:dyDescent="0.3">
      <c r="AC8218" s="14"/>
    </row>
    <row r="8219" spans="29:29" x14ac:dyDescent="0.3">
      <c r="AC8219" s="14"/>
    </row>
    <row r="8220" spans="29:29" x14ac:dyDescent="0.3">
      <c r="AC8220" s="14"/>
    </row>
    <row r="8221" spans="29:29" x14ac:dyDescent="0.3">
      <c r="AC8221" s="14"/>
    </row>
    <row r="8222" spans="29:29" x14ac:dyDescent="0.3">
      <c r="AC8222" s="14"/>
    </row>
    <row r="8223" spans="29:29" x14ac:dyDescent="0.3">
      <c r="AC8223" s="14"/>
    </row>
    <row r="8224" spans="29:29" x14ac:dyDescent="0.3">
      <c r="AC8224" s="14"/>
    </row>
    <row r="8225" spans="29:29" x14ac:dyDescent="0.3">
      <c r="AC8225" s="14"/>
    </row>
    <row r="8226" spans="29:29" x14ac:dyDescent="0.3">
      <c r="AC8226" s="14"/>
    </row>
    <row r="8227" spans="29:29" x14ac:dyDescent="0.3">
      <c r="AC8227" s="14"/>
    </row>
    <row r="8228" spans="29:29" x14ac:dyDescent="0.3">
      <c r="AC8228" s="14"/>
    </row>
    <row r="8229" spans="29:29" x14ac:dyDescent="0.3">
      <c r="AC8229" s="14"/>
    </row>
    <row r="8230" spans="29:29" x14ac:dyDescent="0.3">
      <c r="AC8230" s="14"/>
    </row>
    <row r="8231" spans="29:29" x14ac:dyDescent="0.3">
      <c r="AC8231" s="14"/>
    </row>
    <row r="8232" spans="29:29" x14ac:dyDescent="0.3">
      <c r="AC8232" s="14"/>
    </row>
    <row r="8233" spans="29:29" x14ac:dyDescent="0.3">
      <c r="AC8233" s="14"/>
    </row>
    <row r="8234" spans="29:29" x14ac:dyDescent="0.3">
      <c r="AC8234" s="14"/>
    </row>
    <row r="8235" spans="29:29" x14ac:dyDescent="0.3">
      <c r="AC8235" s="14"/>
    </row>
    <row r="8236" spans="29:29" x14ac:dyDescent="0.3">
      <c r="AC8236" s="14"/>
    </row>
    <row r="8237" spans="29:29" x14ac:dyDescent="0.3">
      <c r="AC8237" s="14"/>
    </row>
    <row r="8238" spans="29:29" x14ac:dyDescent="0.3">
      <c r="AC8238" s="14"/>
    </row>
    <row r="8239" spans="29:29" x14ac:dyDescent="0.3">
      <c r="AC8239" s="14"/>
    </row>
    <row r="8240" spans="29:29" x14ac:dyDescent="0.3">
      <c r="AC8240" s="14"/>
    </row>
    <row r="8241" spans="29:29" x14ac:dyDescent="0.3">
      <c r="AC8241" s="14"/>
    </row>
    <row r="8242" spans="29:29" x14ac:dyDescent="0.3">
      <c r="AC8242" s="14"/>
    </row>
    <row r="8243" spans="29:29" x14ac:dyDescent="0.3">
      <c r="AC8243" s="14"/>
    </row>
    <row r="8244" spans="29:29" x14ac:dyDescent="0.3">
      <c r="AC8244" s="14"/>
    </row>
    <row r="8245" spans="29:29" x14ac:dyDescent="0.3">
      <c r="AC8245" s="14"/>
    </row>
    <row r="8246" spans="29:29" x14ac:dyDescent="0.3">
      <c r="AC8246" s="14"/>
    </row>
    <row r="8247" spans="29:29" x14ac:dyDescent="0.3">
      <c r="AC8247" s="14"/>
    </row>
    <row r="8248" spans="29:29" x14ac:dyDescent="0.3">
      <c r="AC8248" s="14"/>
    </row>
    <row r="8249" spans="29:29" x14ac:dyDescent="0.3">
      <c r="AC8249" s="14"/>
    </row>
    <row r="8250" spans="29:29" x14ac:dyDescent="0.3">
      <c r="AC8250" s="14"/>
    </row>
    <row r="8251" spans="29:29" x14ac:dyDescent="0.3">
      <c r="AC8251" s="14"/>
    </row>
    <row r="8252" spans="29:29" x14ac:dyDescent="0.3">
      <c r="AC8252" s="14"/>
    </row>
    <row r="8253" spans="29:29" x14ac:dyDescent="0.3">
      <c r="AC8253" s="14"/>
    </row>
    <row r="8254" spans="29:29" x14ac:dyDescent="0.3">
      <c r="AC8254" s="14"/>
    </row>
    <row r="8255" spans="29:29" x14ac:dyDescent="0.3">
      <c r="AC8255" s="14"/>
    </row>
    <row r="8256" spans="29:29" x14ac:dyDescent="0.3">
      <c r="AC8256" s="14"/>
    </row>
    <row r="8257" spans="29:29" x14ac:dyDescent="0.3">
      <c r="AC8257" s="14"/>
    </row>
    <row r="8258" spans="29:29" x14ac:dyDescent="0.3">
      <c r="AC8258" s="14"/>
    </row>
    <row r="8259" spans="29:29" x14ac:dyDescent="0.3">
      <c r="AC8259" s="14"/>
    </row>
    <row r="8260" spans="29:29" x14ac:dyDescent="0.3">
      <c r="AC8260" s="14"/>
    </row>
    <row r="8261" spans="29:29" x14ac:dyDescent="0.3">
      <c r="AC8261" s="14"/>
    </row>
    <row r="8262" spans="29:29" x14ac:dyDescent="0.3">
      <c r="AC8262" s="14"/>
    </row>
    <row r="8263" spans="29:29" x14ac:dyDescent="0.3">
      <c r="AC8263" s="14"/>
    </row>
    <row r="8264" spans="29:29" x14ac:dyDescent="0.3">
      <c r="AC8264" s="14"/>
    </row>
    <row r="8265" spans="29:29" x14ac:dyDescent="0.3">
      <c r="AC8265" s="14"/>
    </row>
    <row r="8266" spans="29:29" x14ac:dyDescent="0.3">
      <c r="AC8266" s="14"/>
    </row>
    <row r="8267" spans="29:29" x14ac:dyDescent="0.3">
      <c r="AC8267" s="14"/>
    </row>
    <row r="8268" spans="29:29" x14ac:dyDescent="0.3">
      <c r="AC8268" s="14"/>
    </row>
    <row r="8269" spans="29:29" x14ac:dyDescent="0.3">
      <c r="AC8269" s="14"/>
    </row>
    <row r="8270" spans="29:29" x14ac:dyDescent="0.3">
      <c r="AC8270" s="14"/>
    </row>
    <row r="8271" spans="29:29" x14ac:dyDescent="0.3">
      <c r="AC8271" s="14"/>
    </row>
    <row r="8272" spans="29:29" x14ac:dyDescent="0.3">
      <c r="AC8272" s="14"/>
    </row>
    <row r="8273" spans="29:29" x14ac:dyDescent="0.3">
      <c r="AC8273" s="14"/>
    </row>
    <row r="8274" spans="29:29" x14ac:dyDescent="0.3">
      <c r="AC8274" s="14"/>
    </row>
    <row r="8275" spans="29:29" x14ac:dyDescent="0.3">
      <c r="AC8275" s="14"/>
    </row>
    <row r="8276" spans="29:29" x14ac:dyDescent="0.3">
      <c r="AC8276" s="14"/>
    </row>
    <row r="8277" spans="29:29" x14ac:dyDescent="0.3">
      <c r="AC8277" s="14"/>
    </row>
    <row r="8278" spans="29:29" x14ac:dyDescent="0.3">
      <c r="AC8278" s="14"/>
    </row>
    <row r="8279" spans="29:29" x14ac:dyDescent="0.3">
      <c r="AC8279" s="14"/>
    </row>
    <row r="8280" spans="29:29" x14ac:dyDescent="0.3">
      <c r="AC8280" s="14"/>
    </row>
    <row r="8281" spans="29:29" x14ac:dyDescent="0.3">
      <c r="AC8281" s="14"/>
    </row>
    <row r="8282" spans="29:29" x14ac:dyDescent="0.3">
      <c r="AC8282" s="14"/>
    </row>
    <row r="8283" spans="29:29" x14ac:dyDescent="0.3">
      <c r="AC8283" s="14"/>
    </row>
    <row r="8284" spans="29:29" x14ac:dyDescent="0.3">
      <c r="AC8284" s="14"/>
    </row>
    <row r="8285" spans="29:29" x14ac:dyDescent="0.3">
      <c r="AC8285" s="14"/>
    </row>
    <row r="8286" spans="29:29" x14ac:dyDescent="0.3">
      <c r="AC8286" s="14"/>
    </row>
    <row r="8287" spans="29:29" x14ac:dyDescent="0.3">
      <c r="AC8287" s="14"/>
    </row>
    <row r="8288" spans="29:29" x14ac:dyDescent="0.3">
      <c r="AC8288" s="14"/>
    </row>
    <row r="8289" spans="29:29" x14ac:dyDescent="0.3">
      <c r="AC8289" s="14"/>
    </row>
    <row r="8290" spans="29:29" x14ac:dyDescent="0.3">
      <c r="AC8290" s="14"/>
    </row>
    <row r="8291" spans="29:29" x14ac:dyDescent="0.3">
      <c r="AC8291" s="14"/>
    </row>
    <row r="8292" spans="29:29" x14ac:dyDescent="0.3">
      <c r="AC8292" s="14"/>
    </row>
    <row r="8293" spans="29:29" x14ac:dyDescent="0.3">
      <c r="AC8293" s="14"/>
    </row>
    <row r="8294" spans="29:29" x14ac:dyDescent="0.3">
      <c r="AC8294" s="14"/>
    </row>
    <row r="8295" spans="29:29" x14ac:dyDescent="0.3">
      <c r="AC8295" s="14"/>
    </row>
    <row r="8296" spans="29:29" x14ac:dyDescent="0.3">
      <c r="AC8296" s="14"/>
    </row>
    <row r="8297" spans="29:29" x14ac:dyDescent="0.3">
      <c r="AC8297" s="14"/>
    </row>
    <row r="8298" spans="29:29" x14ac:dyDescent="0.3">
      <c r="AC8298" s="14"/>
    </row>
    <row r="8299" spans="29:29" x14ac:dyDescent="0.3">
      <c r="AC8299" s="14"/>
    </row>
    <row r="8300" spans="29:29" x14ac:dyDescent="0.3">
      <c r="AC8300" s="14"/>
    </row>
    <row r="8301" spans="29:29" x14ac:dyDescent="0.3">
      <c r="AC8301" s="14"/>
    </row>
    <row r="8302" spans="29:29" x14ac:dyDescent="0.3">
      <c r="AC8302" s="14"/>
    </row>
    <row r="8303" spans="29:29" x14ac:dyDescent="0.3">
      <c r="AC8303" s="14"/>
    </row>
    <row r="8304" spans="29:29" x14ac:dyDescent="0.3">
      <c r="AC8304" s="14"/>
    </row>
    <row r="8305" spans="29:29" x14ac:dyDescent="0.3">
      <c r="AC8305" s="14"/>
    </row>
    <row r="8306" spans="29:29" x14ac:dyDescent="0.3">
      <c r="AC8306" s="14"/>
    </row>
    <row r="8307" spans="29:29" x14ac:dyDescent="0.3">
      <c r="AC8307" s="14"/>
    </row>
    <row r="8308" spans="29:29" x14ac:dyDescent="0.3">
      <c r="AC8308" s="14"/>
    </row>
    <row r="8309" spans="29:29" x14ac:dyDescent="0.3">
      <c r="AC8309" s="14"/>
    </row>
    <row r="8310" spans="29:29" x14ac:dyDescent="0.3">
      <c r="AC8310" s="14"/>
    </row>
    <row r="8311" spans="29:29" x14ac:dyDescent="0.3">
      <c r="AC8311" s="14"/>
    </row>
    <row r="8312" spans="29:29" x14ac:dyDescent="0.3">
      <c r="AC8312" s="14"/>
    </row>
    <row r="8313" spans="29:29" x14ac:dyDescent="0.3">
      <c r="AC8313" s="14"/>
    </row>
    <row r="8314" spans="29:29" x14ac:dyDescent="0.3">
      <c r="AC8314" s="14"/>
    </row>
    <row r="8315" spans="29:29" x14ac:dyDescent="0.3">
      <c r="AC8315" s="14"/>
    </row>
    <row r="8316" spans="29:29" x14ac:dyDescent="0.3">
      <c r="AC8316" s="14"/>
    </row>
    <row r="8317" spans="29:29" x14ac:dyDescent="0.3">
      <c r="AC8317" s="14"/>
    </row>
    <row r="8318" spans="29:29" x14ac:dyDescent="0.3">
      <c r="AC8318" s="14"/>
    </row>
    <row r="8319" spans="29:29" x14ac:dyDescent="0.3">
      <c r="AC8319" s="14"/>
    </row>
    <row r="8320" spans="29:29" x14ac:dyDescent="0.3">
      <c r="AC8320" s="14"/>
    </row>
    <row r="8321" spans="29:29" x14ac:dyDescent="0.3">
      <c r="AC8321" s="14"/>
    </row>
    <row r="8322" spans="29:29" x14ac:dyDescent="0.3">
      <c r="AC8322" s="14"/>
    </row>
    <row r="8323" spans="29:29" x14ac:dyDescent="0.3">
      <c r="AC8323" s="14"/>
    </row>
    <row r="8324" spans="29:29" x14ac:dyDescent="0.3">
      <c r="AC8324" s="14"/>
    </row>
    <row r="8325" spans="29:29" x14ac:dyDescent="0.3">
      <c r="AC8325" s="14"/>
    </row>
    <row r="8326" spans="29:29" x14ac:dyDescent="0.3">
      <c r="AC8326" s="14"/>
    </row>
    <row r="8327" spans="29:29" x14ac:dyDescent="0.3">
      <c r="AC8327" s="14"/>
    </row>
    <row r="8328" spans="29:29" x14ac:dyDescent="0.3">
      <c r="AC8328" s="14"/>
    </row>
    <row r="8329" spans="29:29" x14ac:dyDescent="0.3">
      <c r="AC8329" s="14"/>
    </row>
    <row r="8330" spans="29:29" x14ac:dyDescent="0.3">
      <c r="AC8330" s="14"/>
    </row>
    <row r="8331" spans="29:29" x14ac:dyDescent="0.3">
      <c r="AC8331" s="14"/>
    </row>
    <row r="8332" spans="29:29" x14ac:dyDescent="0.3">
      <c r="AC8332" s="14"/>
    </row>
    <row r="8333" spans="29:29" x14ac:dyDescent="0.3">
      <c r="AC8333" s="14"/>
    </row>
    <row r="8334" spans="29:29" x14ac:dyDescent="0.3">
      <c r="AC8334" s="14"/>
    </row>
    <row r="8335" spans="29:29" x14ac:dyDescent="0.3">
      <c r="AC8335" s="14"/>
    </row>
    <row r="8336" spans="29:29" x14ac:dyDescent="0.3">
      <c r="AC8336" s="14"/>
    </row>
    <row r="8337" spans="29:29" x14ac:dyDescent="0.3">
      <c r="AC8337" s="14"/>
    </row>
    <row r="8338" spans="29:29" x14ac:dyDescent="0.3">
      <c r="AC8338" s="14"/>
    </row>
    <row r="8339" spans="29:29" x14ac:dyDescent="0.3">
      <c r="AC8339" s="14"/>
    </row>
    <row r="8340" spans="29:29" x14ac:dyDescent="0.3">
      <c r="AC8340" s="14"/>
    </row>
    <row r="8341" spans="29:29" x14ac:dyDescent="0.3">
      <c r="AC8341" s="14"/>
    </row>
    <row r="8342" spans="29:29" x14ac:dyDescent="0.3">
      <c r="AC8342" s="14"/>
    </row>
    <row r="8343" spans="29:29" x14ac:dyDescent="0.3">
      <c r="AC8343" s="14"/>
    </row>
    <row r="8344" spans="29:29" x14ac:dyDescent="0.3">
      <c r="AC8344" s="14"/>
    </row>
    <row r="8345" spans="29:29" x14ac:dyDescent="0.3">
      <c r="AC8345" s="14"/>
    </row>
    <row r="8346" spans="29:29" x14ac:dyDescent="0.3">
      <c r="AC8346" s="14"/>
    </row>
    <row r="8347" spans="29:29" x14ac:dyDescent="0.3">
      <c r="AC8347" s="14"/>
    </row>
    <row r="8348" spans="29:29" x14ac:dyDescent="0.3">
      <c r="AC8348" s="14"/>
    </row>
    <row r="8349" spans="29:29" x14ac:dyDescent="0.3">
      <c r="AC8349" s="14"/>
    </row>
    <row r="8350" spans="29:29" x14ac:dyDescent="0.3">
      <c r="AC8350" s="14"/>
    </row>
    <row r="8351" spans="29:29" x14ac:dyDescent="0.3">
      <c r="AC8351" s="14"/>
    </row>
    <row r="8352" spans="29:29" x14ac:dyDescent="0.3">
      <c r="AC8352" s="14"/>
    </row>
    <row r="8353" spans="29:29" x14ac:dyDescent="0.3">
      <c r="AC8353" s="14"/>
    </row>
    <row r="8354" spans="29:29" x14ac:dyDescent="0.3">
      <c r="AC8354" s="14"/>
    </row>
    <row r="8355" spans="29:29" x14ac:dyDescent="0.3">
      <c r="AC8355" s="14"/>
    </row>
    <row r="8356" spans="29:29" x14ac:dyDescent="0.3">
      <c r="AC8356" s="14"/>
    </row>
    <row r="8357" spans="29:29" x14ac:dyDescent="0.3">
      <c r="AC8357" s="14"/>
    </row>
    <row r="8358" spans="29:29" x14ac:dyDescent="0.3">
      <c r="AC8358" s="14"/>
    </row>
    <row r="8359" spans="29:29" x14ac:dyDescent="0.3">
      <c r="AC8359" s="14"/>
    </row>
    <row r="8360" spans="29:29" x14ac:dyDescent="0.3">
      <c r="AC8360" s="14"/>
    </row>
    <row r="8361" spans="29:29" x14ac:dyDescent="0.3">
      <c r="AC8361" s="14"/>
    </row>
    <row r="8362" spans="29:29" x14ac:dyDescent="0.3">
      <c r="AC8362" s="14"/>
    </row>
    <row r="8363" spans="29:29" x14ac:dyDescent="0.3">
      <c r="AC8363" s="14"/>
    </row>
    <row r="8364" spans="29:29" x14ac:dyDescent="0.3">
      <c r="AC8364" s="14"/>
    </row>
    <row r="8365" spans="29:29" x14ac:dyDescent="0.3">
      <c r="AC8365" s="14"/>
    </row>
    <row r="8366" spans="29:29" x14ac:dyDescent="0.3">
      <c r="AC8366" s="14"/>
    </row>
    <row r="8367" spans="29:29" x14ac:dyDescent="0.3">
      <c r="AC8367" s="14"/>
    </row>
    <row r="8368" spans="29:29" x14ac:dyDescent="0.3">
      <c r="AC8368" s="14"/>
    </row>
    <row r="8369" spans="29:29" x14ac:dyDescent="0.3">
      <c r="AC8369" s="14"/>
    </row>
    <row r="8370" spans="29:29" x14ac:dyDescent="0.3">
      <c r="AC8370" s="14"/>
    </row>
    <row r="8371" spans="29:29" x14ac:dyDescent="0.3">
      <c r="AC8371" s="14"/>
    </row>
    <row r="8372" spans="29:29" x14ac:dyDescent="0.3">
      <c r="AC8372" s="14"/>
    </row>
    <row r="8373" spans="29:29" x14ac:dyDescent="0.3">
      <c r="AC8373" s="14"/>
    </row>
    <row r="8374" spans="29:29" x14ac:dyDescent="0.3">
      <c r="AC8374" s="14"/>
    </row>
    <row r="8375" spans="29:29" x14ac:dyDescent="0.3">
      <c r="AC8375" s="14"/>
    </row>
    <row r="8376" spans="29:29" x14ac:dyDescent="0.3">
      <c r="AC8376" s="14"/>
    </row>
    <row r="8377" spans="29:29" x14ac:dyDescent="0.3">
      <c r="AC8377" s="14"/>
    </row>
    <row r="8378" spans="29:29" x14ac:dyDescent="0.3">
      <c r="AC8378" s="14"/>
    </row>
    <row r="8379" spans="29:29" x14ac:dyDescent="0.3">
      <c r="AC8379" s="14"/>
    </row>
    <row r="8380" spans="29:29" x14ac:dyDescent="0.3">
      <c r="AC8380" s="14"/>
    </row>
    <row r="8381" spans="29:29" x14ac:dyDescent="0.3">
      <c r="AC8381" s="14"/>
    </row>
    <row r="8382" spans="29:29" x14ac:dyDescent="0.3">
      <c r="AC8382" s="14"/>
    </row>
    <row r="8383" spans="29:29" x14ac:dyDescent="0.3">
      <c r="AC8383" s="14"/>
    </row>
    <row r="8384" spans="29:29" x14ac:dyDescent="0.3">
      <c r="AC8384" s="14"/>
    </row>
    <row r="8385" spans="29:29" x14ac:dyDescent="0.3">
      <c r="AC8385" s="14"/>
    </row>
    <row r="8386" spans="29:29" x14ac:dyDescent="0.3">
      <c r="AC8386" s="14"/>
    </row>
    <row r="8387" spans="29:29" x14ac:dyDescent="0.3">
      <c r="AC8387" s="14"/>
    </row>
    <row r="8388" spans="29:29" x14ac:dyDescent="0.3">
      <c r="AC8388" s="14"/>
    </row>
    <row r="8389" spans="29:29" x14ac:dyDescent="0.3">
      <c r="AC8389" s="14"/>
    </row>
    <row r="8390" spans="29:29" x14ac:dyDescent="0.3">
      <c r="AC8390" s="14"/>
    </row>
    <row r="8391" spans="29:29" x14ac:dyDescent="0.3">
      <c r="AC8391" s="14"/>
    </row>
    <row r="8392" spans="29:29" x14ac:dyDescent="0.3">
      <c r="AC8392" s="14"/>
    </row>
    <row r="8393" spans="29:29" x14ac:dyDescent="0.3">
      <c r="AC8393" s="14"/>
    </row>
    <row r="8394" spans="29:29" x14ac:dyDescent="0.3">
      <c r="AC8394" s="14"/>
    </row>
    <row r="8395" spans="29:29" x14ac:dyDescent="0.3">
      <c r="AC8395" s="14"/>
    </row>
    <row r="8396" spans="29:29" x14ac:dyDescent="0.3">
      <c r="AC8396" s="14"/>
    </row>
    <row r="8397" spans="29:29" x14ac:dyDescent="0.3">
      <c r="AC8397" s="14"/>
    </row>
    <row r="8398" spans="29:29" x14ac:dyDescent="0.3">
      <c r="AC8398" s="14"/>
    </row>
    <row r="8399" spans="29:29" x14ac:dyDescent="0.3">
      <c r="AC8399" s="14"/>
    </row>
    <row r="8400" spans="29:29" x14ac:dyDescent="0.3">
      <c r="AC8400" s="14"/>
    </row>
    <row r="8401" spans="29:29" x14ac:dyDescent="0.3">
      <c r="AC8401" s="14"/>
    </row>
    <row r="8402" spans="29:29" x14ac:dyDescent="0.3">
      <c r="AC8402" s="14"/>
    </row>
    <row r="8403" spans="29:29" x14ac:dyDescent="0.3">
      <c r="AC8403" s="14"/>
    </row>
    <row r="8404" spans="29:29" x14ac:dyDescent="0.3">
      <c r="AC8404" s="14"/>
    </row>
    <row r="8405" spans="29:29" x14ac:dyDescent="0.3">
      <c r="AC8405" s="14"/>
    </row>
    <row r="8406" spans="29:29" x14ac:dyDescent="0.3">
      <c r="AC8406" s="14"/>
    </row>
    <row r="8407" spans="29:29" x14ac:dyDescent="0.3">
      <c r="AC8407" s="14"/>
    </row>
    <row r="8408" spans="29:29" x14ac:dyDescent="0.3">
      <c r="AC8408" s="14"/>
    </row>
    <row r="8409" spans="29:29" x14ac:dyDescent="0.3">
      <c r="AC8409" s="14"/>
    </row>
    <row r="8410" spans="29:29" x14ac:dyDescent="0.3">
      <c r="AC8410" s="14"/>
    </row>
    <row r="8411" spans="29:29" x14ac:dyDescent="0.3">
      <c r="AC8411" s="14"/>
    </row>
    <row r="8412" spans="29:29" x14ac:dyDescent="0.3">
      <c r="AC8412" s="14"/>
    </row>
    <row r="8413" spans="29:29" x14ac:dyDescent="0.3">
      <c r="AC8413" s="14"/>
    </row>
    <row r="8414" spans="29:29" x14ac:dyDescent="0.3">
      <c r="AC8414" s="14"/>
    </row>
    <row r="8415" spans="29:29" x14ac:dyDescent="0.3">
      <c r="AC8415" s="14"/>
    </row>
    <row r="8416" spans="29:29" x14ac:dyDescent="0.3">
      <c r="AC8416" s="14"/>
    </row>
    <row r="8417" spans="29:29" x14ac:dyDescent="0.3">
      <c r="AC8417" s="14"/>
    </row>
    <row r="8418" spans="29:29" x14ac:dyDescent="0.3">
      <c r="AC8418" s="14"/>
    </row>
    <row r="8419" spans="29:29" x14ac:dyDescent="0.3">
      <c r="AC8419" s="14"/>
    </row>
    <row r="8420" spans="29:29" x14ac:dyDescent="0.3">
      <c r="AC8420" s="14"/>
    </row>
    <row r="8421" spans="29:29" x14ac:dyDescent="0.3">
      <c r="AC8421" s="14"/>
    </row>
    <row r="8422" spans="29:29" x14ac:dyDescent="0.3">
      <c r="AC8422" s="14"/>
    </row>
    <row r="8423" spans="29:29" x14ac:dyDescent="0.3">
      <c r="AC8423" s="14"/>
    </row>
    <row r="8424" spans="29:29" x14ac:dyDescent="0.3">
      <c r="AC8424" s="14"/>
    </row>
    <row r="8425" spans="29:29" x14ac:dyDescent="0.3">
      <c r="AC8425" s="14"/>
    </row>
    <row r="8426" spans="29:29" x14ac:dyDescent="0.3">
      <c r="AC8426" s="14"/>
    </row>
    <row r="8427" spans="29:29" x14ac:dyDescent="0.3">
      <c r="AC8427" s="14"/>
    </row>
    <row r="8428" spans="29:29" x14ac:dyDescent="0.3">
      <c r="AC8428" s="14"/>
    </row>
    <row r="8429" spans="29:29" x14ac:dyDescent="0.3">
      <c r="AC8429" s="14"/>
    </row>
    <row r="8430" spans="29:29" x14ac:dyDescent="0.3">
      <c r="AC8430" s="14"/>
    </row>
    <row r="8431" spans="29:29" x14ac:dyDescent="0.3">
      <c r="AC8431" s="14"/>
    </row>
    <row r="8432" spans="29:29" x14ac:dyDescent="0.3">
      <c r="AC8432" s="14"/>
    </row>
    <row r="8433" spans="29:29" x14ac:dyDescent="0.3">
      <c r="AC8433" s="14"/>
    </row>
    <row r="8434" spans="29:29" x14ac:dyDescent="0.3">
      <c r="AC8434" s="14"/>
    </row>
    <row r="8435" spans="29:29" x14ac:dyDescent="0.3">
      <c r="AC8435" s="14"/>
    </row>
    <row r="8436" spans="29:29" x14ac:dyDescent="0.3">
      <c r="AC8436" s="14"/>
    </row>
    <row r="8437" spans="29:29" x14ac:dyDescent="0.3">
      <c r="AC8437" s="14"/>
    </row>
    <row r="8438" spans="29:29" x14ac:dyDescent="0.3">
      <c r="AC8438" s="14"/>
    </row>
    <row r="8439" spans="29:29" x14ac:dyDescent="0.3">
      <c r="AC8439" s="14"/>
    </row>
  </sheetData>
  <conditionalFormatting sqref="C11:Z17 C10:AA10">
    <cfRule type="expression" dxfId="4" priority="7">
      <formula>MOD(ROW(),2)</formula>
    </cfRule>
  </conditionalFormatting>
  <conditionalFormatting sqref="C21:Z22">
    <cfRule type="expression" dxfId="3" priority="6">
      <formula>MOD(ROW(),2)</formula>
    </cfRule>
  </conditionalFormatting>
  <conditionalFormatting sqref="C44:Z46">
    <cfRule type="expression" dxfId="2" priority="5">
      <formula>MOD(ROW(),2)</formula>
    </cfRule>
  </conditionalFormatting>
  <conditionalFormatting sqref="C50:Z51">
    <cfRule type="expression" dxfId="1" priority="4">
      <formula>MOD(ROW(),2)</formula>
    </cfRule>
  </conditionalFormatting>
  <conditionalFormatting sqref="C23:Z40">
    <cfRule type="expression" dxfId="0" priority="2">
      <formula>MOD(ROW(),2)</formula>
    </cfRule>
  </conditionalFormatting>
  <dataValidations count="1">
    <dataValidation type="custom" errorStyle="information" allowBlank="1" showInputMessage="1" showErrorMessage="1" errorTitle="Economatica Excel Add-In" error="This cell contains data provided by Economatica. By changing it's value it will become inconsistent with the rest._x000a_Your change will be overwritten on the next update." sqref="E22:Z22 C21:C22 E11:Z17 C10:C17 D49 E45:Z51 C44:C51" xr:uid="{7C3E3CE7-8DB1-43BE-95F4-42DA048B71E7}">
      <formula1>FALSE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Argentina</vt:lpstr>
      <vt:lpstr>Brasil</vt:lpstr>
      <vt:lpstr>Chile</vt:lpstr>
      <vt:lpstr>Colombia</vt:lpstr>
      <vt:lpstr>Perú</vt:lpstr>
      <vt:lpstr>USA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Economatica</cp:lastModifiedBy>
  <cp:lastPrinted>2018-10-03T14:53:03Z</cp:lastPrinted>
  <dcterms:created xsi:type="dcterms:W3CDTF">2018-07-03T20:15:05Z</dcterms:created>
  <dcterms:modified xsi:type="dcterms:W3CDTF">2020-10-05T19:56:50Z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1286394148</vt:lpwstr>
  </property>
  <property fmtid="{D5CDD505-2E9C-101B-9397-08002B2CF9AE}" pid="3" name="EcoUpdateMessage">
    <vt:lpwstr>2020/10/05-19:42:28</vt:lpwstr>
  </property>
  <property fmtid="{D5CDD505-2E9C-101B-9397-08002B2CF9AE}" pid="4" name="EcoUpdateStatus">
    <vt:lpwstr>2020-10-02=BRA:St,ME,Fd,TP;USA:St,ME;ARG:St,ME,Fd,TP;MEX:St,ME,Fd,TP;CHL:St,ME,Fd;COL:St,ME,Fd;PER:St,ME,Fd|2000-07-28=USA:TP|2019-10-28=CHL:TP|2014-02-26=VEN:St|2002-11-08=JPN:St|2020-10-01=GBR:St,ME;PER:TP|2016-08-18=NNN:St|2007-01-31=ESP:St|2003-01-29=</vt:lpwstr>
  </property>
</Properties>
</file>