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Catalina\Desktop\PLANTILLAS\ACCIONES\"/>
    </mc:Choice>
  </mc:AlternateContent>
  <xr:revisionPtr revIDLastSave="0" documentId="13_ncr:1_{58909861-C4F2-41BE-BFCC-0E9FEF108918}" xr6:coauthVersionLast="45" xr6:coauthVersionMax="45" xr10:uidLastSave="{00000000-0000-0000-0000-000000000000}"/>
  <bookViews>
    <workbookView xWindow="-108" yWindow="-108" windowWidth="23256" windowHeight="12576" xr2:uid="{1A04D168-80A4-44AE-A8CD-5AD164E2A20F}"/>
  </bookViews>
  <sheets>
    <sheet name="Informe Índices" sheetId="1" r:id="rId1"/>
    <sheet name="Argentina" sheetId="6" r:id="rId2"/>
    <sheet name="Brasil" sheetId="7" r:id="rId3"/>
    <sheet name="Chile" sheetId="8" r:id="rId4"/>
    <sheet name="Colombia" sheetId="9" r:id="rId5"/>
    <sheet name="EEUU" sheetId="10" r:id="rId6"/>
    <sheet name="México" sheetId="11" r:id="rId7"/>
    <sheet name="Perú" sheetId="12" r:id="rId8"/>
    <sheet name="Base Índices" sheetId="4" r:id="rId9"/>
  </sheets>
  <definedNames>
    <definedName name="_ECO_RANGE_ID04b32813136f4d1489e41f98e50c6374" localSheetId="4" hidden="1">Colombia!$M$6:$M$29</definedName>
    <definedName name="_ECO_RANGE_ID13afcefd0b514ac7bd38e15a40719b9d" localSheetId="3" hidden="1">Chile!$F$6:$F$35</definedName>
    <definedName name="_ECO_RANGE_ID15180e92af1b475dbded3cc22145bdc2" localSheetId="7" hidden="1">Perú!$Q$6:$Q$35</definedName>
    <definedName name="_ECO_RANGE_ID19a7f18bd0224ec4927187530d52a49e" localSheetId="2" hidden="1">Brasil!$C$6:$C$80</definedName>
    <definedName name="_ECO_RANGE_ID1f9a08cdabd54740baf9545e15221249" localSheetId="4" hidden="1">Colombia!$R$6:$R$29</definedName>
    <definedName name="_ECO_RANGE_ID2017ae77301c49bcacd2e589c2fbe136" localSheetId="1" hidden="1">Argentina!$C$6:$C$25</definedName>
    <definedName name="_ECO_RANGE_ID233e70911b6a46e7abff345348022bc4" localSheetId="3" hidden="1">Chile!$S$6:$S$35</definedName>
    <definedName name="_ECO_RANGE_ID234c9883895f42d698753a689bc69dc3" localSheetId="1" hidden="1">Argentina!$J$6:$J$25</definedName>
    <definedName name="_ECO_RANGE_ID23bce60b46bb47449d2483c40b783bc5" localSheetId="4" hidden="1">Colombia!$K$6:$K$29</definedName>
    <definedName name="_ECO_RANGE_ID2661455e4d4f4577a85ee18bc373a898" localSheetId="2" hidden="1">Brasil!$D$6:$D$80</definedName>
    <definedName name="_ECO_RANGE_ID29b8d3c468184096aa776b6174940930" localSheetId="1" hidden="1">Argentina!$E$6:$E$25</definedName>
    <definedName name="_ECO_RANGE_ID2aa1c80162f247d6ac0a741d19d50600" localSheetId="4" hidden="1">Colombia!$E$6:$E$29</definedName>
    <definedName name="_ECO_RANGE_ID2da70ab629954ae5a5b66c9f5131519b" localSheetId="6" hidden="1">México!$D$6:$D$40</definedName>
    <definedName name="_ECO_RANGE_ID31b6104fb1bf4aa4b505b6cc954f2efe" localSheetId="7" hidden="1">Perú!$D$6:$D$35</definedName>
    <definedName name="_ECO_RANGE_ID32df64b92cf14c4b80db4e87807d027b" localSheetId="6" hidden="1">México!$R$6:$R$40</definedName>
    <definedName name="_ECO_RANGE_ID34a226a79dbd42b9ac646f6106f6a9bd" localSheetId="6" hidden="1">México!$S$6:$S$40</definedName>
    <definedName name="_ECO_RANGE_ID34befb975e4d4ebf8eec3e05c925e33a" localSheetId="5" hidden="1">EEUU!$K$6:$K$510</definedName>
    <definedName name="_ECO_RANGE_ID3756ba640c264d0da9aa34a03817b7ba" localSheetId="2" hidden="1">Brasil!$J$6:$J$80</definedName>
    <definedName name="_ECO_RANGE_ID3982afec070646eeaf1403a177cd346b" localSheetId="7" hidden="1">Perú!$H$6:$H$35</definedName>
    <definedName name="_ECO_RANGE_ID3ad64b4ea25b4f45ae5e981c59815d01" localSheetId="7" hidden="1">Perú!$F$6:$F$35</definedName>
    <definedName name="_ECO_RANGE_ID3bd93bff129f40c08c47ec65bd315081" localSheetId="6" hidden="1">México!$E$6:$E$40</definedName>
    <definedName name="_ECO_RANGE_ID413c31cc25c0437d8f0e7b2a391b2ca2" localSheetId="5" hidden="1">EEUU!$S$6:$S$510</definedName>
    <definedName name="_ECO_RANGE_ID437356bb2bf74cdb80f7a9cd12b64fcb" localSheetId="5" hidden="1">EEUU!$H$6:$H$510</definedName>
    <definedName name="_ECO_RANGE_ID4403104fb8134d7d8a5658a3b5e80bb3" localSheetId="1" hidden="1">Argentina!$I$6:$I$25</definedName>
    <definedName name="_ECO_RANGE_ID47612d07d00643c698af2154a2879e8f" localSheetId="5" hidden="1">EEUU!$L$6:$L$510</definedName>
    <definedName name="_ECO_RANGE_ID483b332eb33a48cebf8becf2f951834c" localSheetId="2" hidden="1">Brasil!$L$6:$L$80</definedName>
    <definedName name="_ECO_RANGE_ID49b26c96e94d4d2395339aa16f2dcdc0" localSheetId="5" hidden="1">EEUU!$T$6:$T$510</definedName>
    <definedName name="_ECO_RANGE_ID49b945eb09404173974bc9fa308aa81e" localSheetId="2" hidden="1">Brasil!$G$6:$G$80</definedName>
    <definedName name="_ECO_RANGE_ID4a5734dd52cb40efa695db43560e8046" localSheetId="6" hidden="1">México!$I$6:$I$40</definedName>
    <definedName name="_ECO_RANGE_ID4c07817c897a421cb07a3e7b0f4a0ed5" localSheetId="2" hidden="1">Brasil!$T$6:$T$80</definedName>
    <definedName name="_ECO_RANGE_ID4c925b99db134fbcb2e80546bbf5c21b" localSheetId="4" hidden="1">Colombia!$B$6:$B$29</definedName>
    <definedName name="_ECO_RANGE_ID504dbfe840864e88ad40e43478cb3287" localSheetId="3" hidden="1">Chile!$H$6:$H$35</definedName>
    <definedName name="_ECO_RANGE_ID5070e2b514004952a4b5cd0e461d13d5" localSheetId="3" hidden="1">Chile!$C$6:$C$35</definedName>
    <definedName name="_ECO_RANGE_ID513b192d8199476faee6df04ae607fdd" localSheetId="5" hidden="1">EEUU!$C$6:$C$510</definedName>
    <definedName name="_ECO_RANGE_ID523a5c0673e147e080b3d427ee90f0a7" localSheetId="7" hidden="1">Perú!$R$6:$R$35</definedName>
    <definedName name="_ECO_RANGE_ID54c1f4aca7004948a45713f9b6ec0805" localSheetId="4" hidden="1">Colombia!$H$6:$H$29</definedName>
    <definedName name="_ECO_RANGE_ID5b6ca4319efb4bb287fcca6201b18cf4" localSheetId="1" hidden="1">Argentina!$Q$6:$Q$25</definedName>
    <definedName name="_ECO_RANGE_ID64657f44bcda4d1b816e3945af76a5ab" localSheetId="2" hidden="1">Brasil!$B$6:$B$80</definedName>
    <definedName name="_ECO_RANGE_ID67e4424e43ff4d82ac8dadc50c1e5bde" localSheetId="2" hidden="1">Brasil!$K$6:$K$80</definedName>
    <definedName name="_ECO_RANGE_ID6b3d22e40d4f4a19915d7b69c2e54ba2" localSheetId="7" hidden="1">Perú!$C$6:$C$35</definedName>
    <definedName name="_ECO_RANGE_ID6e66438c6c5841e9aae4149f48eb0fa9" localSheetId="5" hidden="1">EEUU!$J$6:$J$510</definedName>
    <definedName name="_ECO_RANGE_ID7006eb94caf44e4cac3aac26e2db0179" localSheetId="1" hidden="1">Argentina!$R$6:$R$25</definedName>
    <definedName name="_ECO_RANGE_ID7569f4fece41492e89ec59aac7ef634a" localSheetId="1" hidden="1">Argentina!$F$6:$F$25</definedName>
    <definedName name="_ECO_RANGE_ID762b33d6eb0d46c4a4c04ca1d8642302" localSheetId="5" hidden="1">EEUU!$R$6:$R$510</definedName>
    <definedName name="_ECO_RANGE_ID772a64690dfc460baf86738f99dcf0c4" localSheetId="5" hidden="1">EEUU!$I$6:$I$510</definedName>
    <definedName name="_ECO_RANGE_ID7c75d785cdb346e39e52651dd9995d5c" localSheetId="3" hidden="1">Chile!$L$6:$L$35</definedName>
    <definedName name="_ECO_RANGE_ID87871b0111cb4f7c872e30a141e71c3f" localSheetId="1" hidden="1">Argentina!$G$6:$G$25</definedName>
    <definedName name="_ECO_RANGE_ID87929f3ee98f4fb0b5c84cd87ff7e5e2" localSheetId="2" hidden="1">Brasil!$Q$6:$Q$80</definedName>
    <definedName name="_ECO_RANGE_ID89a6fdad3f354eb2853d8cd581be62a3" localSheetId="7" hidden="1">Perú!$B$6:$B$35</definedName>
    <definedName name="_ECO_RANGE_ID8b110e7559db437e8e2e4c47726b60e3" localSheetId="6" hidden="1">México!$Q$6:$Q$40</definedName>
    <definedName name="_ECO_RANGE_ID8cca0457a5e943fc84580bf09702fbb8" localSheetId="3" hidden="1">Chile!$M$6:$M$35</definedName>
    <definedName name="_ECO_RANGE_ID8d6a0b28a72a441ba5e5f915ada6244f" localSheetId="7" hidden="1">Perú!$S$6:$S$35</definedName>
    <definedName name="_ECO_RANGE_ID93774931655646199a807a7376626e38" localSheetId="3" hidden="1">Chile!$R$6:$R$35</definedName>
    <definedName name="_ECO_RANGE_ID94588ab42f7d4d89996919aea8789ed1" localSheetId="4" hidden="1">Colombia!$F$6:$F$29</definedName>
    <definedName name="_ECO_RANGE_ID95f57c40f676402084fd86ed01089345" localSheetId="1" hidden="1">Argentina!$S$6:$S$25</definedName>
    <definedName name="_ECO_RANGE_ID9bbc1ed3ad1c445d8672cf2c00542812" localSheetId="2" hidden="1">Brasil!$S$6:$S$80</definedName>
    <definedName name="_ECO_RANGE_ID9beae075e19d4229bb06b3e5831b83c0" localSheetId="3" hidden="1">Chile!$B$6:$B$35</definedName>
    <definedName name="_ECO_RANGE_ID9d75baddea384301aae96bf50f53e7cb" localSheetId="3" hidden="1">Chile!$J$6:$J$35</definedName>
    <definedName name="_ECO_RANGE_ID9f926a97af1f41d1bf7f10adb3cd4633" localSheetId="2" hidden="1">Brasil!$E$6:$E$80</definedName>
    <definedName name="_ECO_RANGE_IDa2e9b3857cb0465f987540dd15715fd3" localSheetId="3" hidden="1">Chile!$E$6:$E$35</definedName>
    <definedName name="_ECO_RANGE_IDa3862cfb16714716a338b527254fa530" localSheetId="1" hidden="1">Argentina!$D$6:$D$25</definedName>
    <definedName name="_ECO_RANGE_IDa3e3efb970294bd0b2a431a094a9b599" localSheetId="6" hidden="1">México!$F$6:$F$40</definedName>
    <definedName name="_ECO_RANGE_IDa4a184bd89e14c379122156a189b03f3" localSheetId="1" hidden="1">Argentina!$K$6:$K$25</definedName>
    <definedName name="_ECO_RANGE_IDacfbe4d77caf4a00b9d2542f876bdf5b" localSheetId="5" hidden="1">EEUU!$E$6:$E$510</definedName>
    <definedName name="_ECO_RANGE_IDaf4ba722034247138f2447cf07d9b12a" localSheetId="1" hidden="1">Argentina!$P$6:$P$25</definedName>
    <definedName name="_ECO_RANGE_IDb01ca8c5dd534cfe9c77c5dc2b5daafc" localSheetId="5" hidden="1">EEUU!$F$6:$F$510</definedName>
    <definedName name="_ECO_RANGE_IDb10e4735a03e46f8be9458f7f8f5af53" localSheetId="6" hidden="1">México!$C$6:$C$40</definedName>
    <definedName name="_ECO_RANGE_IDb2442c96b57e46d98e797ff6a42334d6" localSheetId="2" hidden="1">Brasil!$R$6:$R$80</definedName>
    <definedName name="_ECO_RANGE_IDb44a1edbc01344fa8808d69ea89d90cb" localSheetId="3" hidden="1">Chile!$D$6:$D$35</definedName>
    <definedName name="_ECO_RANGE_IDb5ac73cdc8c046e1a853eee569ad2f08" localSheetId="4" hidden="1">Colombia!$G$6:$G$29</definedName>
    <definedName name="_ECO_RANGE_IDb74bea76ea094455a505fc2037db0350" localSheetId="6" hidden="1">México!$H$6:$H$40</definedName>
    <definedName name="_ECO_RANGE_IDb7c7516788dd48ed9d91a1a9d81fa2e2" localSheetId="3" hidden="1">Chile!$K$6:$K$35</definedName>
    <definedName name="_ECO_RANGE_IDbb2ffff607534361a0d1904f66a8d718" localSheetId="7" hidden="1">Perú!$J$6:$J$35</definedName>
    <definedName name="_ECO_RANGE_IDbf0af9a15a6a46c3a65340e2ddaab138" localSheetId="4" hidden="1">Colombia!$L$6:$L$29</definedName>
    <definedName name="_ECO_RANGE_IDbf9d8c97d93544d1823b5af44391bcc5" localSheetId="2" hidden="1">Brasil!$F$6:$F$80</definedName>
    <definedName name="_ECO_RANGE_IDc287265b1b0643d3aca220b2a460d1cc" localSheetId="6" hidden="1">México!$T$6:$T$40</definedName>
    <definedName name="_ECO_RANGE_IDc304370f507441b0a0cb15a14378b3a2" localSheetId="3" hidden="1">Chile!$G$6:$G$35</definedName>
    <definedName name="_ECO_RANGE_IDc3fd91a327be4fd3ba53aa6b014b8398" localSheetId="6" hidden="1">México!$K$6:$K$40</definedName>
    <definedName name="_ECO_RANGE_IDc450dcb4e5a4454183c290483e33807f" localSheetId="5" hidden="1">EEUU!$D$6:$D$510</definedName>
    <definedName name="_ECO_RANGE_IDc67f1f8373604c61968333c4580a8f20" localSheetId="4" hidden="1">Colombia!$S$6:$S$29</definedName>
    <definedName name="_ECO_RANGE_IDc8ed2703252d4dcba3ce84ad12409a3d" localSheetId="6" hidden="1">México!$G$6:$G$40</definedName>
    <definedName name="_ECO_RANGE_IDca0b8bd6818245f88127dc34b989ee9b" localSheetId="5" hidden="1">EEUU!$Q$6:$Q$510</definedName>
    <definedName name="_ECO_RANGE_IDcc6100571f3b4cad80df4312b443892a" localSheetId="7" hidden="1">Perú!$I$6:$I$35</definedName>
    <definedName name="_ECO_RANGE_IDcca943be9ca64eea90577bfa80fee891" localSheetId="7" hidden="1">Perú!$E$6:$E$35</definedName>
    <definedName name="_ECO_RANGE_IDd22fb64b36fa412bbbbab83dfa9207b1" localSheetId="4" hidden="1">Colombia!$C$6:$C$29</definedName>
    <definedName name="_ECO_RANGE_IDd732070145794df290379986a97daf9f" localSheetId="4" hidden="1">Colombia!$J$6:$J$29</definedName>
    <definedName name="_ECO_RANGE_IDdbbf0d0422c449afa665511f29f80f33" localSheetId="3" hidden="1">Chile!$Q$6:$Q$35</definedName>
    <definedName name="_ECO_RANGE_IDde285a6316d041ac9dfeaaa4bf086c4e" localSheetId="7" hidden="1">Perú!$K$6:$K$35</definedName>
    <definedName name="_ECO_RANGE_IDdf3a00e1516744c7bb2ddafbb3a82547" localSheetId="4" hidden="1">Colombia!$I$6:$I$29</definedName>
    <definedName name="_ECO_RANGE_IDe7adbf2962fe4863b80f2146e770d563" localSheetId="2" hidden="1">Brasil!$H$6:$H$80</definedName>
    <definedName name="_ECO_RANGE_IDe895d0af86dd41ddab6c8028831b1c0c" localSheetId="5" hidden="1">EEUU!$G$6:$G$510</definedName>
    <definedName name="_ECO_RANGE_IDecea2536df824105888dd9bfed37ed56" localSheetId="2" hidden="1">Brasil!$I$6:$I$80</definedName>
    <definedName name="_ECO_RANGE_IDee3667c4948b4537bc220413a93294db" localSheetId="7" hidden="1">Perú!$T$6:$T$35</definedName>
    <definedName name="_ECO_RANGE_IDefac535c04964b66973c8554e90c4291" localSheetId="6" hidden="1">México!$B$6:$B$40</definedName>
    <definedName name="_ECO_RANGE_IDefe9d55c37af4722b124c264d8190999" localSheetId="6" hidden="1">México!$J$6:$J$40</definedName>
    <definedName name="_ECO_RANGE_IDf2404010f5f7429bb90cf4fb7e6ec346" localSheetId="3" hidden="1">Chile!$T$6:$T$35</definedName>
    <definedName name="_ECO_RANGE_IDf2ce53c54daf4948a0865bf3507d3189" localSheetId="4" hidden="1">Colombia!$D$6:$D$29</definedName>
    <definedName name="_ECO_RANGE_IDf3b2021d06964301aa157835f80bfa75" localSheetId="7" hidden="1">Perú!$L$6:$L$35</definedName>
    <definedName name="_ECO_RANGE_IDf4020cb1f645498a8ca5d921e2c8e51f" localSheetId="1" hidden="1">Argentina!$L$6:$L$25</definedName>
    <definedName name="_ECO_RANGE_IDf453acf242884b1cb33e3f10dd4c7e79" localSheetId="6" hidden="1">México!$L$6:$L$40</definedName>
    <definedName name="_ECO_RANGE_IDf580129ea2374e899f434de38ac0e276" localSheetId="2" hidden="1">Brasil!$M$6:$M$80</definedName>
    <definedName name="_ECO_RANGE_IDf7b90c8d0f524c1293bdd74fea1024a7" localSheetId="4" hidden="1">Colombia!$Q$6:$Q$29</definedName>
    <definedName name="_ECO_RANGE_IDf814f71bf13b423fb74b5c45ce907212" localSheetId="6" hidden="1">México!$M$6:$M$40</definedName>
    <definedName name="_ECO_RANGE_IDf8536b0247fd49409117e7d485b2356a" localSheetId="3" hidden="1">Chile!$I$6:$I$35</definedName>
    <definedName name="_ECO_RANGE_IDfa79e57da4ae4bd48443625757fcd9d2" localSheetId="1" hidden="1">Argentina!$H$6:$H$25</definedName>
    <definedName name="_ECO_RANGE_IDfc87bbae263d4ed8ae2a1e3f68ef11e4" localSheetId="7" hidden="1">Perú!$G$6:$G$35</definedName>
    <definedName name="_ECO_RANGE_IDfe04f0a4c1064ba999410dc44501f250" localSheetId="7" hidden="1">Perú!$M$6:$M$35</definedName>
    <definedName name="_ECO_RANGE_IDfec75ea5fc5b4090b6a81b12d2d2520d" localSheetId="4" hidden="1">Colombia!$T$6:$T$29</definedName>
    <definedName name="_ECO_RANGE_IDffe15f2ab3c646f697998aec04fb6618" localSheetId="5" hidden="1">EEUU!$M$6:$M$510</definedName>
    <definedName name="_xlnm.Print_Area" localSheetId="0">'Informe Índices'!$B$1:$R$29</definedName>
    <definedName name="Ativo1">OFFSET(#REF!,0,0,MAX(1,COUNTA(#REF!)))</definedName>
    <definedName name="Ativo2">OFFSET(#REF!,0,0,MAX(1,COUNTA(#REF!)))</definedName>
    <definedName name="Ativo3">OFFSET(#REF!,0,0,MAX(1,COUNTA(#REF!)))</definedName>
    <definedName name="Ativo4">OFFSET(#REF!,0,0,MAX(1,COUNTA(#REF!)))</definedName>
    <definedName name="Ativo5">OFFSET(#REF!,0,0,MAX(1,COUNTA(#REF!)))</definedName>
    <definedName name="Ativo6">OFFSET(#REF!,0,0,MAX(1,COUNTA(#REF!)))</definedName>
    <definedName name="Ativo7">OFFSET(#REF!,0,0,MAX(1,COUNTA(#REF!)))</definedName>
    <definedName name="Ativo8">OFFSET(#REF!,0,0,MAX(1,COUNTA(#REF!)))</definedName>
    <definedName name="Data">OFFSET(#REF!,0,0,MAX(1,COUNTA(#REF!)))</definedName>
    <definedName name="Indices">OFFSET(#REF!,0,0,MAX(1,COUNTA(#REF!)))</definedName>
    <definedName name="Lista">OFFSET(#REF!,0,0,MAX(1,COUNTA(#REF!)))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93" i="10" l="1"/>
  <c r="O493" i="10"/>
  <c r="P493" i="10"/>
  <c r="N494" i="10"/>
  <c r="O494" i="10"/>
  <c r="P494" i="10"/>
  <c r="N495" i="10"/>
  <c r="O495" i="10"/>
  <c r="P495" i="10"/>
  <c r="N496" i="10"/>
  <c r="O496" i="10"/>
  <c r="P496" i="10"/>
  <c r="N497" i="10"/>
  <c r="O497" i="10"/>
  <c r="P497" i="10"/>
  <c r="N498" i="10"/>
  <c r="O498" i="10"/>
  <c r="P498" i="10"/>
  <c r="N499" i="10"/>
  <c r="O499" i="10"/>
  <c r="P499" i="10"/>
  <c r="N500" i="10"/>
  <c r="O500" i="10"/>
  <c r="P500" i="10"/>
  <c r="N501" i="10"/>
  <c r="O501" i="10"/>
  <c r="P501" i="10"/>
  <c r="N502" i="10"/>
  <c r="O502" i="10"/>
  <c r="P502" i="10"/>
  <c r="N503" i="10"/>
  <c r="O503" i="10"/>
  <c r="P503" i="10"/>
  <c r="N504" i="10"/>
  <c r="O504" i="10"/>
  <c r="P504" i="10"/>
  <c r="N505" i="10"/>
  <c r="O505" i="10"/>
  <c r="P505" i="10"/>
  <c r="N506" i="10"/>
  <c r="O506" i="10"/>
  <c r="P506" i="10"/>
  <c r="N507" i="10"/>
  <c r="O507" i="10"/>
  <c r="P507" i="10"/>
  <c r="N508" i="10"/>
  <c r="O508" i="10"/>
  <c r="P508" i="10"/>
  <c r="N509" i="10"/>
  <c r="O509" i="10"/>
  <c r="P509" i="10"/>
  <c r="N510" i="10"/>
  <c r="O510" i="10"/>
  <c r="P510" i="10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6" i="7"/>
  <c r="N6" i="6"/>
  <c r="M6" i="6"/>
  <c r="T5" i="10" a="1"/>
  <c r="S5" i="10" a="1"/>
  <c r="R5" i="10" a="1"/>
  <c r="Q5" i="10" a="1"/>
  <c r="M5" i="10" a="1"/>
  <c r="L5" i="10" a="1"/>
  <c r="K5" i="10" a="1"/>
  <c r="J5" i="10" a="1"/>
  <c r="I5" i="10" a="1"/>
  <c r="H5" i="10" a="1"/>
  <c r="G5" i="10" a="1"/>
  <c r="F5" i="10" a="1"/>
  <c r="E5" i="10" a="1"/>
  <c r="C5" i="10" a="1"/>
  <c r="J5" i="8" a="1"/>
  <c r="T5" i="10" l="1"/>
  <c r="S5" i="10"/>
  <c r="R5" i="10"/>
  <c r="Q5" i="10"/>
  <c r="M5" i="10"/>
  <c r="L5" i="10"/>
  <c r="K5" i="10"/>
  <c r="J5" i="10"/>
  <c r="I5" i="10"/>
  <c r="H5" i="10"/>
  <c r="G5" i="10"/>
  <c r="F5" i="10"/>
  <c r="E5" i="10"/>
  <c r="C5" i="10"/>
  <c r="J5" i="8"/>
  <c r="P29" i="12"/>
  <c r="O29" i="12"/>
  <c r="N29" i="12"/>
  <c r="P28" i="12"/>
  <c r="O28" i="12"/>
  <c r="N28" i="12"/>
  <c r="P27" i="12"/>
  <c r="O27" i="12"/>
  <c r="N27" i="12"/>
  <c r="P26" i="12"/>
  <c r="O26" i="12"/>
  <c r="N26" i="12"/>
  <c r="P25" i="12"/>
  <c r="O25" i="12"/>
  <c r="N25" i="12"/>
  <c r="P24" i="12"/>
  <c r="O24" i="12"/>
  <c r="N24" i="12"/>
  <c r="P23" i="12"/>
  <c r="O23" i="12"/>
  <c r="N23" i="12"/>
  <c r="P22" i="12"/>
  <c r="O22" i="12"/>
  <c r="N22" i="12"/>
  <c r="P21" i="12"/>
  <c r="O21" i="12"/>
  <c r="N21" i="12"/>
  <c r="P20" i="12"/>
  <c r="O20" i="12"/>
  <c r="N20" i="12"/>
  <c r="P19" i="12"/>
  <c r="O19" i="12"/>
  <c r="N19" i="12"/>
  <c r="P18" i="12"/>
  <c r="O18" i="12"/>
  <c r="N18" i="12"/>
  <c r="P17" i="12"/>
  <c r="O17" i="12"/>
  <c r="N17" i="12"/>
  <c r="P16" i="12"/>
  <c r="O16" i="12"/>
  <c r="N16" i="12"/>
  <c r="P15" i="12"/>
  <c r="O15" i="12"/>
  <c r="N15" i="12"/>
  <c r="P14" i="12"/>
  <c r="O14" i="12"/>
  <c r="N14" i="12"/>
  <c r="P13" i="12"/>
  <c r="O13" i="12"/>
  <c r="N13" i="12"/>
  <c r="P12" i="12"/>
  <c r="O12" i="12"/>
  <c r="N12" i="12"/>
  <c r="P11" i="12"/>
  <c r="O11" i="12"/>
  <c r="N11" i="12"/>
  <c r="P10" i="12"/>
  <c r="O10" i="12"/>
  <c r="N10" i="12"/>
  <c r="P9" i="12"/>
  <c r="O9" i="12"/>
  <c r="N9" i="12"/>
  <c r="P8" i="12"/>
  <c r="O8" i="12"/>
  <c r="N8" i="12"/>
  <c r="P7" i="12"/>
  <c r="O7" i="12"/>
  <c r="N7" i="12"/>
  <c r="P6" i="12"/>
  <c r="O6" i="12"/>
  <c r="N6" i="12"/>
  <c r="P40" i="11"/>
  <c r="O40" i="11"/>
  <c r="N40" i="11"/>
  <c r="P39" i="11"/>
  <c r="O39" i="11"/>
  <c r="N39" i="11"/>
  <c r="P38" i="11"/>
  <c r="O38" i="11"/>
  <c r="N38" i="11"/>
  <c r="P37" i="11"/>
  <c r="O37" i="11"/>
  <c r="N37" i="11"/>
  <c r="P36" i="11"/>
  <c r="O36" i="11"/>
  <c r="N36" i="11"/>
  <c r="P35" i="11"/>
  <c r="O35" i="11"/>
  <c r="N35" i="11"/>
  <c r="P34" i="11"/>
  <c r="O34" i="11"/>
  <c r="N34" i="11"/>
  <c r="P33" i="11"/>
  <c r="O33" i="11"/>
  <c r="N33" i="11"/>
  <c r="P32" i="11"/>
  <c r="O32" i="11"/>
  <c r="N32" i="11"/>
  <c r="P31" i="11"/>
  <c r="O31" i="11"/>
  <c r="N31" i="11"/>
  <c r="P30" i="11"/>
  <c r="O30" i="11"/>
  <c r="N30" i="11"/>
  <c r="P29" i="11"/>
  <c r="O29" i="11"/>
  <c r="N29" i="11"/>
  <c r="P28" i="11"/>
  <c r="O28" i="11"/>
  <c r="N28" i="11"/>
  <c r="P27" i="11"/>
  <c r="O27" i="11"/>
  <c r="N27" i="11"/>
  <c r="P26" i="11"/>
  <c r="O26" i="11"/>
  <c r="N26" i="11"/>
  <c r="P25" i="11"/>
  <c r="O25" i="11"/>
  <c r="N25" i="11"/>
  <c r="P24" i="11"/>
  <c r="O24" i="11"/>
  <c r="N24" i="11"/>
  <c r="P23" i="11"/>
  <c r="O23" i="11"/>
  <c r="N23" i="11"/>
  <c r="P22" i="11"/>
  <c r="O22" i="11"/>
  <c r="N22" i="11"/>
  <c r="P21" i="11"/>
  <c r="O21" i="11"/>
  <c r="N21" i="11"/>
  <c r="P20" i="11"/>
  <c r="O20" i="11"/>
  <c r="N20" i="11"/>
  <c r="P19" i="11"/>
  <c r="O19" i="11"/>
  <c r="N19" i="11"/>
  <c r="P18" i="11"/>
  <c r="O18" i="11"/>
  <c r="N18" i="11"/>
  <c r="P17" i="11"/>
  <c r="O17" i="11"/>
  <c r="N17" i="11"/>
  <c r="P16" i="11"/>
  <c r="O16" i="11"/>
  <c r="N16" i="11"/>
  <c r="P15" i="11"/>
  <c r="O15" i="11"/>
  <c r="N15" i="11"/>
  <c r="P14" i="11"/>
  <c r="O14" i="11"/>
  <c r="N14" i="11"/>
  <c r="P13" i="11"/>
  <c r="O13" i="11"/>
  <c r="N13" i="11"/>
  <c r="P12" i="11"/>
  <c r="O12" i="11"/>
  <c r="N12" i="11"/>
  <c r="P11" i="11"/>
  <c r="O11" i="11"/>
  <c r="N11" i="11"/>
  <c r="P10" i="11"/>
  <c r="O10" i="11"/>
  <c r="N10" i="11"/>
  <c r="P9" i="11"/>
  <c r="O9" i="11"/>
  <c r="N9" i="11"/>
  <c r="P8" i="11"/>
  <c r="O8" i="11"/>
  <c r="N8" i="11"/>
  <c r="P7" i="11"/>
  <c r="O7" i="11"/>
  <c r="N7" i="11"/>
  <c r="P6" i="11"/>
  <c r="O6" i="11"/>
  <c r="N6" i="11"/>
  <c r="P492" i="10"/>
  <c r="O492" i="10"/>
  <c r="N492" i="10"/>
  <c r="P491" i="10"/>
  <c r="O491" i="10"/>
  <c r="N491" i="10"/>
  <c r="P490" i="10"/>
  <c r="O490" i="10"/>
  <c r="N490" i="10"/>
  <c r="P489" i="10"/>
  <c r="O489" i="10"/>
  <c r="N489" i="10"/>
  <c r="P488" i="10"/>
  <c r="O488" i="10"/>
  <c r="N488" i="10"/>
  <c r="P487" i="10"/>
  <c r="O487" i="10"/>
  <c r="N487" i="10"/>
  <c r="P486" i="10"/>
  <c r="O486" i="10"/>
  <c r="N486" i="10"/>
  <c r="P485" i="10"/>
  <c r="O485" i="10"/>
  <c r="N485" i="10"/>
  <c r="P484" i="10"/>
  <c r="O484" i="10"/>
  <c r="N484" i="10"/>
  <c r="P483" i="10"/>
  <c r="O483" i="10"/>
  <c r="N483" i="10"/>
  <c r="P482" i="10"/>
  <c r="O482" i="10"/>
  <c r="N482" i="10"/>
  <c r="P481" i="10"/>
  <c r="O481" i="10"/>
  <c r="N481" i="10"/>
  <c r="P480" i="10"/>
  <c r="O480" i="10"/>
  <c r="N480" i="10"/>
  <c r="P479" i="10"/>
  <c r="O479" i="10"/>
  <c r="N479" i="10"/>
  <c r="P478" i="10"/>
  <c r="O478" i="10"/>
  <c r="N478" i="10"/>
  <c r="P477" i="10"/>
  <c r="O477" i="10"/>
  <c r="N477" i="10"/>
  <c r="P476" i="10"/>
  <c r="O476" i="10"/>
  <c r="N476" i="10"/>
  <c r="P475" i="10"/>
  <c r="O475" i="10"/>
  <c r="N475" i="10"/>
  <c r="P474" i="10"/>
  <c r="O474" i="10"/>
  <c r="N474" i="10"/>
  <c r="P473" i="10"/>
  <c r="O473" i="10"/>
  <c r="N473" i="10"/>
  <c r="P472" i="10"/>
  <c r="O472" i="10"/>
  <c r="N472" i="10"/>
  <c r="P471" i="10"/>
  <c r="O471" i="10"/>
  <c r="N471" i="10"/>
  <c r="P470" i="10"/>
  <c r="O470" i="10"/>
  <c r="N470" i="10"/>
  <c r="P469" i="10"/>
  <c r="O469" i="10"/>
  <c r="N469" i="10"/>
  <c r="P468" i="10"/>
  <c r="O468" i="10"/>
  <c r="N468" i="10"/>
  <c r="P467" i="10"/>
  <c r="O467" i="10"/>
  <c r="N467" i="10"/>
  <c r="P466" i="10"/>
  <c r="O466" i="10"/>
  <c r="N466" i="10"/>
  <c r="P465" i="10"/>
  <c r="O465" i="10"/>
  <c r="N465" i="10"/>
  <c r="P464" i="10"/>
  <c r="O464" i="10"/>
  <c r="N464" i="10"/>
  <c r="P463" i="10"/>
  <c r="O463" i="10"/>
  <c r="N463" i="10"/>
  <c r="P462" i="10"/>
  <c r="O462" i="10"/>
  <c r="N462" i="10"/>
  <c r="P461" i="10"/>
  <c r="O461" i="10"/>
  <c r="N461" i="10"/>
  <c r="P460" i="10"/>
  <c r="O460" i="10"/>
  <c r="N460" i="10"/>
  <c r="P459" i="10"/>
  <c r="O459" i="10"/>
  <c r="N459" i="10"/>
  <c r="P458" i="10"/>
  <c r="O458" i="10"/>
  <c r="N458" i="10"/>
  <c r="P457" i="10"/>
  <c r="O457" i="10"/>
  <c r="N457" i="10"/>
  <c r="P456" i="10"/>
  <c r="O456" i="10"/>
  <c r="N456" i="10"/>
  <c r="P455" i="10"/>
  <c r="O455" i="10"/>
  <c r="N455" i="10"/>
  <c r="P454" i="10"/>
  <c r="O454" i="10"/>
  <c r="N454" i="10"/>
  <c r="P453" i="10"/>
  <c r="O453" i="10"/>
  <c r="N453" i="10"/>
  <c r="P452" i="10"/>
  <c r="O452" i="10"/>
  <c r="N452" i="10"/>
  <c r="P451" i="10"/>
  <c r="O451" i="10"/>
  <c r="N451" i="10"/>
  <c r="P450" i="10"/>
  <c r="O450" i="10"/>
  <c r="N450" i="10"/>
  <c r="P449" i="10"/>
  <c r="O449" i="10"/>
  <c r="N449" i="10"/>
  <c r="P448" i="10"/>
  <c r="O448" i="10"/>
  <c r="N448" i="10"/>
  <c r="P447" i="10"/>
  <c r="O447" i="10"/>
  <c r="N447" i="10"/>
  <c r="P446" i="10"/>
  <c r="O446" i="10"/>
  <c r="N446" i="10"/>
  <c r="P445" i="10"/>
  <c r="O445" i="10"/>
  <c r="N445" i="10"/>
  <c r="P444" i="10"/>
  <c r="O444" i="10"/>
  <c r="N444" i="10"/>
  <c r="P443" i="10"/>
  <c r="O443" i="10"/>
  <c r="N443" i="10"/>
  <c r="P442" i="10"/>
  <c r="O442" i="10"/>
  <c r="N442" i="10"/>
  <c r="P441" i="10"/>
  <c r="O441" i="10"/>
  <c r="N441" i="10"/>
  <c r="P440" i="10"/>
  <c r="O440" i="10"/>
  <c r="N440" i="10"/>
  <c r="P439" i="10"/>
  <c r="O439" i="10"/>
  <c r="N439" i="10"/>
  <c r="P438" i="10"/>
  <c r="O438" i="10"/>
  <c r="N438" i="10"/>
  <c r="P437" i="10"/>
  <c r="O437" i="10"/>
  <c r="N437" i="10"/>
  <c r="P436" i="10"/>
  <c r="O436" i="10"/>
  <c r="N436" i="10"/>
  <c r="P435" i="10"/>
  <c r="O435" i="10"/>
  <c r="N435" i="10"/>
  <c r="P434" i="10"/>
  <c r="O434" i="10"/>
  <c r="N434" i="10"/>
  <c r="P433" i="10"/>
  <c r="O433" i="10"/>
  <c r="N433" i="10"/>
  <c r="P432" i="10"/>
  <c r="O432" i="10"/>
  <c r="N432" i="10"/>
  <c r="P431" i="10"/>
  <c r="O431" i="10"/>
  <c r="N431" i="10"/>
  <c r="P430" i="10"/>
  <c r="O430" i="10"/>
  <c r="N430" i="10"/>
  <c r="P429" i="10"/>
  <c r="O429" i="10"/>
  <c r="N429" i="10"/>
  <c r="P428" i="10"/>
  <c r="O428" i="10"/>
  <c r="N428" i="10"/>
  <c r="P427" i="10"/>
  <c r="O427" i="10"/>
  <c r="N427" i="10"/>
  <c r="P426" i="10"/>
  <c r="O426" i="10"/>
  <c r="N426" i="10"/>
  <c r="P425" i="10"/>
  <c r="O425" i="10"/>
  <c r="N425" i="10"/>
  <c r="P424" i="10"/>
  <c r="O424" i="10"/>
  <c r="N424" i="10"/>
  <c r="P423" i="10"/>
  <c r="O423" i="10"/>
  <c r="N423" i="10"/>
  <c r="P422" i="10"/>
  <c r="O422" i="10"/>
  <c r="N422" i="10"/>
  <c r="P421" i="10"/>
  <c r="O421" i="10"/>
  <c r="N421" i="10"/>
  <c r="P420" i="10"/>
  <c r="O420" i="10"/>
  <c r="N420" i="10"/>
  <c r="P419" i="10"/>
  <c r="O419" i="10"/>
  <c r="N419" i="10"/>
  <c r="P418" i="10"/>
  <c r="O418" i="10"/>
  <c r="N418" i="10"/>
  <c r="P417" i="10"/>
  <c r="O417" i="10"/>
  <c r="N417" i="10"/>
  <c r="P416" i="10"/>
  <c r="O416" i="10"/>
  <c r="N416" i="10"/>
  <c r="P415" i="10"/>
  <c r="O415" i="10"/>
  <c r="N415" i="10"/>
  <c r="P414" i="10"/>
  <c r="O414" i="10"/>
  <c r="N414" i="10"/>
  <c r="P413" i="10"/>
  <c r="O413" i="10"/>
  <c r="N413" i="10"/>
  <c r="P412" i="10"/>
  <c r="O412" i="10"/>
  <c r="N412" i="10"/>
  <c r="P411" i="10"/>
  <c r="O411" i="10"/>
  <c r="N411" i="10"/>
  <c r="P410" i="10"/>
  <c r="O410" i="10"/>
  <c r="N410" i="10"/>
  <c r="P409" i="10"/>
  <c r="O409" i="10"/>
  <c r="N409" i="10"/>
  <c r="P408" i="10"/>
  <c r="O408" i="10"/>
  <c r="N408" i="10"/>
  <c r="P407" i="10"/>
  <c r="O407" i="10"/>
  <c r="N407" i="10"/>
  <c r="P406" i="10"/>
  <c r="O406" i="10"/>
  <c r="N406" i="10"/>
  <c r="P405" i="10"/>
  <c r="O405" i="10"/>
  <c r="N405" i="10"/>
  <c r="P404" i="10"/>
  <c r="O404" i="10"/>
  <c r="N404" i="10"/>
  <c r="P403" i="10"/>
  <c r="O403" i="10"/>
  <c r="N403" i="10"/>
  <c r="P402" i="10"/>
  <c r="O402" i="10"/>
  <c r="N402" i="10"/>
  <c r="P401" i="10"/>
  <c r="O401" i="10"/>
  <c r="N401" i="10"/>
  <c r="P400" i="10"/>
  <c r="O400" i="10"/>
  <c r="N400" i="10"/>
  <c r="P399" i="10"/>
  <c r="O399" i="10"/>
  <c r="N399" i="10"/>
  <c r="P398" i="10"/>
  <c r="O398" i="10"/>
  <c r="N398" i="10"/>
  <c r="P397" i="10"/>
  <c r="O397" i="10"/>
  <c r="N397" i="10"/>
  <c r="P396" i="10"/>
  <c r="O396" i="10"/>
  <c r="N396" i="10"/>
  <c r="P395" i="10"/>
  <c r="O395" i="10"/>
  <c r="N395" i="10"/>
  <c r="P394" i="10"/>
  <c r="O394" i="10"/>
  <c r="N394" i="10"/>
  <c r="P393" i="10"/>
  <c r="O393" i="10"/>
  <c r="N393" i="10"/>
  <c r="P392" i="10"/>
  <c r="O392" i="10"/>
  <c r="N392" i="10"/>
  <c r="P391" i="10"/>
  <c r="O391" i="10"/>
  <c r="N391" i="10"/>
  <c r="P390" i="10"/>
  <c r="O390" i="10"/>
  <c r="N390" i="10"/>
  <c r="P389" i="10"/>
  <c r="O389" i="10"/>
  <c r="N389" i="10"/>
  <c r="P388" i="10"/>
  <c r="O388" i="10"/>
  <c r="N388" i="10"/>
  <c r="P387" i="10"/>
  <c r="O387" i="10"/>
  <c r="N387" i="10"/>
  <c r="P386" i="10"/>
  <c r="O386" i="10"/>
  <c r="N386" i="10"/>
  <c r="P385" i="10"/>
  <c r="O385" i="10"/>
  <c r="N385" i="10"/>
  <c r="P384" i="10"/>
  <c r="O384" i="10"/>
  <c r="N384" i="10"/>
  <c r="P383" i="10"/>
  <c r="O383" i="10"/>
  <c r="N383" i="10"/>
  <c r="P382" i="10"/>
  <c r="O382" i="10"/>
  <c r="N382" i="10"/>
  <c r="P381" i="10"/>
  <c r="O381" i="10"/>
  <c r="N381" i="10"/>
  <c r="P380" i="10"/>
  <c r="O380" i="10"/>
  <c r="N380" i="10"/>
  <c r="P379" i="10"/>
  <c r="O379" i="10"/>
  <c r="N379" i="10"/>
  <c r="P378" i="10"/>
  <c r="O378" i="10"/>
  <c r="N378" i="10"/>
  <c r="P377" i="10"/>
  <c r="O377" i="10"/>
  <c r="N377" i="10"/>
  <c r="P376" i="10"/>
  <c r="O376" i="10"/>
  <c r="N376" i="10"/>
  <c r="P375" i="10"/>
  <c r="O375" i="10"/>
  <c r="N375" i="10"/>
  <c r="P374" i="10"/>
  <c r="O374" i="10"/>
  <c r="N374" i="10"/>
  <c r="P373" i="10"/>
  <c r="O373" i="10"/>
  <c r="N373" i="10"/>
  <c r="P372" i="10"/>
  <c r="O372" i="10"/>
  <c r="N372" i="10"/>
  <c r="P371" i="10"/>
  <c r="O371" i="10"/>
  <c r="N371" i="10"/>
  <c r="P370" i="10"/>
  <c r="O370" i="10"/>
  <c r="N370" i="10"/>
  <c r="P369" i="10"/>
  <c r="O369" i="10"/>
  <c r="N369" i="10"/>
  <c r="P368" i="10"/>
  <c r="O368" i="10"/>
  <c r="N368" i="10"/>
  <c r="P367" i="10"/>
  <c r="O367" i="10"/>
  <c r="N367" i="10"/>
  <c r="P366" i="10"/>
  <c r="O366" i="10"/>
  <c r="N366" i="10"/>
  <c r="P365" i="10"/>
  <c r="O365" i="10"/>
  <c r="N365" i="10"/>
  <c r="P364" i="10"/>
  <c r="O364" i="10"/>
  <c r="N364" i="10"/>
  <c r="P363" i="10"/>
  <c r="O363" i="10"/>
  <c r="N363" i="10"/>
  <c r="P362" i="10"/>
  <c r="O362" i="10"/>
  <c r="N362" i="10"/>
  <c r="P361" i="10"/>
  <c r="O361" i="10"/>
  <c r="N361" i="10"/>
  <c r="P360" i="10"/>
  <c r="O360" i="10"/>
  <c r="N360" i="10"/>
  <c r="P359" i="10"/>
  <c r="O359" i="10"/>
  <c r="N359" i="10"/>
  <c r="P358" i="10"/>
  <c r="O358" i="10"/>
  <c r="N358" i="10"/>
  <c r="P357" i="10"/>
  <c r="O357" i="10"/>
  <c r="N357" i="10"/>
  <c r="P356" i="10"/>
  <c r="O356" i="10"/>
  <c r="N356" i="10"/>
  <c r="P355" i="10"/>
  <c r="O355" i="10"/>
  <c r="N355" i="10"/>
  <c r="P354" i="10"/>
  <c r="O354" i="10"/>
  <c r="N354" i="10"/>
  <c r="P353" i="10"/>
  <c r="O353" i="10"/>
  <c r="N353" i="10"/>
  <c r="P352" i="10"/>
  <c r="O352" i="10"/>
  <c r="N352" i="10"/>
  <c r="P351" i="10"/>
  <c r="O351" i="10"/>
  <c r="N351" i="10"/>
  <c r="P350" i="10"/>
  <c r="O350" i="10"/>
  <c r="N350" i="10"/>
  <c r="P349" i="10"/>
  <c r="O349" i="10"/>
  <c r="N349" i="10"/>
  <c r="P348" i="10"/>
  <c r="O348" i="10"/>
  <c r="N348" i="10"/>
  <c r="P347" i="10"/>
  <c r="O347" i="10"/>
  <c r="N347" i="10"/>
  <c r="P346" i="10"/>
  <c r="O346" i="10"/>
  <c r="N346" i="10"/>
  <c r="P345" i="10"/>
  <c r="O345" i="10"/>
  <c r="N345" i="10"/>
  <c r="P344" i="10"/>
  <c r="O344" i="10"/>
  <c r="N344" i="10"/>
  <c r="P343" i="10"/>
  <c r="O343" i="10"/>
  <c r="N343" i="10"/>
  <c r="P342" i="10"/>
  <c r="O342" i="10"/>
  <c r="N342" i="10"/>
  <c r="P341" i="10"/>
  <c r="O341" i="10"/>
  <c r="N341" i="10"/>
  <c r="P340" i="10"/>
  <c r="O340" i="10"/>
  <c r="N340" i="10"/>
  <c r="P339" i="10"/>
  <c r="O339" i="10"/>
  <c r="N339" i="10"/>
  <c r="P338" i="10"/>
  <c r="O338" i="10"/>
  <c r="N338" i="10"/>
  <c r="P337" i="10"/>
  <c r="O337" i="10"/>
  <c r="N337" i="10"/>
  <c r="P336" i="10"/>
  <c r="O336" i="10"/>
  <c r="N336" i="10"/>
  <c r="P335" i="10"/>
  <c r="O335" i="10"/>
  <c r="N335" i="10"/>
  <c r="P334" i="10"/>
  <c r="O334" i="10"/>
  <c r="N334" i="10"/>
  <c r="P333" i="10"/>
  <c r="O333" i="10"/>
  <c r="N333" i="10"/>
  <c r="P332" i="10"/>
  <c r="O332" i="10"/>
  <c r="N332" i="10"/>
  <c r="P331" i="10"/>
  <c r="O331" i="10"/>
  <c r="N331" i="10"/>
  <c r="P330" i="10"/>
  <c r="O330" i="10"/>
  <c r="N330" i="10"/>
  <c r="P329" i="10"/>
  <c r="O329" i="10"/>
  <c r="N329" i="10"/>
  <c r="P328" i="10"/>
  <c r="O328" i="10"/>
  <c r="N328" i="10"/>
  <c r="P327" i="10"/>
  <c r="O327" i="10"/>
  <c r="N327" i="10"/>
  <c r="P326" i="10"/>
  <c r="O326" i="10"/>
  <c r="N326" i="10"/>
  <c r="P325" i="10"/>
  <c r="O325" i="10"/>
  <c r="N325" i="10"/>
  <c r="P324" i="10"/>
  <c r="O324" i="10"/>
  <c r="N324" i="10"/>
  <c r="P323" i="10"/>
  <c r="O323" i="10"/>
  <c r="N323" i="10"/>
  <c r="P322" i="10"/>
  <c r="O322" i="10"/>
  <c r="N322" i="10"/>
  <c r="P321" i="10"/>
  <c r="O321" i="10"/>
  <c r="N321" i="10"/>
  <c r="P320" i="10"/>
  <c r="O320" i="10"/>
  <c r="N320" i="10"/>
  <c r="P319" i="10"/>
  <c r="O319" i="10"/>
  <c r="N319" i="10"/>
  <c r="P318" i="10"/>
  <c r="O318" i="10"/>
  <c r="N318" i="10"/>
  <c r="P317" i="10"/>
  <c r="O317" i="10"/>
  <c r="N317" i="10"/>
  <c r="P316" i="10"/>
  <c r="O316" i="10"/>
  <c r="N316" i="10"/>
  <c r="P315" i="10"/>
  <c r="O315" i="10"/>
  <c r="N315" i="10"/>
  <c r="P314" i="10"/>
  <c r="O314" i="10"/>
  <c r="N314" i="10"/>
  <c r="P313" i="10"/>
  <c r="O313" i="10"/>
  <c r="N313" i="10"/>
  <c r="P312" i="10"/>
  <c r="O312" i="10"/>
  <c r="N312" i="10"/>
  <c r="P311" i="10"/>
  <c r="O311" i="10"/>
  <c r="N311" i="10"/>
  <c r="P310" i="10"/>
  <c r="O310" i="10"/>
  <c r="N310" i="10"/>
  <c r="P309" i="10"/>
  <c r="O309" i="10"/>
  <c r="N309" i="10"/>
  <c r="P308" i="10"/>
  <c r="O308" i="10"/>
  <c r="N308" i="10"/>
  <c r="P307" i="10"/>
  <c r="O307" i="10"/>
  <c r="N307" i="10"/>
  <c r="P306" i="10"/>
  <c r="O306" i="10"/>
  <c r="N306" i="10"/>
  <c r="P305" i="10"/>
  <c r="O305" i="10"/>
  <c r="N305" i="10"/>
  <c r="P304" i="10"/>
  <c r="O304" i="10"/>
  <c r="N304" i="10"/>
  <c r="P303" i="10"/>
  <c r="O303" i="10"/>
  <c r="N303" i="10"/>
  <c r="P302" i="10"/>
  <c r="O302" i="10"/>
  <c r="N302" i="10"/>
  <c r="P301" i="10"/>
  <c r="O301" i="10"/>
  <c r="N301" i="10"/>
  <c r="P300" i="10"/>
  <c r="O300" i="10"/>
  <c r="N300" i="10"/>
  <c r="P299" i="10"/>
  <c r="O299" i="10"/>
  <c r="N299" i="10"/>
  <c r="P298" i="10"/>
  <c r="O298" i="10"/>
  <c r="N298" i="10"/>
  <c r="P297" i="10"/>
  <c r="O297" i="10"/>
  <c r="N297" i="10"/>
  <c r="P296" i="10"/>
  <c r="O296" i="10"/>
  <c r="N296" i="10"/>
  <c r="P295" i="10"/>
  <c r="O295" i="10"/>
  <c r="N295" i="10"/>
  <c r="P294" i="10"/>
  <c r="O294" i="10"/>
  <c r="N294" i="10"/>
  <c r="P293" i="10"/>
  <c r="O293" i="10"/>
  <c r="N293" i="10"/>
  <c r="P292" i="10"/>
  <c r="O292" i="10"/>
  <c r="N292" i="10"/>
  <c r="P291" i="10"/>
  <c r="O291" i="10"/>
  <c r="N291" i="10"/>
  <c r="P290" i="10"/>
  <c r="O290" i="10"/>
  <c r="N290" i="10"/>
  <c r="P289" i="10"/>
  <c r="O289" i="10"/>
  <c r="N289" i="10"/>
  <c r="P288" i="10"/>
  <c r="O288" i="10"/>
  <c r="N288" i="10"/>
  <c r="P287" i="10"/>
  <c r="O287" i="10"/>
  <c r="N287" i="10"/>
  <c r="P286" i="10"/>
  <c r="O286" i="10"/>
  <c r="N286" i="10"/>
  <c r="P285" i="10"/>
  <c r="O285" i="10"/>
  <c r="N285" i="10"/>
  <c r="P284" i="10"/>
  <c r="O284" i="10"/>
  <c r="N284" i="10"/>
  <c r="P283" i="10"/>
  <c r="O283" i="10"/>
  <c r="N283" i="10"/>
  <c r="P282" i="10"/>
  <c r="O282" i="10"/>
  <c r="N282" i="10"/>
  <c r="P281" i="10"/>
  <c r="O281" i="10"/>
  <c r="N281" i="10"/>
  <c r="P280" i="10"/>
  <c r="O280" i="10"/>
  <c r="N280" i="10"/>
  <c r="P279" i="10"/>
  <c r="O279" i="10"/>
  <c r="N279" i="10"/>
  <c r="P278" i="10"/>
  <c r="O278" i="10"/>
  <c r="N278" i="10"/>
  <c r="P277" i="10"/>
  <c r="O277" i="10"/>
  <c r="N277" i="10"/>
  <c r="P276" i="10"/>
  <c r="O276" i="10"/>
  <c r="N276" i="10"/>
  <c r="P275" i="10"/>
  <c r="O275" i="10"/>
  <c r="N275" i="10"/>
  <c r="P274" i="10"/>
  <c r="O274" i="10"/>
  <c r="N274" i="10"/>
  <c r="P273" i="10"/>
  <c r="O273" i="10"/>
  <c r="N273" i="10"/>
  <c r="P272" i="10"/>
  <c r="O272" i="10"/>
  <c r="N272" i="10"/>
  <c r="P271" i="10"/>
  <c r="O271" i="10"/>
  <c r="N271" i="10"/>
  <c r="P270" i="10"/>
  <c r="O270" i="10"/>
  <c r="N270" i="10"/>
  <c r="P269" i="10"/>
  <c r="O269" i="10"/>
  <c r="N269" i="10"/>
  <c r="P268" i="10"/>
  <c r="O268" i="10"/>
  <c r="N268" i="10"/>
  <c r="P267" i="10"/>
  <c r="O267" i="10"/>
  <c r="N267" i="10"/>
  <c r="P266" i="10"/>
  <c r="O266" i="10"/>
  <c r="N266" i="10"/>
  <c r="P265" i="10"/>
  <c r="O265" i="10"/>
  <c r="N265" i="10"/>
  <c r="P264" i="10"/>
  <c r="O264" i="10"/>
  <c r="N264" i="10"/>
  <c r="P263" i="10"/>
  <c r="O263" i="10"/>
  <c r="N263" i="10"/>
  <c r="P262" i="10"/>
  <c r="O262" i="10"/>
  <c r="N262" i="10"/>
  <c r="P261" i="10"/>
  <c r="O261" i="10"/>
  <c r="N261" i="10"/>
  <c r="P260" i="10"/>
  <c r="O260" i="10"/>
  <c r="N260" i="10"/>
  <c r="P259" i="10"/>
  <c r="O259" i="10"/>
  <c r="N259" i="10"/>
  <c r="P258" i="10"/>
  <c r="O258" i="10"/>
  <c r="N258" i="10"/>
  <c r="P257" i="10"/>
  <c r="O257" i="10"/>
  <c r="N257" i="10"/>
  <c r="P256" i="10"/>
  <c r="O256" i="10"/>
  <c r="N256" i="10"/>
  <c r="P255" i="10"/>
  <c r="O255" i="10"/>
  <c r="N255" i="10"/>
  <c r="P254" i="10"/>
  <c r="O254" i="10"/>
  <c r="N254" i="10"/>
  <c r="P253" i="10"/>
  <c r="O253" i="10"/>
  <c r="N253" i="10"/>
  <c r="P252" i="10"/>
  <c r="O252" i="10"/>
  <c r="N252" i="10"/>
  <c r="P251" i="10"/>
  <c r="O251" i="10"/>
  <c r="N251" i="10"/>
  <c r="P250" i="10"/>
  <c r="O250" i="10"/>
  <c r="N250" i="10"/>
  <c r="P249" i="10"/>
  <c r="O249" i="10"/>
  <c r="N249" i="10"/>
  <c r="P248" i="10"/>
  <c r="O248" i="10"/>
  <c r="N248" i="10"/>
  <c r="P247" i="10"/>
  <c r="O247" i="10"/>
  <c r="N247" i="10"/>
  <c r="P246" i="10"/>
  <c r="O246" i="10"/>
  <c r="N246" i="10"/>
  <c r="P245" i="10"/>
  <c r="O245" i="10"/>
  <c r="N245" i="10"/>
  <c r="P244" i="10"/>
  <c r="O244" i="10"/>
  <c r="N244" i="10"/>
  <c r="P243" i="10"/>
  <c r="O243" i="10"/>
  <c r="N243" i="10"/>
  <c r="P242" i="10"/>
  <c r="O242" i="10"/>
  <c r="N242" i="10"/>
  <c r="P241" i="10"/>
  <c r="O241" i="10"/>
  <c r="N241" i="10"/>
  <c r="P240" i="10"/>
  <c r="O240" i="10"/>
  <c r="N240" i="10"/>
  <c r="P239" i="10"/>
  <c r="O239" i="10"/>
  <c r="N239" i="10"/>
  <c r="P238" i="10"/>
  <c r="O238" i="10"/>
  <c r="N238" i="10"/>
  <c r="P237" i="10"/>
  <c r="O237" i="10"/>
  <c r="N237" i="10"/>
  <c r="P236" i="10"/>
  <c r="O236" i="10"/>
  <c r="N236" i="10"/>
  <c r="P235" i="10"/>
  <c r="O235" i="10"/>
  <c r="N235" i="10"/>
  <c r="P234" i="10"/>
  <c r="O234" i="10"/>
  <c r="N234" i="10"/>
  <c r="P233" i="10"/>
  <c r="O233" i="10"/>
  <c r="N233" i="10"/>
  <c r="P232" i="10"/>
  <c r="O232" i="10"/>
  <c r="N232" i="10"/>
  <c r="P231" i="10"/>
  <c r="O231" i="10"/>
  <c r="N231" i="10"/>
  <c r="P230" i="10"/>
  <c r="O230" i="10"/>
  <c r="N230" i="10"/>
  <c r="P229" i="10"/>
  <c r="O229" i="10"/>
  <c r="N229" i="10"/>
  <c r="P228" i="10"/>
  <c r="O228" i="10"/>
  <c r="N228" i="10"/>
  <c r="P227" i="10"/>
  <c r="O227" i="10"/>
  <c r="N227" i="10"/>
  <c r="P226" i="10"/>
  <c r="O226" i="10"/>
  <c r="N226" i="10"/>
  <c r="P225" i="10"/>
  <c r="O225" i="10"/>
  <c r="N225" i="10"/>
  <c r="P224" i="10"/>
  <c r="O224" i="10"/>
  <c r="N224" i="10"/>
  <c r="P223" i="10"/>
  <c r="O223" i="10"/>
  <c r="N223" i="10"/>
  <c r="P222" i="10"/>
  <c r="O222" i="10"/>
  <c r="N222" i="10"/>
  <c r="P221" i="10"/>
  <c r="O221" i="10"/>
  <c r="N221" i="10"/>
  <c r="P220" i="10"/>
  <c r="O220" i="10"/>
  <c r="N220" i="10"/>
  <c r="P219" i="10"/>
  <c r="O219" i="10"/>
  <c r="N219" i="10"/>
  <c r="P218" i="10"/>
  <c r="O218" i="10"/>
  <c r="N218" i="10"/>
  <c r="P217" i="10"/>
  <c r="O217" i="10"/>
  <c r="N217" i="10"/>
  <c r="P216" i="10"/>
  <c r="O216" i="10"/>
  <c r="N216" i="10"/>
  <c r="P215" i="10"/>
  <c r="O215" i="10"/>
  <c r="N215" i="10"/>
  <c r="P214" i="10"/>
  <c r="O214" i="10"/>
  <c r="N214" i="10"/>
  <c r="P213" i="10"/>
  <c r="O213" i="10"/>
  <c r="N213" i="10"/>
  <c r="P212" i="10"/>
  <c r="O212" i="10"/>
  <c r="N212" i="10"/>
  <c r="P211" i="10"/>
  <c r="O211" i="10"/>
  <c r="N211" i="10"/>
  <c r="P210" i="10"/>
  <c r="O210" i="10"/>
  <c r="N210" i="10"/>
  <c r="P209" i="10"/>
  <c r="O209" i="10"/>
  <c r="N209" i="10"/>
  <c r="P208" i="10"/>
  <c r="O208" i="10"/>
  <c r="N208" i="10"/>
  <c r="P207" i="10"/>
  <c r="O207" i="10"/>
  <c r="N207" i="10"/>
  <c r="P206" i="10"/>
  <c r="O206" i="10"/>
  <c r="N206" i="10"/>
  <c r="P205" i="10"/>
  <c r="O205" i="10"/>
  <c r="N205" i="10"/>
  <c r="P204" i="10"/>
  <c r="O204" i="10"/>
  <c r="N204" i="10"/>
  <c r="P203" i="10"/>
  <c r="O203" i="10"/>
  <c r="N203" i="10"/>
  <c r="P202" i="10"/>
  <c r="O202" i="10"/>
  <c r="N202" i="10"/>
  <c r="P201" i="10"/>
  <c r="O201" i="10"/>
  <c r="N201" i="10"/>
  <c r="P200" i="10"/>
  <c r="O200" i="10"/>
  <c r="N200" i="10"/>
  <c r="P199" i="10"/>
  <c r="O199" i="10"/>
  <c r="N199" i="10"/>
  <c r="P198" i="10"/>
  <c r="O198" i="10"/>
  <c r="N198" i="10"/>
  <c r="P197" i="10"/>
  <c r="O197" i="10"/>
  <c r="N197" i="10"/>
  <c r="P196" i="10"/>
  <c r="O196" i="10"/>
  <c r="N196" i="10"/>
  <c r="P195" i="10"/>
  <c r="O195" i="10"/>
  <c r="N195" i="10"/>
  <c r="P194" i="10"/>
  <c r="O194" i="10"/>
  <c r="N194" i="10"/>
  <c r="P193" i="10"/>
  <c r="O193" i="10"/>
  <c r="N193" i="10"/>
  <c r="P192" i="10"/>
  <c r="O192" i="10"/>
  <c r="N192" i="10"/>
  <c r="P191" i="10"/>
  <c r="O191" i="10"/>
  <c r="N191" i="10"/>
  <c r="P190" i="10"/>
  <c r="O190" i="10"/>
  <c r="N190" i="10"/>
  <c r="P189" i="10"/>
  <c r="O189" i="10"/>
  <c r="N189" i="10"/>
  <c r="P188" i="10"/>
  <c r="O188" i="10"/>
  <c r="N188" i="10"/>
  <c r="P187" i="10"/>
  <c r="O187" i="10"/>
  <c r="N187" i="10"/>
  <c r="P186" i="10"/>
  <c r="O186" i="10"/>
  <c r="N186" i="10"/>
  <c r="P185" i="10"/>
  <c r="O185" i="10"/>
  <c r="N185" i="10"/>
  <c r="P184" i="10"/>
  <c r="O184" i="10"/>
  <c r="N184" i="10"/>
  <c r="P183" i="10"/>
  <c r="O183" i="10"/>
  <c r="N183" i="10"/>
  <c r="P182" i="10"/>
  <c r="O182" i="10"/>
  <c r="N182" i="10"/>
  <c r="P181" i="10"/>
  <c r="O181" i="10"/>
  <c r="N181" i="10"/>
  <c r="P180" i="10"/>
  <c r="O180" i="10"/>
  <c r="N180" i="10"/>
  <c r="P179" i="10"/>
  <c r="O179" i="10"/>
  <c r="N179" i="10"/>
  <c r="P178" i="10"/>
  <c r="O178" i="10"/>
  <c r="N178" i="10"/>
  <c r="P177" i="10"/>
  <c r="O177" i="10"/>
  <c r="N177" i="10"/>
  <c r="P176" i="10"/>
  <c r="O176" i="10"/>
  <c r="N176" i="10"/>
  <c r="P175" i="10"/>
  <c r="O175" i="10"/>
  <c r="N175" i="10"/>
  <c r="P174" i="10"/>
  <c r="O174" i="10"/>
  <c r="N174" i="10"/>
  <c r="P173" i="10"/>
  <c r="O173" i="10"/>
  <c r="N173" i="10"/>
  <c r="P172" i="10"/>
  <c r="O172" i="10"/>
  <c r="N172" i="10"/>
  <c r="P171" i="10"/>
  <c r="O171" i="10"/>
  <c r="N171" i="10"/>
  <c r="P170" i="10"/>
  <c r="O170" i="10"/>
  <c r="N170" i="10"/>
  <c r="P169" i="10"/>
  <c r="O169" i="10"/>
  <c r="N169" i="10"/>
  <c r="P168" i="10"/>
  <c r="O168" i="10"/>
  <c r="N168" i="10"/>
  <c r="P167" i="10"/>
  <c r="O167" i="10"/>
  <c r="N167" i="10"/>
  <c r="P166" i="10"/>
  <c r="O166" i="10"/>
  <c r="N166" i="10"/>
  <c r="P165" i="10"/>
  <c r="O165" i="10"/>
  <c r="N165" i="10"/>
  <c r="P164" i="10"/>
  <c r="O164" i="10"/>
  <c r="N164" i="10"/>
  <c r="P163" i="10"/>
  <c r="O163" i="10"/>
  <c r="N163" i="10"/>
  <c r="P162" i="10"/>
  <c r="O162" i="10"/>
  <c r="N162" i="10"/>
  <c r="P161" i="10"/>
  <c r="O161" i="10"/>
  <c r="N161" i="10"/>
  <c r="P160" i="10"/>
  <c r="O160" i="10"/>
  <c r="N160" i="10"/>
  <c r="P159" i="10"/>
  <c r="O159" i="10"/>
  <c r="N159" i="10"/>
  <c r="P158" i="10"/>
  <c r="O158" i="10"/>
  <c r="N158" i="10"/>
  <c r="P157" i="10"/>
  <c r="O157" i="10"/>
  <c r="N157" i="10"/>
  <c r="P156" i="10"/>
  <c r="O156" i="10"/>
  <c r="N156" i="10"/>
  <c r="P155" i="10"/>
  <c r="O155" i="10"/>
  <c r="N155" i="10"/>
  <c r="P154" i="10"/>
  <c r="O154" i="10"/>
  <c r="N154" i="10"/>
  <c r="P153" i="10"/>
  <c r="O153" i="10"/>
  <c r="N153" i="10"/>
  <c r="P152" i="10"/>
  <c r="O152" i="10"/>
  <c r="N152" i="10"/>
  <c r="P151" i="10"/>
  <c r="O151" i="10"/>
  <c r="N151" i="10"/>
  <c r="P150" i="10"/>
  <c r="O150" i="10"/>
  <c r="N150" i="10"/>
  <c r="P149" i="10"/>
  <c r="O149" i="10"/>
  <c r="N149" i="10"/>
  <c r="P148" i="10"/>
  <c r="O148" i="10"/>
  <c r="N148" i="10"/>
  <c r="P147" i="10"/>
  <c r="O147" i="10"/>
  <c r="N147" i="10"/>
  <c r="P146" i="10"/>
  <c r="O146" i="10"/>
  <c r="N146" i="10"/>
  <c r="P145" i="10"/>
  <c r="O145" i="10"/>
  <c r="N145" i="10"/>
  <c r="P144" i="10"/>
  <c r="O144" i="10"/>
  <c r="N144" i="10"/>
  <c r="P143" i="10"/>
  <c r="O143" i="10"/>
  <c r="N143" i="10"/>
  <c r="P142" i="10"/>
  <c r="O142" i="10"/>
  <c r="N142" i="10"/>
  <c r="P141" i="10"/>
  <c r="O141" i="10"/>
  <c r="N141" i="10"/>
  <c r="P140" i="10"/>
  <c r="O140" i="10"/>
  <c r="N140" i="10"/>
  <c r="P139" i="10"/>
  <c r="O139" i="10"/>
  <c r="N139" i="10"/>
  <c r="P138" i="10"/>
  <c r="O138" i="10"/>
  <c r="N138" i="10"/>
  <c r="P137" i="10"/>
  <c r="O137" i="10"/>
  <c r="N137" i="10"/>
  <c r="P136" i="10"/>
  <c r="O136" i="10"/>
  <c r="N136" i="10"/>
  <c r="P135" i="10"/>
  <c r="O135" i="10"/>
  <c r="N135" i="10"/>
  <c r="P134" i="10"/>
  <c r="O134" i="10"/>
  <c r="N134" i="10"/>
  <c r="P133" i="10"/>
  <c r="O133" i="10"/>
  <c r="N133" i="10"/>
  <c r="P132" i="10"/>
  <c r="O132" i="10"/>
  <c r="N132" i="10"/>
  <c r="P131" i="10"/>
  <c r="O131" i="10"/>
  <c r="N131" i="10"/>
  <c r="P130" i="10"/>
  <c r="O130" i="10"/>
  <c r="N130" i="10"/>
  <c r="P129" i="10"/>
  <c r="O129" i="10"/>
  <c r="N129" i="10"/>
  <c r="P128" i="10"/>
  <c r="O128" i="10"/>
  <c r="N128" i="10"/>
  <c r="P127" i="10"/>
  <c r="O127" i="10"/>
  <c r="N127" i="10"/>
  <c r="P126" i="10"/>
  <c r="O126" i="10"/>
  <c r="N126" i="10"/>
  <c r="P125" i="10"/>
  <c r="O125" i="10"/>
  <c r="N125" i="10"/>
  <c r="P124" i="10"/>
  <c r="O124" i="10"/>
  <c r="N124" i="10"/>
  <c r="P123" i="10"/>
  <c r="O123" i="10"/>
  <c r="N123" i="10"/>
  <c r="P122" i="10"/>
  <c r="O122" i="10"/>
  <c r="N122" i="10"/>
  <c r="P121" i="10"/>
  <c r="O121" i="10"/>
  <c r="N121" i="10"/>
  <c r="P120" i="10"/>
  <c r="O120" i="10"/>
  <c r="N120" i="10"/>
  <c r="P119" i="10"/>
  <c r="O119" i="10"/>
  <c r="N119" i="10"/>
  <c r="P118" i="10"/>
  <c r="O118" i="10"/>
  <c r="N118" i="10"/>
  <c r="P117" i="10"/>
  <c r="O117" i="10"/>
  <c r="N117" i="10"/>
  <c r="P116" i="10"/>
  <c r="O116" i="10"/>
  <c r="N116" i="10"/>
  <c r="P115" i="10"/>
  <c r="O115" i="10"/>
  <c r="N115" i="10"/>
  <c r="P114" i="10"/>
  <c r="O114" i="10"/>
  <c r="N114" i="10"/>
  <c r="P113" i="10"/>
  <c r="O113" i="10"/>
  <c r="N113" i="10"/>
  <c r="P112" i="10"/>
  <c r="O112" i="10"/>
  <c r="N112" i="10"/>
  <c r="P111" i="10"/>
  <c r="O111" i="10"/>
  <c r="N111" i="10"/>
  <c r="P110" i="10"/>
  <c r="O110" i="10"/>
  <c r="N110" i="10"/>
  <c r="P109" i="10"/>
  <c r="O109" i="10"/>
  <c r="N109" i="10"/>
  <c r="P108" i="10"/>
  <c r="O108" i="10"/>
  <c r="N108" i="10"/>
  <c r="P107" i="10"/>
  <c r="O107" i="10"/>
  <c r="N107" i="10"/>
  <c r="P106" i="10"/>
  <c r="O106" i="10"/>
  <c r="N106" i="10"/>
  <c r="P105" i="10"/>
  <c r="O105" i="10"/>
  <c r="N105" i="10"/>
  <c r="P104" i="10"/>
  <c r="O104" i="10"/>
  <c r="N104" i="10"/>
  <c r="P103" i="10"/>
  <c r="O103" i="10"/>
  <c r="N103" i="10"/>
  <c r="P102" i="10"/>
  <c r="O102" i="10"/>
  <c r="N102" i="10"/>
  <c r="P101" i="10"/>
  <c r="O101" i="10"/>
  <c r="N101" i="10"/>
  <c r="P100" i="10"/>
  <c r="O100" i="10"/>
  <c r="N100" i="10"/>
  <c r="P99" i="10"/>
  <c r="O99" i="10"/>
  <c r="N99" i="10"/>
  <c r="P98" i="10"/>
  <c r="O98" i="10"/>
  <c r="N98" i="10"/>
  <c r="P97" i="10"/>
  <c r="O97" i="10"/>
  <c r="N97" i="10"/>
  <c r="P96" i="10"/>
  <c r="O96" i="10"/>
  <c r="N96" i="10"/>
  <c r="P95" i="10"/>
  <c r="O95" i="10"/>
  <c r="N95" i="10"/>
  <c r="P94" i="10"/>
  <c r="O94" i="10"/>
  <c r="N94" i="10"/>
  <c r="P93" i="10"/>
  <c r="O93" i="10"/>
  <c r="N93" i="10"/>
  <c r="P92" i="10"/>
  <c r="O92" i="10"/>
  <c r="N92" i="10"/>
  <c r="P91" i="10"/>
  <c r="O91" i="10"/>
  <c r="N91" i="10"/>
  <c r="P90" i="10"/>
  <c r="O90" i="10"/>
  <c r="N90" i="10"/>
  <c r="P89" i="10"/>
  <c r="O89" i="10"/>
  <c r="N89" i="10"/>
  <c r="P88" i="10"/>
  <c r="O88" i="10"/>
  <c r="N88" i="10"/>
  <c r="P87" i="10"/>
  <c r="O87" i="10"/>
  <c r="N87" i="10"/>
  <c r="P86" i="10"/>
  <c r="O86" i="10"/>
  <c r="N86" i="10"/>
  <c r="P85" i="10"/>
  <c r="O85" i="10"/>
  <c r="N85" i="10"/>
  <c r="P84" i="10"/>
  <c r="O84" i="10"/>
  <c r="N84" i="10"/>
  <c r="P83" i="10"/>
  <c r="O83" i="10"/>
  <c r="N83" i="10"/>
  <c r="P82" i="10"/>
  <c r="O82" i="10"/>
  <c r="N82" i="10"/>
  <c r="P81" i="10"/>
  <c r="O81" i="10"/>
  <c r="N81" i="10"/>
  <c r="P80" i="10"/>
  <c r="O80" i="10"/>
  <c r="N80" i="10"/>
  <c r="P79" i="10"/>
  <c r="O79" i="10"/>
  <c r="N79" i="10"/>
  <c r="P78" i="10"/>
  <c r="O78" i="10"/>
  <c r="N78" i="10"/>
  <c r="P77" i="10"/>
  <c r="O77" i="10"/>
  <c r="N77" i="10"/>
  <c r="P76" i="10"/>
  <c r="O76" i="10"/>
  <c r="N76" i="10"/>
  <c r="P75" i="10"/>
  <c r="O75" i="10"/>
  <c r="N75" i="10"/>
  <c r="P74" i="10"/>
  <c r="O74" i="10"/>
  <c r="N74" i="10"/>
  <c r="P73" i="10"/>
  <c r="O73" i="10"/>
  <c r="N73" i="10"/>
  <c r="P72" i="10"/>
  <c r="O72" i="10"/>
  <c r="N72" i="10"/>
  <c r="P71" i="10"/>
  <c r="O71" i="10"/>
  <c r="N71" i="10"/>
  <c r="P70" i="10"/>
  <c r="O70" i="10"/>
  <c r="N70" i="10"/>
  <c r="P69" i="10"/>
  <c r="O69" i="10"/>
  <c r="N69" i="10"/>
  <c r="P68" i="10"/>
  <c r="O68" i="10"/>
  <c r="N68" i="10"/>
  <c r="P67" i="10"/>
  <c r="O67" i="10"/>
  <c r="N67" i="10"/>
  <c r="P66" i="10"/>
  <c r="O66" i="10"/>
  <c r="N66" i="10"/>
  <c r="P65" i="10"/>
  <c r="O65" i="10"/>
  <c r="N65" i="10"/>
  <c r="P64" i="10"/>
  <c r="O64" i="10"/>
  <c r="N64" i="10"/>
  <c r="P63" i="10"/>
  <c r="O63" i="10"/>
  <c r="N63" i="10"/>
  <c r="P62" i="10"/>
  <c r="O62" i="10"/>
  <c r="N62" i="10"/>
  <c r="P61" i="10"/>
  <c r="O61" i="10"/>
  <c r="N61" i="10"/>
  <c r="P60" i="10"/>
  <c r="O60" i="10"/>
  <c r="N60" i="10"/>
  <c r="P59" i="10"/>
  <c r="O59" i="10"/>
  <c r="N59" i="10"/>
  <c r="P58" i="10"/>
  <c r="O58" i="10"/>
  <c r="N58" i="10"/>
  <c r="P57" i="10"/>
  <c r="O57" i="10"/>
  <c r="N57" i="10"/>
  <c r="P56" i="10"/>
  <c r="O56" i="10"/>
  <c r="N56" i="10"/>
  <c r="P55" i="10"/>
  <c r="O55" i="10"/>
  <c r="N55" i="10"/>
  <c r="P54" i="10"/>
  <c r="O54" i="10"/>
  <c r="N54" i="10"/>
  <c r="P53" i="10"/>
  <c r="O53" i="10"/>
  <c r="N53" i="10"/>
  <c r="P52" i="10"/>
  <c r="O52" i="10"/>
  <c r="N52" i="10"/>
  <c r="P51" i="10"/>
  <c r="O51" i="10"/>
  <c r="N51" i="10"/>
  <c r="P50" i="10"/>
  <c r="O50" i="10"/>
  <c r="N50" i="10"/>
  <c r="P49" i="10"/>
  <c r="O49" i="10"/>
  <c r="N49" i="10"/>
  <c r="P48" i="10"/>
  <c r="O48" i="10"/>
  <c r="N48" i="10"/>
  <c r="P47" i="10"/>
  <c r="O47" i="10"/>
  <c r="N47" i="10"/>
  <c r="P46" i="10"/>
  <c r="O46" i="10"/>
  <c r="N46" i="10"/>
  <c r="P45" i="10"/>
  <c r="O45" i="10"/>
  <c r="N45" i="10"/>
  <c r="P44" i="10"/>
  <c r="O44" i="10"/>
  <c r="N44" i="10"/>
  <c r="P43" i="10"/>
  <c r="O43" i="10"/>
  <c r="N43" i="10"/>
  <c r="P42" i="10"/>
  <c r="O42" i="10"/>
  <c r="N42" i="10"/>
  <c r="P41" i="10"/>
  <c r="O41" i="10"/>
  <c r="N41" i="10"/>
  <c r="P40" i="10"/>
  <c r="O40" i="10"/>
  <c r="N40" i="10"/>
  <c r="P39" i="10"/>
  <c r="O39" i="10"/>
  <c r="N39" i="10"/>
  <c r="P38" i="10"/>
  <c r="O38" i="10"/>
  <c r="N38" i="10"/>
  <c r="P37" i="10"/>
  <c r="O37" i="10"/>
  <c r="N37" i="10"/>
  <c r="P36" i="10"/>
  <c r="O36" i="10"/>
  <c r="N36" i="10"/>
  <c r="P35" i="10"/>
  <c r="O35" i="10"/>
  <c r="N35" i="10"/>
  <c r="P34" i="10"/>
  <c r="O34" i="10"/>
  <c r="N34" i="10"/>
  <c r="P33" i="10"/>
  <c r="O33" i="10"/>
  <c r="N33" i="10"/>
  <c r="P32" i="10"/>
  <c r="O32" i="10"/>
  <c r="N32" i="10"/>
  <c r="P31" i="10"/>
  <c r="O31" i="10"/>
  <c r="N31" i="10"/>
  <c r="P30" i="10"/>
  <c r="O30" i="10"/>
  <c r="N30" i="10"/>
  <c r="P29" i="10"/>
  <c r="O29" i="10"/>
  <c r="N29" i="10"/>
  <c r="P28" i="10"/>
  <c r="O28" i="10"/>
  <c r="N28" i="10"/>
  <c r="P27" i="10"/>
  <c r="O27" i="10"/>
  <c r="N27" i="10"/>
  <c r="P26" i="10"/>
  <c r="O26" i="10"/>
  <c r="N26" i="10"/>
  <c r="P25" i="10"/>
  <c r="O25" i="10"/>
  <c r="N25" i="10"/>
  <c r="P24" i="10"/>
  <c r="O24" i="10"/>
  <c r="N24" i="10"/>
  <c r="P23" i="10"/>
  <c r="O23" i="10"/>
  <c r="N23" i="10"/>
  <c r="P22" i="10"/>
  <c r="O22" i="10"/>
  <c r="N22" i="10"/>
  <c r="P21" i="10"/>
  <c r="O21" i="10"/>
  <c r="N21" i="10"/>
  <c r="P20" i="10"/>
  <c r="O20" i="10"/>
  <c r="N20" i="10"/>
  <c r="P19" i="10"/>
  <c r="O19" i="10"/>
  <c r="N19" i="10"/>
  <c r="P18" i="10"/>
  <c r="O18" i="10"/>
  <c r="N18" i="10"/>
  <c r="P17" i="10"/>
  <c r="O17" i="10"/>
  <c r="N17" i="10"/>
  <c r="P16" i="10"/>
  <c r="O16" i="10"/>
  <c r="N16" i="10"/>
  <c r="P15" i="10"/>
  <c r="O15" i="10"/>
  <c r="N15" i="10"/>
  <c r="P14" i="10"/>
  <c r="O14" i="10"/>
  <c r="N14" i="10"/>
  <c r="P13" i="10"/>
  <c r="O13" i="10"/>
  <c r="N13" i="10"/>
  <c r="P12" i="10"/>
  <c r="O12" i="10"/>
  <c r="N12" i="10"/>
  <c r="P11" i="10"/>
  <c r="O11" i="10"/>
  <c r="N11" i="10"/>
  <c r="P10" i="10"/>
  <c r="O10" i="10"/>
  <c r="N10" i="10"/>
  <c r="P9" i="10"/>
  <c r="O9" i="10"/>
  <c r="N9" i="10"/>
  <c r="P8" i="10"/>
  <c r="O8" i="10"/>
  <c r="N8" i="10"/>
  <c r="P7" i="10"/>
  <c r="O7" i="10"/>
  <c r="N7" i="10"/>
  <c r="P6" i="10"/>
  <c r="O6" i="10"/>
  <c r="N6" i="10"/>
  <c r="P29" i="9"/>
  <c r="O29" i="9"/>
  <c r="N29" i="9"/>
  <c r="P28" i="9"/>
  <c r="O28" i="9"/>
  <c r="N28" i="9"/>
  <c r="P27" i="9"/>
  <c r="O27" i="9"/>
  <c r="N27" i="9"/>
  <c r="P26" i="9"/>
  <c r="O26" i="9"/>
  <c r="N26" i="9"/>
  <c r="P25" i="9"/>
  <c r="O25" i="9"/>
  <c r="N25" i="9"/>
  <c r="P24" i="9"/>
  <c r="O24" i="9"/>
  <c r="N24" i="9"/>
  <c r="P23" i="9"/>
  <c r="O23" i="9"/>
  <c r="N23" i="9"/>
  <c r="P22" i="9"/>
  <c r="O22" i="9"/>
  <c r="N22" i="9"/>
  <c r="P21" i="9"/>
  <c r="O21" i="9"/>
  <c r="N21" i="9"/>
  <c r="P20" i="9"/>
  <c r="O20" i="9"/>
  <c r="N20" i="9"/>
  <c r="P19" i="9"/>
  <c r="O19" i="9"/>
  <c r="N19" i="9"/>
  <c r="P18" i="9"/>
  <c r="O18" i="9"/>
  <c r="N18" i="9"/>
  <c r="P17" i="9"/>
  <c r="O17" i="9"/>
  <c r="N17" i="9"/>
  <c r="P16" i="9"/>
  <c r="O16" i="9"/>
  <c r="N16" i="9"/>
  <c r="P15" i="9"/>
  <c r="O15" i="9"/>
  <c r="N15" i="9"/>
  <c r="P14" i="9"/>
  <c r="O14" i="9"/>
  <c r="N14" i="9"/>
  <c r="P13" i="9"/>
  <c r="O13" i="9"/>
  <c r="N13" i="9"/>
  <c r="P12" i="9"/>
  <c r="O12" i="9"/>
  <c r="N12" i="9"/>
  <c r="P11" i="9"/>
  <c r="O11" i="9"/>
  <c r="N11" i="9"/>
  <c r="P10" i="9"/>
  <c r="O10" i="9"/>
  <c r="N10" i="9"/>
  <c r="P9" i="9"/>
  <c r="O9" i="9"/>
  <c r="N9" i="9"/>
  <c r="P8" i="9"/>
  <c r="O8" i="9"/>
  <c r="N8" i="9"/>
  <c r="P7" i="9"/>
  <c r="O7" i="9"/>
  <c r="N7" i="9"/>
  <c r="P6" i="9"/>
  <c r="O6" i="9"/>
  <c r="N6" i="9"/>
  <c r="P35" i="8"/>
  <c r="O35" i="8"/>
  <c r="N35" i="8"/>
  <c r="P34" i="8"/>
  <c r="O34" i="8"/>
  <c r="N34" i="8"/>
  <c r="P33" i="8"/>
  <c r="O33" i="8"/>
  <c r="N33" i="8"/>
  <c r="P32" i="8"/>
  <c r="O32" i="8"/>
  <c r="N32" i="8"/>
  <c r="P31" i="8"/>
  <c r="O31" i="8"/>
  <c r="N31" i="8"/>
  <c r="P30" i="8"/>
  <c r="O30" i="8"/>
  <c r="N30" i="8"/>
  <c r="P29" i="8"/>
  <c r="O29" i="8"/>
  <c r="N29" i="8"/>
  <c r="P28" i="8"/>
  <c r="O28" i="8"/>
  <c r="N28" i="8"/>
  <c r="P27" i="8"/>
  <c r="O27" i="8"/>
  <c r="N27" i="8"/>
  <c r="P26" i="8"/>
  <c r="O26" i="8"/>
  <c r="N26" i="8"/>
  <c r="P25" i="8"/>
  <c r="O25" i="8"/>
  <c r="N25" i="8"/>
  <c r="P24" i="8"/>
  <c r="O24" i="8"/>
  <c r="N24" i="8"/>
  <c r="P23" i="8"/>
  <c r="O23" i="8"/>
  <c r="N23" i="8"/>
  <c r="P22" i="8"/>
  <c r="O22" i="8"/>
  <c r="N22" i="8"/>
  <c r="P21" i="8"/>
  <c r="O21" i="8"/>
  <c r="N21" i="8"/>
  <c r="P20" i="8"/>
  <c r="O20" i="8"/>
  <c r="N20" i="8"/>
  <c r="P19" i="8"/>
  <c r="O19" i="8"/>
  <c r="N19" i="8"/>
  <c r="P18" i="8"/>
  <c r="O18" i="8"/>
  <c r="N18" i="8"/>
  <c r="P17" i="8"/>
  <c r="O17" i="8"/>
  <c r="N17" i="8"/>
  <c r="P16" i="8"/>
  <c r="O16" i="8"/>
  <c r="N16" i="8"/>
  <c r="P15" i="8"/>
  <c r="O15" i="8"/>
  <c r="N15" i="8"/>
  <c r="P14" i="8"/>
  <c r="O14" i="8"/>
  <c r="N14" i="8"/>
  <c r="P13" i="8"/>
  <c r="O13" i="8"/>
  <c r="N13" i="8"/>
  <c r="P12" i="8"/>
  <c r="O12" i="8"/>
  <c r="N12" i="8"/>
  <c r="P11" i="8"/>
  <c r="O11" i="8"/>
  <c r="N11" i="8"/>
  <c r="P10" i="8"/>
  <c r="O10" i="8"/>
  <c r="N10" i="8"/>
  <c r="P9" i="8"/>
  <c r="O9" i="8"/>
  <c r="N9" i="8"/>
  <c r="P8" i="8"/>
  <c r="O8" i="8"/>
  <c r="N8" i="8"/>
  <c r="P7" i="8"/>
  <c r="O7" i="8"/>
  <c r="N7" i="8"/>
  <c r="P6" i="8"/>
  <c r="O6" i="8"/>
  <c r="N6" i="8"/>
  <c r="P80" i="7"/>
  <c r="O80" i="7"/>
  <c r="P79" i="7"/>
  <c r="O79" i="7"/>
  <c r="P78" i="7"/>
  <c r="O78" i="7"/>
  <c r="P77" i="7"/>
  <c r="O77" i="7"/>
  <c r="P76" i="7"/>
  <c r="O76" i="7"/>
  <c r="P75" i="7"/>
  <c r="O75" i="7"/>
  <c r="P74" i="7"/>
  <c r="O74" i="7"/>
  <c r="P73" i="7"/>
  <c r="O73" i="7"/>
  <c r="P72" i="7"/>
  <c r="O72" i="7"/>
  <c r="P71" i="7"/>
  <c r="O71" i="7"/>
  <c r="P70" i="7"/>
  <c r="O70" i="7"/>
  <c r="P69" i="7"/>
  <c r="O69" i="7"/>
  <c r="P68" i="7"/>
  <c r="O68" i="7"/>
  <c r="P67" i="7"/>
  <c r="O67" i="7"/>
  <c r="P66" i="7"/>
  <c r="O66" i="7"/>
  <c r="P65" i="7"/>
  <c r="O65" i="7"/>
  <c r="P64" i="7"/>
  <c r="O64" i="7"/>
  <c r="P63" i="7"/>
  <c r="O63" i="7"/>
  <c r="P62" i="7"/>
  <c r="O62" i="7"/>
  <c r="P61" i="7"/>
  <c r="O61" i="7"/>
  <c r="P60" i="7"/>
  <c r="O60" i="7"/>
  <c r="P59" i="7"/>
  <c r="O59" i="7"/>
  <c r="P58" i="7"/>
  <c r="O58" i="7"/>
  <c r="P57" i="7"/>
  <c r="O57" i="7"/>
  <c r="P56" i="7"/>
  <c r="O56" i="7"/>
  <c r="P55" i="7"/>
  <c r="O55" i="7"/>
  <c r="P54" i="7"/>
  <c r="O54" i="7"/>
  <c r="P53" i="7"/>
  <c r="O53" i="7"/>
  <c r="P52" i="7"/>
  <c r="O52" i="7"/>
  <c r="P51" i="7"/>
  <c r="O51" i="7"/>
  <c r="P50" i="7"/>
  <c r="O50" i="7"/>
  <c r="P49" i="7"/>
  <c r="O49" i="7"/>
  <c r="P48" i="7"/>
  <c r="O48" i="7"/>
  <c r="P47" i="7"/>
  <c r="O47" i="7"/>
  <c r="P46" i="7"/>
  <c r="O46" i="7"/>
  <c r="P45" i="7"/>
  <c r="O45" i="7"/>
  <c r="P44" i="7"/>
  <c r="O44" i="7"/>
  <c r="P43" i="7"/>
  <c r="O43" i="7"/>
  <c r="P42" i="7"/>
  <c r="O42" i="7"/>
  <c r="P41" i="7"/>
  <c r="O41" i="7"/>
  <c r="P40" i="7"/>
  <c r="O40" i="7"/>
  <c r="P39" i="7"/>
  <c r="O39" i="7"/>
  <c r="P38" i="7"/>
  <c r="O38" i="7"/>
  <c r="P37" i="7"/>
  <c r="O37" i="7"/>
  <c r="P36" i="7"/>
  <c r="O36" i="7"/>
  <c r="P35" i="7"/>
  <c r="O35" i="7"/>
  <c r="P34" i="7"/>
  <c r="O34" i="7"/>
  <c r="P33" i="7"/>
  <c r="O33" i="7"/>
  <c r="P32" i="7"/>
  <c r="O32" i="7"/>
  <c r="P31" i="7"/>
  <c r="O31" i="7"/>
  <c r="P30" i="7"/>
  <c r="O30" i="7"/>
  <c r="P29" i="7"/>
  <c r="O29" i="7"/>
  <c r="P28" i="7"/>
  <c r="O28" i="7"/>
  <c r="P27" i="7"/>
  <c r="O27" i="7"/>
  <c r="P26" i="7"/>
  <c r="O26" i="7"/>
  <c r="P25" i="7"/>
  <c r="O25" i="7"/>
  <c r="P24" i="7"/>
  <c r="O24" i="7"/>
  <c r="P23" i="7"/>
  <c r="O23" i="7"/>
  <c r="P22" i="7"/>
  <c r="O22" i="7"/>
  <c r="P21" i="7"/>
  <c r="O21" i="7"/>
  <c r="P20" i="7"/>
  <c r="O20" i="7"/>
  <c r="P19" i="7"/>
  <c r="O19" i="7"/>
  <c r="P18" i="7"/>
  <c r="O18" i="7"/>
  <c r="P17" i="7"/>
  <c r="O17" i="7"/>
  <c r="P16" i="7"/>
  <c r="O16" i="7"/>
  <c r="P15" i="7"/>
  <c r="O15" i="7"/>
  <c r="P14" i="7"/>
  <c r="O14" i="7"/>
  <c r="P13" i="7"/>
  <c r="O13" i="7"/>
  <c r="P12" i="7"/>
  <c r="O12" i="7"/>
  <c r="P11" i="7"/>
  <c r="O11" i="7"/>
  <c r="P10" i="7"/>
  <c r="O10" i="7"/>
  <c r="P9" i="7"/>
  <c r="O9" i="7"/>
  <c r="P8" i="7"/>
  <c r="O8" i="7"/>
  <c r="P7" i="7"/>
  <c r="O7" i="7"/>
  <c r="P6" i="7"/>
  <c r="O6" i="7"/>
  <c r="O25" i="6"/>
  <c r="N25" i="6"/>
  <c r="M25" i="6"/>
  <c r="O24" i="6"/>
  <c r="N24" i="6"/>
  <c r="M24" i="6"/>
  <c r="O23" i="6"/>
  <c r="N23" i="6"/>
  <c r="M23" i="6"/>
  <c r="O22" i="6"/>
  <c r="N22" i="6"/>
  <c r="M22" i="6"/>
  <c r="O21" i="6"/>
  <c r="N21" i="6"/>
  <c r="M21" i="6"/>
  <c r="O20" i="6"/>
  <c r="N20" i="6"/>
  <c r="M20" i="6"/>
  <c r="O19" i="6"/>
  <c r="N19" i="6"/>
  <c r="M19" i="6"/>
  <c r="O18" i="6"/>
  <c r="N18" i="6"/>
  <c r="M18" i="6"/>
  <c r="O17" i="6"/>
  <c r="N17" i="6"/>
  <c r="M17" i="6"/>
  <c r="O16" i="6"/>
  <c r="N16" i="6"/>
  <c r="M16" i="6"/>
  <c r="O15" i="6"/>
  <c r="N15" i="6"/>
  <c r="M15" i="6"/>
  <c r="O14" i="6"/>
  <c r="N14" i="6"/>
  <c r="M14" i="6"/>
  <c r="O13" i="6"/>
  <c r="N13" i="6"/>
  <c r="M13" i="6"/>
  <c r="O12" i="6"/>
  <c r="N12" i="6"/>
  <c r="M12" i="6"/>
  <c r="O11" i="6"/>
  <c r="N11" i="6"/>
  <c r="M11" i="6"/>
  <c r="O10" i="6"/>
  <c r="N10" i="6"/>
  <c r="M10" i="6"/>
  <c r="O9" i="6"/>
  <c r="N9" i="6"/>
  <c r="M9" i="6"/>
  <c r="O8" i="6"/>
  <c r="N8" i="6"/>
  <c r="M8" i="6"/>
  <c r="O7" i="6"/>
  <c r="N7" i="6"/>
  <c r="M7" i="6"/>
  <c r="O6" i="6"/>
  <c r="J5" i="6" a="1"/>
  <c r="I5" i="6" a="1"/>
  <c r="H5" i="6" a="1"/>
  <c r="G5" i="6" a="1"/>
  <c r="F5" i="6" a="1"/>
  <c r="R3" i="1"/>
  <c r="B5" i="11" a="1"/>
  <c r="D5" i="10" a="1"/>
  <c r="B5" i="8" a="1"/>
  <c r="Q5" i="6" a="1"/>
  <c r="S5" i="6" a="1"/>
  <c r="K5" i="6" a="1"/>
  <c r="R5" i="6" a="1"/>
  <c r="T3" i="10" a="1"/>
  <c r="T3" i="8" a="1"/>
  <c r="B5" i="12" a="1"/>
  <c r="B5" i="9" a="1"/>
  <c r="B5" i="7" a="1"/>
  <c r="S3" i="6" a="1"/>
  <c r="P5" i="6" a="1"/>
  <c r="C5" i="6" a="1"/>
  <c r="S3" i="11" a="1"/>
  <c r="L5" i="6" a="1"/>
  <c r="E5" i="6" a="1"/>
  <c r="S3" i="12" a="1"/>
  <c r="T3" i="9" a="1"/>
  <c r="T3" i="7" a="1"/>
  <c r="D5" i="6" a="1"/>
  <c r="D5" i="12" a="1"/>
  <c r="K5" i="12" a="1"/>
  <c r="C5" i="12" a="1"/>
  <c r="F5" i="12" a="1"/>
  <c r="T5" i="12" a="1"/>
  <c r="I5" i="12" a="1"/>
  <c r="S5" i="12" a="1"/>
  <c r="L5" i="12" a="1"/>
  <c r="R5" i="12" a="1"/>
  <c r="G5" i="12" a="1"/>
  <c r="Q5" i="12" a="1"/>
  <c r="H5" i="12" a="1"/>
  <c r="M5" i="12" a="1"/>
  <c r="E5" i="12" a="1"/>
  <c r="J5" i="12" a="1"/>
  <c r="L5" i="9" a="1"/>
  <c r="M5" i="9" a="1"/>
  <c r="C5" i="9" a="1"/>
  <c r="S5" i="9" a="1"/>
  <c r="J5" i="9" a="1"/>
  <c r="T5" i="9" a="1"/>
  <c r="R5" i="9" a="1"/>
  <c r="H5" i="9" a="1"/>
  <c r="K5" i="9" a="1"/>
  <c r="Q5" i="9" a="1"/>
  <c r="F5" i="9" a="1"/>
  <c r="I5" i="9" a="1"/>
  <c r="D5" i="9" a="1"/>
  <c r="E5" i="9" a="1"/>
  <c r="G5" i="9" a="1"/>
  <c r="Q5" i="11" a="1"/>
  <c r="F5" i="11" a="1"/>
  <c r="R5" i="11" a="1"/>
  <c r="G5" i="11" a="1"/>
  <c r="L5" i="11" a="1"/>
  <c r="D5" i="11" a="1"/>
  <c r="M5" i="11" a="1"/>
  <c r="E5" i="11" a="1"/>
  <c r="J5" i="11" a="1"/>
  <c r="K5" i="11" a="1"/>
  <c r="C5" i="11" a="1"/>
  <c r="S5" i="11" a="1"/>
  <c r="H5" i="11" a="1"/>
  <c r="T5" i="11" a="1"/>
  <c r="I5" i="11" a="1"/>
  <c r="F5" i="8" a="1"/>
  <c r="Q5" i="8" a="1"/>
  <c r="S5" i="8" a="1"/>
  <c r="K5" i="8" a="1"/>
  <c r="T5" i="8" a="1"/>
  <c r="L5" i="8" a="1"/>
  <c r="R5" i="8" a="1"/>
  <c r="G5" i="8" a="1"/>
  <c r="E5" i="8" a="1"/>
  <c r="H5" i="8" a="1"/>
  <c r="I5" i="8" a="1"/>
  <c r="D5" i="8" a="1"/>
  <c r="C5" i="8" a="1"/>
  <c r="M5" i="8" a="1"/>
  <c r="H5" i="7" a="1"/>
  <c r="G5" i="7" a="1"/>
  <c r="I5" i="7" a="1"/>
  <c r="J5" i="7" a="1"/>
  <c r="D5" i="7" a="1"/>
  <c r="C5" i="7" a="1"/>
  <c r="E5" i="7" a="1"/>
  <c r="F5" i="7" a="1"/>
  <c r="R5" i="7" a="1"/>
  <c r="Q5" i="7" a="1"/>
  <c r="T5" i="7" a="1"/>
  <c r="L5" i="7" a="1"/>
  <c r="K5" i="7" a="1"/>
  <c r="M5" i="7" a="1"/>
  <c r="S5" i="7" a="1"/>
  <c r="N24" i="1"/>
  <c r="N25" i="1"/>
  <c r="N26" i="1"/>
  <c r="N27" i="1"/>
  <c r="R24" i="1"/>
  <c r="R25" i="1"/>
  <c r="R26" i="1"/>
  <c r="R27" i="1"/>
  <c r="J5" i="6" l="1"/>
  <c r="I5" i="6"/>
  <c r="H5" i="6"/>
  <c r="G5" i="6"/>
  <c r="F5" i="6"/>
  <c r="S5" i="12"/>
  <c r="B5" i="12"/>
  <c r="F5" i="12"/>
  <c r="J5" i="12"/>
  <c r="Q5" i="12"/>
  <c r="S3" i="12"/>
  <c r="C5" i="12"/>
  <c r="E5" i="12"/>
  <c r="G5" i="12"/>
  <c r="I5" i="12"/>
  <c r="K5" i="12"/>
  <c r="M5" i="12"/>
  <c r="R5" i="12"/>
  <c r="T5" i="12"/>
  <c r="D5" i="12"/>
  <c r="H5" i="12"/>
  <c r="L5" i="12"/>
  <c r="S3" i="11"/>
  <c r="C5" i="11"/>
  <c r="E5" i="11"/>
  <c r="G5" i="11"/>
  <c r="I5" i="11"/>
  <c r="K5" i="11"/>
  <c r="M5" i="11"/>
  <c r="R5" i="11"/>
  <c r="T5" i="11"/>
  <c r="B5" i="11"/>
  <c r="D5" i="11"/>
  <c r="F5" i="11"/>
  <c r="H5" i="11"/>
  <c r="J5" i="11"/>
  <c r="L5" i="11"/>
  <c r="Q5" i="11"/>
  <c r="S5" i="11"/>
  <c r="T3" i="10"/>
  <c r="D5" i="10"/>
  <c r="F5" i="9"/>
  <c r="S5" i="9"/>
  <c r="D5" i="9"/>
  <c r="J5" i="9"/>
  <c r="Q5" i="9"/>
  <c r="C5" i="9"/>
  <c r="G5" i="9"/>
  <c r="I5" i="9"/>
  <c r="K5" i="9"/>
  <c r="M5" i="9"/>
  <c r="T5" i="9"/>
  <c r="B5" i="9"/>
  <c r="H5" i="9"/>
  <c r="L5" i="9"/>
  <c r="T3" i="9"/>
  <c r="E5" i="9"/>
  <c r="R5" i="9"/>
  <c r="T5" i="8"/>
  <c r="T3" i="8"/>
  <c r="C5" i="8"/>
  <c r="G5" i="8"/>
  <c r="K5" i="8"/>
  <c r="M5" i="8"/>
  <c r="D5" i="8"/>
  <c r="S5" i="8"/>
  <c r="E5" i="8"/>
  <c r="I5" i="8"/>
  <c r="R5" i="8"/>
  <c r="B5" i="8"/>
  <c r="F5" i="8"/>
  <c r="H5" i="8"/>
  <c r="L5" i="8"/>
  <c r="Q5" i="8"/>
  <c r="B5" i="7"/>
  <c r="F5" i="7"/>
  <c r="J5" i="7"/>
  <c r="S5" i="7"/>
  <c r="T3" i="7"/>
  <c r="E5" i="7"/>
  <c r="I5" i="7"/>
  <c r="M5" i="7"/>
  <c r="R5" i="7"/>
  <c r="C5" i="7"/>
  <c r="G5" i="7"/>
  <c r="K5" i="7"/>
  <c r="T5" i="7"/>
  <c r="D5" i="7"/>
  <c r="H5" i="7"/>
  <c r="L5" i="7"/>
  <c r="Q5" i="7"/>
  <c r="D5" i="6"/>
  <c r="E5" i="6"/>
  <c r="R5" i="6"/>
  <c r="C5" i="6"/>
  <c r="K5" i="6"/>
  <c r="P5" i="6"/>
  <c r="S5" i="6"/>
  <c r="S3" i="6"/>
  <c r="L5" i="6"/>
  <c r="Q5" i="6"/>
  <c r="C3" i="4" l="1"/>
  <c r="X7" i="4"/>
  <c r="BD6" i="4"/>
  <c r="AN6" i="4"/>
  <c r="D6" i="4"/>
  <c r="AR6" i="4"/>
  <c r="L7" i="4"/>
  <c r="AF6" i="4"/>
  <c r="P7" i="4"/>
  <c r="L6" i="4"/>
  <c r="AB6" i="4"/>
  <c r="H6" i="4"/>
  <c r="H7" i="4"/>
  <c r="P6" i="4"/>
  <c r="AF7" i="4"/>
  <c r="BD7" i="4"/>
  <c r="D7" i="4"/>
  <c r="BL7" i="4"/>
  <c r="AV6" i="4"/>
  <c r="AZ7" i="4"/>
  <c r="BL6" i="4"/>
  <c r="AB7" i="4"/>
  <c r="AR7" i="4"/>
  <c r="AJ7" i="4"/>
  <c r="T7" i="4"/>
  <c r="BH6" i="4"/>
  <c r="AJ6" i="4"/>
  <c r="X6" i="4"/>
  <c r="AN7" i="4"/>
  <c r="AZ6" i="4"/>
  <c r="T6" i="4"/>
  <c r="BH7" i="4"/>
  <c r="AV7" i="4"/>
  <c r="AE7" i="4" l="1"/>
  <c r="AA7" i="4"/>
  <c r="AI7" i="4"/>
  <c r="W7" i="4"/>
  <c r="C7" i="4" l="1"/>
  <c r="G7" i="4"/>
  <c r="K7" i="4"/>
  <c r="O7" i="4"/>
  <c r="S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<sst xmlns="http://schemas.openxmlformats.org/spreadsheetml/2006/main" count="2958" uniqueCount="2210">
  <si>
    <t>S&amp;P 500</t>
  </si>
  <si>
    <t>DJIA</t>
  </si>
  <si>
    <t>IBOV</t>
  </si>
  <si>
    <t>MERVAL</t>
  </si>
  <si>
    <t>DOLOF</t>
  </si>
  <si>
    <t>EUROBR</t>
  </si>
  <si>
    <t>Nasdaq</t>
  </si>
  <si>
    <t>IBOVESPA</t>
  </si>
  <si>
    <t>DOW JONES</t>
  </si>
  <si>
    <t>NASDAQ</t>
  </si>
  <si>
    <t>BMV</t>
  </si>
  <si>
    <t>EURO</t>
  </si>
  <si>
    <t>DÓLAR</t>
  </si>
  <si>
    <t>ABEV3&lt;XBSP&gt;</t>
  </si>
  <si>
    <t>ABEV3</t>
  </si>
  <si>
    <t>BTOW3&lt;XBSP&gt;</t>
  </si>
  <si>
    <t>BTOW3</t>
  </si>
  <si>
    <t>B3SA3&lt;XBSP&gt;</t>
  </si>
  <si>
    <t>B3SA3</t>
  </si>
  <si>
    <t>BBSE3&lt;XBSP&gt;</t>
  </si>
  <si>
    <t>BBSE3</t>
  </si>
  <si>
    <t>BRML3&lt;XBSP&gt;</t>
  </si>
  <si>
    <t>BRML3</t>
  </si>
  <si>
    <t>BBDC3&lt;XBSP&gt;</t>
  </si>
  <si>
    <t>BBDC3</t>
  </si>
  <si>
    <t>Mínimo</t>
  </si>
  <si>
    <t>Dia</t>
  </si>
  <si>
    <t>BBDC4&lt;XBSP&gt;</t>
  </si>
  <si>
    <t>BBDC4</t>
  </si>
  <si>
    <t>Máximo</t>
  </si>
  <si>
    <t>Semana</t>
  </si>
  <si>
    <t>BRAP4&lt;XBSP&gt;</t>
  </si>
  <si>
    <t>BRAP4</t>
  </si>
  <si>
    <t>BBAS3&lt;XBSP&gt;</t>
  </si>
  <si>
    <t>BBAS3</t>
  </si>
  <si>
    <t>BRKM5&lt;XBSP&gt;</t>
  </si>
  <si>
    <t>BRKM5</t>
  </si>
  <si>
    <t>BRFS3&lt;XBSP&gt;</t>
  </si>
  <si>
    <t>BRFS3</t>
  </si>
  <si>
    <t>CCRO3&lt;XBSP&gt;</t>
  </si>
  <si>
    <t>CCRO3</t>
  </si>
  <si>
    <t>USDCNY</t>
  </si>
  <si>
    <t>CMIG4&lt;XBSP&gt;</t>
  </si>
  <si>
    <t>CMIG4</t>
  </si>
  <si>
    <t>CIEL3&lt;XBSP&gt;</t>
  </si>
  <si>
    <t>CIEL3</t>
  </si>
  <si>
    <t>USDGBP</t>
  </si>
  <si>
    <t>CSAN3&lt;XBSP&gt;</t>
  </si>
  <si>
    <t>CSAN3</t>
  </si>
  <si>
    <t>CVCB3&lt;XBSP&gt;</t>
  </si>
  <si>
    <t>CVCB3</t>
  </si>
  <si>
    <t>CYRE3&lt;XBSP&gt;</t>
  </si>
  <si>
    <t>CYRE3</t>
  </si>
  <si>
    <t>ECOR3&lt;XBSP&gt;</t>
  </si>
  <si>
    <t>ECOR3</t>
  </si>
  <si>
    <t>USDEUR</t>
  </si>
  <si>
    <t>ELET3&lt;XBSP&gt;</t>
  </si>
  <si>
    <t>ELET3</t>
  </si>
  <si>
    <t>ELET6&lt;XBSP&gt;</t>
  </si>
  <si>
    <t>ELET6</t>
  </si>
  <si>
    <t>EMBR3&lt;XBSP&gt;</t>
  </si>
  <si>
    <t>EMBR3</t>
  </si>
  <si>
    <t>ENBR3&lt;XBSP&gt;</t>
  </si>
  <si>
    <t>ENBR3</t>
  </si>
  <si>
    <t>USDCHF</t>
  </si>
  <si>
    <t>EGIE3&lt;XBSP&gt;</t>
  </si>
  <si>
    <t>EGIE3</t>
  </si>
  <si>
    <t>USDJPY</t>
  </si>
  <si>
    <t>EQTL3&lt;XBSP&gt;</t>
  </si>
  <si>
    <t>EQTL3</t>
  </si>
  <si>
    <t>FLRY3&lt;XBSP&gt;</t>
  </si>
  <si>
    <t>FLRY3</t>
  </si>
  <si>
    <t>GGBR4&lt;XBSP&gt;</t>
  </si>
  <si>
    <t>GGBR4</t>
  </si>
  <si>
    <t>GOAU4&lt;XBSP&gt;</t>
  </si>
  <si>
    <t>GOAU4</t>
  </si>
  <si>
    <t>GOLL4&lt;XBSP&gt;</t>
  </si>
  <si>
    <t>GOLL4</t>
  </si>
  <si>
    <t>HYPE3&lt;XBSP&gt;</t>
  </si>
  <si>
    <t>HYPE3</t>
  </si>
  <si>
    <t>IGTA3&lt;XBSP&gt;</t>
  </si>
  <si>
    <t>IGTA3</t>
  </si>
  <si>
    <t>ITSA4&lt;XBSP&gt;</t>
  </si>
  <si>
    <t>ITSA4</t>
  </si>
  <si>
    <t>ITUB4&lt;XBSP&gt;</t>
  </si>
  <si>
    <t>ITUB4</t>
  </si>
  <si>
    <t>JBSS3&lt;XBSP&gt;</t>
  </si>
  <si>
    <t>JBSS3</t>
  </si>
  <si>
    <t>KLBN11&lt;XBSP&gt;</t>
  </si>
  <si>
    <t>KLBN11</t>
  </si>
  <si>
    <t>RENT3&lt;XBSP&gt;</t>
  </si>
  <si>
    <t>RENT3</t>
  </si>
  <si>
    <t>LAME4&lt;XBSP&gt;</t>
  </si>
  <si>
    <t>LAME4</t>
  </si>
  <si>
    <t>LREN3&lt;XBSP&gt;</t>
  </si>
  <si>
    <t>LREN3</t>
  </si>
  <si>
    <t>MGLU3&lt;XBSP&gt;</t>
  </si>
  <si>
    <t>MGLU3</t>
  </si>
  <si>
    <t>MRFG3&lt;XBSP&gt;</t>
  </si>
  <si>
    <t>MRFG3</t>
  </si>
  <si>
    <t>MRVE3&lt;XBSP&gt;</t>
  </si>
  <si>
    <t>MRVE3</t>
  </si>
  <si>
    <t>MULT3&lt;XBSP&gt;</t>
  </si>
  <si>
    <t>MULT3</t>
  </si>
  <si>
    <t>PETR3&lt;XBSP&gt;</t>
  </si>
  <si>
    <t>PETR3</t>
  </si>
  <si>
    <t>PETR4&lt;XBSP&gt;</t>
  </si>
  <si>
    <t>PETR4</t>
  </si>
  <si>
    <t>QUAL3&lt;XBSP&gt;</t>
  </si>
  <si>
    <t>QUAL3</t>
  </si>
  <si>
    <t>RADL3&lt;XBSP&gt;</t>
  </si>
  <si>
    <t>RADL3</t>
  </si>
  <si>
    <t>RAIL3&lt;XBSP&gt;</t>
  </si>
  <si>
    <t>RAIL3</t>
  </si>
  <si>
    <t>SBSP3&lt;XBSP&gt;</t>
  </si>
  <si>
    <t>SBSP3</t>
  </si>
  <si>
    <t>SANB11&lt;XBSP&gt;</t>
  </si>
  <si>
    <t>SANB11</t>
  </si>
  <si>
    <t>CSNA3&lt;XBSP&gt;</t>
  </si>
  <si>
    <t>CSNA3</t>
  </si>
  <si>
    <t>SUZB3&lt;XBSP&gt;</t>
  </si>
  <si>
    <t>SUZB3</t>
  </si>
  <si>
    <t>TAEE11&lt;XBSP&gt;</t>
  </si>
  <si>
    <t>TAEE11</t>
  </si>
  <si>
    <t>VIVT4&lt;XBSP&gt;</t>
  </si>
  <si>
    <t>VIVT4</t>
  </si>
  <si>
    <t>TIMP3&lt;XBSP&gt;</t>
  </si>
  <si>
    <t>TIMP3</t>
  </si>
  <si>
    <t>UGPA3&lt;XBSP&gt;</t>
  </si>
  <si>
    <t>UGPA3</t>
  </si>
  <si>
    <t>USIM5&lt;XBSP&gt;</t>
  </si>
  <si>
    <t>USIM5</t>
  </si>
  <si>
    <t>VALE3&lt;XBSP&gt;</t>
  </si>
  <si>
    <t>VALE3</t>
  </si>
  <si>
    <t>WEGE3&lt;XBSP&gt;</t>
  </si>
  <si>
    <t>WEGE3</t>
  </si>
  <si>
    <t>Dólar x Euro</t>
  </si>
  <si>
    <t>IPYC</t>
  </si>
  <si>
    <r>
      <t xml:space="preserve">*LIBRA </t>
    </r>
    <r>
      <rPr>
        <b/>
        <sz val="8"/>
        <color theme="1" tint="0.249977111117893"/>
        <rFont val="Segoe UI"/>
        <family val="2"/>
      </rPr>
      <t>Esterlina</t>
    </r>
  </si>
  <si>
    <t>SPBLPGPT</t>
  </si>
  <si>
    <t>BVL PERU</t>
  </si>
  <si>
    <t>COLCAP</t>
  </si>
  <si>
    <t>BVC COL</t>
  </si>
  <si>
    <t>BRDT3&lt;XBSP&gt;</t>
  </si>
  <si>
    <t>VVAR3&lt;XBSP&gt;</t>
  </si>
  <si>
    <t>BRDT3</t>
  </si>
  <si>
    <t>VVAR3</t>
  </si>
  <si>
    <t>AZUL4&lt;XBSP&gt;</t>
  </si>
  <si>
    <t>BPAC11&lt;XBSP&gt;</t>
  </si>
  <si>
    <t>COGN3&lt;XBSP&gt;</t>
  </si>
  <si>
    <t>GNDI3&lt;XBSP&gt;</t>
  </si>
  <si>
    <t>IRBR3&lt;XBSP&gt;</t>
  </si>
  <si>
    <t>YDUQ3&lt;XBSP&gt;</t>
  </si>
  <si>
    <t>AZUL4</t>
  </si>
  <si>
    <t>BPAC11</t>
  </si>
  <si>
    <t>COGN3</t>
  </si>
  <si>
    <t>GNDI3</t>
  </si>
  <si>
    <t>IRBR3</t>
  </si>
  <si>
    <t>YDUQ3</t>
  </si>
  <si>
    <t>SP IPSA</t>
  </si>
  <si>
    <t>CRFB3&lt;XBSP&gt;</t>
  </si>
  <si>
    <t>HGTX3&lt;XBSP&gt;</t>
  </si>
  <si>
    <t>CPFE3&lt;XBSP&gt;</t>
  </si>
  <si>
    <t>ENGI11&lt;XBSP&gt;</t>
  </si>
  <si>
    <t>NTCO3&lt;XBSP&gt;</t>
  </si>
  <si>
    <t>HAPV3&lt;XBSP&gt;</t>
  </si>
  <si>
    <t>BEEF3&lt;XBSP&gt;</t>
  </si>
  <si>
    <t>PCAR3&lt;XBSP&gt;</t>
  </si>
  <si>
    <t>SULA11&lt;XBSP&gt;</t>
  </si>
  <si>
    <t>TOTS3&lt;XBSP&gt;</t>
  </si>
  <si>
    <t>CRFB3</t>
  </si>
  <si>
    <t>HGTX3</t>
  </si>
  <si>
    <t>CPFE3</t>
  </si>
  <si>
    <t>ENGI11</t>
  </si>
  <si>
    <t>NTCO3</t>
  </si>
  <si>
    <t>HAPV3</t>
  </si>
  <si>
    <t>BEEF3</t>
  </si>
  <si>
    <t>PCAR3</t>
  </si>
  <si>
    <t>SULA11</t>
  </si>
  <si>
    <t>TOTS3</t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</si>
  <si>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PRINCIPALES ÍNDICES DE AMÉRICA</t>
    </r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</si>
  <si>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MONEDAS</t>
    </r>
  </si>
  <si>
    <r>
      <t xml:space="preserve">*FRANCO </t>
    </r>
    <r>
      <rPr>
        <b/>
        <sz val="9"/>
        <color theme="1" tint="0.249977111117893"/>
        <rFont val="Segoe UI"/>
        <family val="2"/>
      </rPr>
      <t>Suizo</t>
    </r>
  </si>
  <si>
    <t>*YEN</t>
  </si>
  <si>
    <t>*YUAN</t>
  </si>
  <si>
    <t>ARGENTINA |</t>
  </si>
  <si>
    <t>Código Interno</t>
  </si>
  <si>
    <t xml:space="preserve">Variación % 1D </t>
  </si>
  <si>
    <t xml:space="preserve">Variación % 1M </t>
  </si>
  <si>
    <t xml:space="preserve">Variación % 1Y </t>
  </si>
  <si>
    <t>ALUA</t>
  </si>
  <si>
    <t>Aluar</t>
  </si>
  <si>
    <t>Ord</t>
  </si>
  <si>
    <t>BBAR</t>
  </si>
  <si>
    <t>Bbva S. A.</t>
  </si>
  <si>
    <t>BMA</t>
  </si>
  <si>
    <t>Banco Macro S.A.</t>
  </si>
  <si>
    <t>Ord B</t>
  </si>
  <si>
    <t>BYMA</t>
  </si>
  <si>
    <t>Bolsas Y Mercados Argentinos S.A.</t>
  </si>
  <si>
    <t>Ord A</t>
  </si>
  <si>
    <t>CEPU</t>
  </si>
  <si>
    <t>Central Puerto</t>
  </si>
  <si>
    <t>COME</t>
  </si>
  <si>
    <t>Comercial del Plata</t>
  </si>
  <si>
    <t>CRES</t>
  </si>
  <si>
    <t>Cresud</t>
  </si>
  <si>
    <t>CVH</t>
  </si>
  <si>
    <t>Cablevisión Holding S.A.</t>
  </si>
  <si>
    <t>EDN</t>
  </si>
  <si>
    <t>Edenor</t>
  </si>
  <si>
    <t>GGAL</t>
  </si>
  <si>
    <t>Grupo Fin. Galicia</t>
  </si>
  <si>
    <t>MIRG</t>
  </si>
  <si>
    <t>Mirgor</t>
  </si>
  <si>
    <t>Ord C</t>
  </si>
  <si>
    <t>PAMP</t>
  </si>
  <si>
    <t>Pampa Energia S.A.</t>
  </si>
  <si>
    <t>SUPV</t>
  </si>
  <si>
    <t>Grupo Supervielle S.A.</t>
  </si>
  <si>
    <t>TECO2</t>
  </si>
  <si>
    <t>Telecom Argentina S.A.</t>
  </si>
  <si>
    <t>TGNO4</t>
  </si>
  <si>
    <t>Transp Gas de Norte</t>
  </si>
  <si>
    <t>TGSU2</t>
  </si>
  <si>
    <t>Transp Gas Sur</t>
  </si>
  <si>
    <t>TRAN</t>
  </si>
  <si>
    <t>Transener</t>
  </si>
  <si>
    <t>TXAR</t>
  </si>
  <si>
    <t>Ternium Argentina</t>
  </si>
  <si>
    <t>VALO</t>
  </si>
  <si>
    <t>Grupo Financiero Valores Sociedad Anonima</t>
  </si>
  <si>
    <t>YPFD</t>
  </si>
  <si>
    <t>Ypf S.A.</t>
  </si>
  <si>
    <t>Ord D</t>
  </si>
  <si>
    <t>OBS: Datos actualizados al 31 julio del 2020.</t>
  </si>
  <si>
    <t>Fuente: https://espanol.spindices.com/indices/equity/sp-merval-index-ars-tr</t>
  </si>
  <si>
    <t>BRASIL |</t>
  </si>
  <si>
    <t>Ambev S/A</t>
  </si>
  <si>
    <t>ON</t>
  </si>
  <si>
    <t>Azul S.A.</t>
  </si>
  <si>
    <t>PN</t>
  </si>
  <si>
    <t>B2W Digital</t>
  </si>
  <si>
    <t>B3</t>
  </si>
  <si>
    <t>BBSeguridade</t>
  </si>
  <si>
    <t>BR Malls Par</t>
  </si>
  <si>
    <t>Bradesco</t>
  </si>
  <si>
    <t>Bradespar</t>
  </si>
  <si>
    <t>Brasil</t>
  </si>
  <si>
    <t>Braskem</t>
  </si>
  <si>
    <t>PNA</t>
  </si>
  <si>
    <t>BRF SA</t>
  </si>
  <si>
    <t>Btgp Banco</t>
  </si>
  <si>
    <t>UNT</t>
  </si>
  <si>
    <t>Carrefour BR</t>
  </si>
  <si>
    <t>CCR SA</t>
  </si>
  <si>
    <t>Cemig</t>
  </si>
  <si>
    <t>Cia Hering</t>
  </si>
  <si>
    <t>Cielo</t>
  </si>
  <si>
    <t>Cogna ON</t>
  </si>
  <si>
    <t>Cosan</t>
  </si>
  <si>
    <t>CPFL Energia</t>
  </si>
  <si>
    <t>Cvc Brasil</t>
  </si>
  <si>
    <t>Cyrela Realt</t>
  </si>
  <si>
    <t>Ecorodovias</t>
  </si>
  <si>
    <t>Eletrobras</t>
  </si>
  <si>
    <t>PNB</t>
  </si>
  <si>
    <t>Embraer</t>
  </si>
  <si>
    <t>Energias BR</t>
  </si>
  <si>
    <t>Energisa</t>
  </si>
  <si>
    <t>UNT N2</t>
  </si>
  <si>
    <t>Engie Brasil</t>
  </si>
  <si>
    <t>Equatorial</t>
  </si>
  <si>
    <t>Fleury</t>
  </si>
  <si>
    <t>Gerdau</t>
  </si>
  <si>
    <t>Gerdau Met</t>
  </si>
  <si>
    <t>Gol</t>
  </si>
  <si>
    <t>Grupo Natura</t>
  </si>
  <si>
    <t>Hapvida</t>
  </si>
  <si>
    <t>Hypera</t>
  </si>
  <si>
    <t>Iguatemi</t>
  </si>
  <si>
    <t>Intermedica</t>
  </si>
  <si>
    <t>Irbbrasil Re</t>
  </si>
  <si>
    <t>Itausa</t>
  </si>
  <si>
    <t>ItauUnibanco</t>
  </si>
  <si>
    <t>JBS</t>
  </si>
  <si>
    <t>Klabin S/A</t>
  </si>
  <si>
    <t>Localiza</t>
  </si>
  <si>
    <t>Lojas Americ</t>
  </si>
  <si>
    <t>Lojas Renner</t>
  </si>
  <si>
    <t>Magaz Luiza</t>
  </si>
  <si>
    <t>Marfrig</t>
  </si>
  <si>
    <t>Minerva</t>
  </si>
  <si>
    <t>MRV</t>
  </si>
  <si>
    <t>Multiplan</t>
  </si>
  <si>
    <t>P.Acucar-Cbd</t>
  </si>
  <si>
    <t>Petrobras</t>
  </si>
  <si>
    <t>Petrobras BR</t>
  </si>
  <si>
    <t>Qualicorp</t>
  </si>
  <si>
    <t>RaiaDrogasil</t>
  </si>
  <si>
    <t>Rumo S.A.</t>
  </si>
  <si>
    <t>Sabesp</t>
  </si>
  <si>
    <t>Santander BR</t>
  </si>
  <si>
    <t>Sid Nacional</t>
  </si>
  <si>
    <t>Sul America</t>
  </si>
  <si>
    <t>Suzano S.A.</t>
  </si>
  <si>
    <t>Taesa</t>
  </si>
  <si>
    <t>Telef Brasil</t>
  </si>
  <si>
    <t>Tim Part S/A</t>
  </si>
  <si>
    <t>Totvs</t>
  </si>
  <si>
    <t>Ultrapar</t>
  </si>
  <si>
    <t>Usiminas</t>
  </si>
  <si>
    <t>Vale</t>
  </si>
  <si>
    <t>Viavarejo</t>
  </si>
  <si>
    <t>Weg</t>
  </si>
  <si>
    <t>Yduqs Part</t>
  </si>
  <si>
    <t>CHILE |</t>
  </si>
  <si>
    <t>AESGENER&lt;XSGO&gt;</t>
  </si>
  <si>
    <t>Aes Gener S.A.</t>
  </si>
  <si>
    <t>AESGENER</t>
  </si>
  <si>
    <t>AGUAS-A&lt;XSGO&gt;</t>
  </si>
  <si>
    <t>Aguas Andinas S.A.</t>
  </si>
  <si>
    <t>A</t>
  </si>
  <si>
    <t>AGUAS-A</t>
  </si>
  <si>
    <t>CHILE&lt;XSGO&gt;</t>
  </si>
  <si>
    <t>Banco De Chile</t>
  </si>
  <si>
    <t>CHILE</t>
  </si>
  <si>
    <t>BCI&lt;XSGO&gt;</t>
  </si>
  <si>
    <t>Banco De Credito E Inversiones</t>
  </si>
  <si>
    <t>BCI</t>
  </si>
  <si>
    <t>ITAUCORP&lt;XSGO&gt;</t>
  </si>
  <si>
    <t>Banco Itau Corpbanca</t>
  </si>
  <si>
    <t>ITAUCORP</t>
  </si>
  <si>
    <t>BSANTANDER&lt;XSGO&gt;</t>
  </si>
  <si>
    <t>Banco Santander-Chile</t>
  </si>
  <si>
    <t>BSANTANDER</t>
  </si>
  <si>
    <t>CAP&lt;XSGO&gt;</t>
  </si>
  <si>
    <t>Cap S.A.</t>
  </si>
  <si>
    <t>CAP</t>
  </si>
  <si>
    <t>CENCOSUD&lt;XSGO&gt;</t>
  </si>
  <si>
    <t>Cencosud S.A.</t>
  </si>
  <si>
    <t>CENCOSUD</t>
  </si>
  <si>
    <t>CENCOSHOPP&lt;XSGO&gt;</t>
  </si>
  <si>
    <t>Cencosud Shopping S.A.</t>
  </si>
  <si>
    <t>CENCOSHOPP</t>
  </si>
  <si>
    <t>COLBUN&lt;XSGO&gt;</t>
  </si>
  <si>
    <t>Colbun S.A.</t>
  </si>
  <si>
    <t>COLBUN</t>
  </si>
  <si>
    <t>CCU&lt;XSGO&gt;</t>
  </si>
  <si>
    <t>Compañia Cervecerias Unidas S.A.</t>
  </si>
  <si>
    <t>CCU</t>
  </si>
  <si>
    <t>VAPORES&lt;XSGO&gt;</t>
  </si>
  <si>
    <t>Compañia Sud Americana De Vapores S.A.</t>
  </si>
  <si>
    <t>VAPORES</t>
  </si>
  <si>
    <t>ANDINA-B&lt;XSGO&gt;</t>
  </si>
  <si>
    <t>Embotelladora Andina S.A.</t>
  </si>
  <si>
    <t>B</t>
  </si>
  <si>
    <t>ANDINA-B</t>
  </si>
  <si>
    <t>ENTEL&lt;XSGO&gt;</t>
  </si>
  <si>
    <t>Empresa Nacional De Telecomunicaciones S.A.</t>
  </si>
  <si>
    <t>ENTEL</t>
  </si>
  <si>
    <t>CMPC&lt;XSGO&gt;</t>
  </si>
  <si>
    <t>Empresas Cmpc S.A.</t>
  </si>
  <si>
    <t>CMPC</t>
  </si>
  <si>
    <t>COPEC&lt;XSGO&gt;</t>
  </si>
  <si>
    <t>Empresas Copec S.A.</t>
  </si>
  <si>
    <t>COPEC</t>
  </si>
  <si>
    <t>ENELAM&lt;XSGO&gt;</t>
  </si>
  <si>
    <t>Enel Americas S.A.</t>
  </si>
  <si>
    <t>ENELAM</t>
  </si>
  <si>
    <t>ENELCHILE&lt;XSGO&gt;</t>
  </si>
  <si>
    <t>Enel Chile S.A.</t>
  </si>
  <si>
    <t>ENELCHILE</t>
  </si>
  <si>
    <t>ECL&lt;XSGO&gt;</t>
  </si>
  <si>
    <t>Engie Energia Chile S.A.</t>
  </si>
  <si>
    <t>ECL</t>
  </si>
  <si>
    <t>FALABELLA&lt;XSGO&gt;</t>
  </si>
  <si>
    <t>Falabella S.A.</t>
  </si>
  <si>
    <t>FALABELLA</t>
  </si>
  <si>
    <t>SECURITY&lt;XSGO&gt;</t>
  </si>
  <si>
    <t>Grupo Security S.A.</t>
  </si>
  <si>
    <t>SECURITY</t>
  </si>
  <si>
    <t>IAM&lt;XSGO&gt;</t>
  </si>
  <si>
    <t>Inversiones Aguas Metropolitanas S.A.</t>
  </si>
  <si>
    <t>IAM</t>
  </si>
  <si>
    <t>ILC&lt;XSGO&gt;</t>
  </si>
  <si>
    <t>Inversiones La Construccion S.A.</t>
  </si>
  <si>
    <t>ILC</t>
  </si>
  <si>
    <t>PARAUCO&lt;XSGO&gt;</t>
  </si>
  <si>
    <t>Parque Arauco S.A.</t>
  </si>
  <si>
    <t>PARAUCO</t>
  </si>
  <si>
    <t>MALLPLAZA&lt;XSGO&gt;</t>
  </si>
  <si>
    <t>Plaza S.A.</t>
  </si>
  <si>
    <t>MALLPLAZA</t>
  </si>
  <si>
    <t>RIPLEY&lt;XSGO&gt;</t>
  </si>
  <si>
    <t>Ripley Corp S.A.</t>
  </si>
  <si>
    <t>RIPLEY</t>
  </si>
  <si>
    <t>SMU&lt;XSGO&gt;</t>
  </si>
  <si>
    <t>Smu S.A.</t>
  </si>
  <si>
    <t>SMU</t>
  </si>
  <si>
    <t>SQM-B&lt;XSGO&gt;</t>
  </si>
  <si>
    <t>Sociedad Quimica Y Minera De Chile S.A.</t>
  </si>
  <si>
    <t>SQM-B</t>
  </si>
  <si>
    <t>SONDA&lt;XSGO&gt;</t>
  </si>
  <si>
    <t>Sonda S.A.</t>
  </si>
  <si>
    <t>SONDA</t>
  </si>
  <si>
    <t>CONCHATORO&lt;XSGO&gt;</t>
  </si>
  <si>
    <t>Viña Concha Y Toro S.A.</t>
  </si>
  <si>
    <t>CONCHATORO</t>
  </si>
  <si>
    <t>COLOMBIA |</t>
  </si>
  <si>
    <t>BOGOTA&lt;XBOG&gt;</t>
  </si>
  <si>
    <t>Banco Bogota</t>
  </si>
  <si>
    <t>BOGOTA</t>
  </si>
  <si>
    <t>PFDAVVNDA&lt;XBOG&gt;</t>
  </si>
  <si>
    <t>Banco Davivienda</t>
  </si>
  <si>
    <t>Pref</t>
  </si>
  <si>
    <t>PFDAVVNDA</t>
  </si>
  <si>
    <t>BCOLOMBIA&lt;XBOG&gt;</t>
  </si>
  <si>
    <t>Bancolombia</t>
  </si>
  <si>
    <t>BCOLOMBIA</t>
  </si>
  <si>
    <t>PFBCOLOM&lt;XBOG&gt;</t>
  </si>
  <si>
    <t>PFBCOLOM</t>
  </si>
  <si>
    <t>BVC&lt;XBOG&gt;</t>
  </si>
  <si>
    <t>Bolsa Val. Colombia</t>
  </si>
  <si>
    <t>BVC</t>
  </si>
  <si>
    <t>CELSIA&lt;XBOG&gt;</t>
  </si>
  <si>
    <t>Celsia S.A. e.S.P</t>
  </si>
  <si>
    <t>CELSIA</t>
  </si>
  <si>
    <t>CEMARGOS&lt;XBOG&gt;</t>
  </si>
  <si>
    <t>Cementos Argos</t>
  </si>
  <si>
    <t>CEMARGOS</t>
  </si>
  <si>
    <t>PFCEMARGOS&lt;XBOG&gt;</t>
  </si>
  <si>
    <t>PFCEMARGOS</t>
  </si>
  <si>
    <t>CLH&lt;XBOG&gt;</t>
  </si>
  <si>
    <t>Cemex Latam Holdings</t>
  </si>
  <si>
    <t>CLH</t>
  </si>
  <si>
    <t>CORFICOLCF&lt;XBOG&gt;</t>
  </si>
  <si>
    <t>Corporacion Financiera Colombiana S.A.</t>
  </si>
  <si>
    <t>CORFICOLCF</t>
  </si>
  <si>
    <t>PFCORFICOL&lt;XBOG&gt;</t>
  </si>
  <si>
    <t>PFCORFICOL</t>
  </si>
  <si>
    <t>ECOPETROL&lt;XBOG&gt;</t>
  </si>
  <si>
    <t>Ecopetrol</t>
  </si>
  <si>
    <t>ECOPETROL</t>
  </si>
  <si>
    <t>ETB&lt;XBOG&gt;</t>
  </si>
  <si>
    <t>Emp.Telec.Bogota</t>
  </si>
  <si>
    <t>ETB</t>
  </si>
  <si>
    <t>EXITO&lt;XBOG&gt;</t>
  </si>
  <si>
    <t>Exito</t>
  </si>
  <si>
    <t>EXITO</t>
  </si>
  <si>
    <t>GRUPOARGOS&lt;XBOG&gt;</t>
  </si>
  <si>
    <t>Grupo Argos</t>
  </si>
  <si>
    <t>GRUPOARGOS</t>
  </si>
  <si>
    <t>PFGRUPOARG&lt;XBOG&gt;</t>
  </si>
  <si>
    <t>PFGRUPOARG</t>
  </si>
  <si>
    <t>PFAVAL&lt;XBOG&gt;</t>
  </si>
  <si>
    <t>Grupo Aval Ac Va</t>
  </si>
  <si>
    <t>PFAVAL</t>
  </si>
  <si>
    <t>GRUPOSURA&lt;XBOG&gt;</t>
  </si>
  <si>
    <t>Grupo de Inversiones Suramericana</t>
  </si>
  <si>
    <t>GRUPOSURA</t>
  </si>
  <si>
    <t>PFGRUPSURA&lt;XBOG&gt;</t>
  </si>
  <si>
    <t>PFGRUPSURA</t>
  </si>
  <si>
    <t>GEB&lt;XBOG&gt;</t>
  </si>
  <si>
    <t>Grupo Energia Bogota S.A. Esp</t>
  </si>
  <si>
    <t>GEB</t>
  </si>
  <si>
    <t>ISA&lt;XBOG&gt;</t>
  </si>
  <si>
    <t>Interconexion Electrica S.A. Esp</t>
  </si>
  <si>
    <t>ISA</t>
  </si>
  <si>
    <t>MINEROS&lt;XBOG&gt;</t>
  </si>
  <si>
    <t>Mineros S.A.</t>
  </si>
  <si>
    <t>MINEROS</t>
  </si>
  <si>
    <t>NUTRESA&lt;XBOG&gt;</t>
  </si>
  <si>
    <t>Nutresa</t>
  </si>
  <si>
    <t>NUTRESA</t>
  </si>
  <si>
    <t>PROMIGAS&lt;XBOG&gt;</t>
  </si>
  <si>
    <t>Promigas</t>
  </si>
  <si>
    <t>PROMIGAS</t>
  </si>
  <si>
    <t>ESTADOS UNIDOS |</t>
  </si>
  <si>
    <t>MMM&lt;XNYS&gt;</t>
  </si>
  <si>
    <t>3M Company</t>
  </si>
  <si>
    <t>Com</t>
  </si>
  <si>
    <t>MMM</t>
  </si>
  <si>
    <t>ABT&lt;XNYS&gt;</t>
  </si>
  <si>
    <t>Abbott Laboratories</t>
  </si>
  <si>
    <t>ABT</t>
  </si>
  <si>
    <t>ABBV&lt;XNYS&gt;</t>
  </si>
  <si>
    <t>Abbvie Inc</t>
  </si>
  <si>
    <t>ABBV</t>
  </si>
  <si>
    <t>ABMD&lt;XNAS&gt;</t>
  </si>
  <si>
    <t>Abiomed, Inc</t>
  </si>
  <si>
    <t>ABMD</t>
  </si>
  <si>
    <t>ATVI&lt;XNAS&gt;</t>
  </si>
  <si>
    <t>Activision Blizzard, Inc</t>
  </si>
  <si>
    <t>ATVI</t>
  </si>
  <si>
    <t>ADBE&lt;XNAS&gt;</t>
  </si>
  <si>
    <t>Adobe Inc</t>
  </si>
  <si>
    <t>ADBE</t>
  </si>
  <si>
    <t>AAP&lt;XNYS&gt;</t>
  </si>
  <si>
    <t>Advance Auto Parts, Inc</t>
  </si>
  <si>
    <t>AAP</t>
  </si>
  <si>
    <t>AMD&lt;XNAS&gt;</t>
  </si>
  <si>
    <t>Advanced Micro Devices, Inc</t>
  </si>
  <si>
    <t>AMD</t>
  </si>
  <si>
    <t>AES&lt;XNYS&gt;</t>
  </si>
  <si>
    <t>AES Corp</t>
  </si>
  <si>
    <t>AES</t>
  </si>
  <si>
    <t>AFL&lt;XNYS&gt;</t>
  </si>
  <si>
    <t>Aflac Inc</t>
  </si>
  <si>
    <t>AFL</t>
  </si>
  <si>
    <t>A&lt;XNYS&gt;</t>
  </si>
  <si>
    <t>Agilent Technologies, Inc</t>
  </si>
  <si>
    <t>APD&lt;XNYS&gt;</t>
  </si>
  <si>
    <t>Air Products And Chemicals, Inc</t>
  </si>
  <si>
    <t>APD</t>
  </si>
  <si>
    <t>AKAM&lt;XNAS&gt;</t>
  </si>
  <si>
    <t>Akamai Technologies, Inc</t>
  </si>
  <si>
    <t>AKAM</t>
  </si>
  <si>
    <t>ALK&lt;XNYS&gt;</t>
  </si>
  <si>
    <t>Alaska Air Group, Inc</t>
  </si>
  <si>
    <t>ALK</t>
  </si>
  <si>
    <t>ALB&lt;XNYS&gt;</t>
  </si>
  <si>
    <t>Albemarle Corp</t>
  </si>
  <si>
    <t>ALB</t>
  </si>
  <si>
    <t>ARE&lt;XNYS&gt;</t>
  </si>
  <si>
    <t>Alexandria Real Estate Equities, Inc</t>
  </si>
  <si>
    <t>ARE</t>
  </si>
  <si>
    <t>ALXN&lt;XNAS&gt;</t>
  </si>
  <si>
    <t>Alexion Pharmaceuticals, Inc</t>
  </si>
  <si>
    <t>ALXN</t>
  </si>
  <si>
    <t>ALGN&lt;XNAS&gt;</t>
  </si>
  <si>
    <t>Align Technology, Inc</t>
  </si>
  <si>
    <t>ALGN</t>
  </si>
  <si>
    <t>ADS&lt;XNYS&gt;</t>
  </si>
  <si>
    <t>Alliance Data Systems Corp</t>
  </si>
  <si>
    <t>ADS</t>
  </si>
  <si>
    <t>LNT&lt;XNYS&gt;</t>
  </si>
  <si>
    <t>Alliant Energy Corp</t>
  </si>
  <si>
    <t>LNT</t>
  </si>
  <si>
    <t>ALL&lt;XNYS&gt;</t>
  </si>
  <si>
    <t>Allstate Corp</t>
  </si>
  <si>
    <t>ALL</t>
  </si>
  <si>
    <t>GOOG&lt;XNAS&gt;</t>
  </si>
  <si>
    <t>Alphabet Inc</t>
  </si>
  <si>
    <t>Capital stock</t>
  </si>
  <si>
    <t>GOOG</t>
  </si>
  <si>
    <t>GOOGL&lt;XNAS&gt;</t>
  </si>
  <si>
    <t>Com A</t>
  </si>
  <si>
    <t>GOOGL</t>
  </si>
  <si>
    <t>MO&lt;XNYS&gt;</t>
  </si>
  <si>
    <t>Altria Group, Inc</t>
  </si>
  <si>
    <t>MO</t>
  </si>
  <si>
    <t>AMZN&lt;XNAS&gt;</t>
  </si>
  <si>
    <t>Amazon Com Inc</t>
  </si>
  <si>
    <t>AMZN</t>
  </si>
  <si>
    <t>AEE&lt;XNYS&gt;</t>
  </si>
  <si>
    <t>Ameren Corp</t>
  </si>
  <si>
    <t>AEE</t>
  </si>
  <si>
    <t>AAL&lt;XNAS&gt;</t>
  </si>
  <si>
    <t>American Airlines Group Inc</t>
  </si>
  <si>
    <t>AAL</t>
  </si>
  <si>
    <t>AEP&lt;XNYS&gt;</t>
  </si>
  <si>
    <t>American Electric Power Co Inc</t>
  </si>
  <si>
    <t>AEP</t>
  </si>
  <si>
    <t>AXP&lt;XNYS&gt;</t>
  </si>
  <si>
    <t>American Express Co</t>
  </si>
  <si>
    <t>AXP</t>
  </si>
  <si>
    <t>AIG&lt;XNYS&gt;</t>
  </si>
  <si>
    <t>American Intl Group, Inc</t>
  </si>
  <si>
    <t>AIG</t>
  </si>
  <si>
    <t>AMT&lt;XNYS&gt;</t>
  </si>
  <si>
    <t>American Tower Corp</t>
  </si>
  <si>
    <t>AMT</t>
  </si>
  <si>
    <t>AWK&lt;XNYS&gt;</t>
  </si>
  <si>
    <t>American Water Works Company, Inc</t>
  </si>
  <si>
    <t>AWK</t>
  </si>
  <si>
    <t>AMP&lt;XNYS&gt;</t>
  </si>
  <si>
    <t>Ameriprise Financial Inc</t>
  </si>
  <si>
    <t>AMP</t>
  </si>
  <si>
    <t>ABC&lt;XNYS&gt;</t>
  </si>
  <si>
    <t>Amerisourcebergen Corp</t>
  </si>
  <si>
    <t>ABC</t>
  </si>
  <si>
    <t>AME&lt;XNYS&gt;</t>
  </si>
  <si>
    <t>Ametek, Inc</t>
  </si>
  <si>
    <t>AME</t>
  </si>
  <si>
    <t>AMGN&lt;XNAS&gt;</t>
  </si>
  <si>
    <t>Amgen Inc</t>
  </si>
  <si>
    <t>AMGN</t>
  </si>
  <si>
    <t>APH&lt;XNYS&gt;</t>
  </si>
  <si>
    <t>Amphenol Corp</t>
  </si>
  <si>
    <t>APH</t>
  </si>
  <si>
    <t>ADI&lt;XNAS&gt;</t>
  </si>
  <si>
    <t>Analog Devices, Inc</t>
  </si>
  <si>
    <t>ADI</t>
  </si>
  <si>
    <t>ANSS&lt;XNAS&gt;</t>
  </si>
  <si>
    <t>Ansys, Inc</t>
  </si>
  <si>
    <t>ANSS</t>
  </si>
  <si>
    <t>ANTM&lt;XNYS&gt;</t>
  </si>
  <si>
    <t>Anthem, Inc</t>
  </si>
  <si>
    <t>ANTM</t>
  </si>
  <si>
    <t>APA&lt;XNYS&gt;</t>
  </si>
  <si>
    <t>Apache Corp</t>
  </si>
  <si>
    <t>APA</t>
  </si>
  <si>
    <t>AIV&lt;XNYS&gt;</t>
  </si>
  <si>
    <t>Apartment Investment &amp; Mngmt Co</t>
  </si>
  <si>
    <t>AIV</t>
  </si>
  <si>
    <t>AAPL&lt;XNAS&gt;</t>
  </si>
  <si>
    <t>Apple Inc</t>
  </si>
  <si>
    <t>AAPL</t>
  </si>
  <si>
    <t>AMAT&lt;XNAS&gt;</t>
  </si>
  <si>
    <t>Applied Materials Inc</t>
  </si>
  <si>
    <t>AMAT</t>
  </si>
  <si>
    <t>ADM&lt;XNYS&gt;</t>
  </si>
  <si>
    <t>Archer-Daniels-Midland Co</t>
  </si>
  <si>
    <t>ADM</t>
  </si>
  <si>
    <t>ANET&lt;XNYS&gt;</t>
  </si>
  <si>
    <t>Arista Networks, Inc</t>
  </si>
  <si>
    <t>ANET</t>
  </si>
  <si>
    <t>AJG&lt;XNYS&gt;</t>
  </si>
  <si>
    <t>Arthur J. Gallagher &amp; Co.</t>
  </si>
  <si>
    <t>AJG</t>
  </si>
  <si>
    <t>AIZ&lt;XNYS&gt;</t>
  </si>
  <si>
    <t>Assurant, Inc</t>
  </si>
  <si>
    <t>AIZ</t>
  </si>
  <si>
    <t>T&lt;XNYS&gt;</t>
  </si>
  <si>
    <t>AT&amp;T Inc</t>
  </si>
  <si>
    <t>T</t>
  </si>
  <si>
    <t>ATO&lt;XNYS&gt;</t>
  </si>
  <si>
    <t>Atmos Energy Corp</t>
  </si>
  <si>
    <t>ATO</t>
  </si>
  <si>
    <t>ADSK&lt;XNAS&gt;</t>
  </si>
  <si>
    <t>Autodesk, Inc</t>
  </si>
  <si>
    <t>ADSK</t>
  </si>
  <si>
    <t>ADP&lt;XNAS&gt;</t>
  </si>
  <si>
    <t>Automatic Data Processing Inc</t>
  </si>
  <si>
    <t>ADP</t>
  </si>
  <si>
    <t>AZO&lt;XNYS&gt;</t>
  </si>
  <si>
    <t>Autozone Inc</t>
  </si>
  <si>
    <t>AZO</t>
  </si>
  <si>
    <t>AVB&lt;XNYS&gt;</t>
  </si>
  <si>
    <t>Avalonbay Communities, Inc</t>
  </si>
  <si>
    <t>AVB</t>
  </si>
  <si>
    <t>AVY&lt;XNYS&gt;</t>
  </si>
  <si>
    <t>Avery Dennison Corp</t>
  </si>
  <si>
    <t>AVY</t>
  </si>
  <si>
    <t>BKR&lt;XNYS&gt;</t>
  </si>
  <si>
    <t>Baker Hughes Hldg Llc</t>
  </si>
  <si>
    <t>BKR</t>
  </si>
  <si>
    <t>BLL&lt;XNYS&gt;</t>
  </si>
  <si>
    <t>Ball Corp</t>
  </si>
  <si>
    <t>BLL</t>
  </si>
  <si>
    <t>BAC&lt;XNYS&gt;</t>
  </si>
  <si>
    <t>Bank Of America Corp</t>
  </si>
  <si>
    <t>BAC</t>
  </si>
  <si>
    <t>BAX&lt;XNYS&gt;</t>
  </si>
  <si>
    <t>Baxter Intl Inc</t>
  </si>
  <si>
    <t>BAX</t>
  </si>
  <si>
    <t>BDX&lt;XNYS&gt;</t>
  </si>
  <si>
    <t>Becton, Dickinson And Company</t>
  </si>
  <si>
    <t>BDX</t>
  </si>
  <si>
    <t>BRK.B&lt;XNYS&gt;</t>
  </si>
  <si>
    <t>Berkshire Hathaway Inc</t>
  </si>
  <si>
    <t>Com B</t>
  </si>
  <si>
    <t>BRK.B</t>
  </si>
  <si>
    <t>BBY&lt;XNYS&gt;</t>
  </si>
  <si>
    <t>Best Buy Co., Inc</t>
  </si>
  <si>
    <t>BBY</t>
  </si>
  <si>
    <t>BIIB&lt;XNAS&gt;</t>
  </si>
  <si>
    <t>Biogen Inc</t>
  </si>
  <si>
    <t>BIIB</t>
  </si>
  <si>
    <t>BLK&lt;XNYS&gt;</t>
  </si>
  <si>
    <t>Blackrock, Inc</t>
  </si>
  <si>
    <t>BLK</t>
  </si>
  <si>
    <t>BA&lt;XNYS&gt;</t>
  </si>
  <si>
    <t>Boeing Co</t>
  </si>
  <si>
    <t>BA</t>
  </si>
  <si>
    <t>BKNG&lt;XNAS&gt;</t>
  </si>
  <si>
    <t>Booking Hldg Inc</t>
  </si>
  <si>
    <t>BKNG</t>
  </si>
  <si>
    <t>BWA&lt;XNYS&gt;</t>
  </si>
  <si>
    <t>Borgwarner Inc</t>
  </si>
  <si>
    <t>BWA</t>
  </si>
  <si>
    <t>BXP&lt;XNYS&gt;</t>
  </si>
  <si>
    <t>Boston Properties Inc</t>
  </si>
  <si>
    <t>BXP</t>
  </si>
  <si>
    <t>BSX&lt;XNYS&gt;</t>
  </si>
  <si>
    <t>Boston Scientific Corp</t>
  </si>
  <si>
    <t>BSX</t>
  </si>
  <si>
    <t>BMY&lt;XNYS&gt;</t>
  </si>
  <si>
    <t>Bristol Myers Squibb Co</t>
  </si>
  <si>
    <t>BMY</t>
  </si>
  <si>
    <t>BR&lt;XNYS&gt;</t>
  </si>
  <si>
    <t>Broadridge Financial Solutions, Inc</t>
  </si>
  <si>
    <t>BR</t>
  </si>
  <si>
    <t>BF.B&lt;XNYS&gt;</t>
  </si>
  <si>
    <t>Brown-Forman Corp</t>
  </si>
  <si>
    <t>BF.B</t>
  </si>
  <si>
    <t>CHRW&lt;XNAS&gt;</t>
  </si>
  <si>
    <t>C.H. Robinson Worldwide, Inc</t>
  </si>
  <si>
    <t>CHRW</t>
  </si>
  <si>
    <t>COG&lt;XNYS&gt;</t>
  </si>
  <si>
    <t>Cabot Oil &amp; Gas Corp</t>
  </si>
  <si>
    <t>COG</t>
  </si>
  <si>
    <t>CDNS&lt;XNAS&gt;</t>
  </si>
  <si>
    <t>Cadence Design Systems, Inc</t>
  </si>
  <si>
    <t>CDNS</t>
  </si>
  <si>
    <t>CPB&lt;XNYS&gt;</t>
  </si>
  <si>
    <t>Campbell Soup Co</t>
  </si>
  <si>
    <t>CPB</t>
  </si>
  <si>
    <t>COF&lt;XNYS&gt;</t>
  </si>
  <si>
    <t>Capital One Financial Corp</t>
  </si>
  <si>
    <t>COF</t>
  </si>
  <si>
    <t>CAH&lt;XNYS&gt;</t>
  </si>
  <si>
    <t>Cardinal Health, Inc</t>
  </si>
  <si>
    <t>CAH</t>
  </si>
  <si>
    <t>KMX&lt;XNYS&gt;</t>
  </si>
  <si>
    <t>Carmax Inc</t>
  </si>
  <si>
    <t>KMX</t>
  </si>
  <si>
    <t>CCL&lt;XNYS&gt;</t>
  </si>
  <si>
    <t>Carnival Corp</t>
  </si>
  <si>
    <t>CCL</t>
  </si>
  <si>
    <t>CARR&lt;XNYS&gt;</t>
  </si>
  <si>
    <t>Carrier Global Corp</t>
  </si>
  <si>
    <t>CARR</t>
  </si>
  <si>
    <t>CAT&lt;XNYS&gt;</t>
  </si>
  <si>
    <t>Caterpillar Inc</t>
  </si>
  <si>
    <t>CAT</t>
  </si>
  <si>
    <t>CBOE&lt;XNAS&gt;</t>
  </si>
  <si>
    <t>CBOE Global Markets, Inc</t>
  </si>
  <si>
    <t>CBOE</t>
  </si>
  <si>
    <t>CBRE&lt;XNYS&gt;</t>
  </si>
  <si>
    <t>CBRE Group, Inc</t>
  </si>
  <si>
    <t>CBRE</t>
  </si>
  <si>
    <t>CDW&lt;XNAS&gt;</t>
  </si>
  <si>
    <t>CDW Corp</t>
  </si>
  <si>
    <t>CDW</t>
  </si>
  <si>
    <t>CE&lt;XNYS&gt;</t>
  </si>
  <si>
    <t>Celanese Corp</t>
  </si>
  <si>
    <t>CE</t>
  </si>
  <si>
    <t>CNC&lt;XNYS&gt;</t>
  </si>
  <si>
    <t>Centene Corp</t>
  </si>
  <si>
    <t>CNC</t>
  </si>
  <si>
    <t>CNP&lt;XNYS&gt;</t>
  </si>
  <si>
    <t>Centerpoint Energy Inc</t>
  </si>
  <si>
    <t>CNP</t>
  </si>
  <si>
    <t>CTL&lt;XNYS&gt;</t>
  </si>
  <si>
    <t>Centurylink, Inc</t>
  </si>
  <si>
    <t>CTL</t>
  </si>
  <si>
    <t>CERN&lt;XNAS&gt;</t>
  </si>
  <si>
    <t>Cerner Corp</t>
  </si>
  <si>
    <t>CERN</t>
  </si>
  <si>
    <t>CF&lt;XNYS&gt;</t>
  </si>
  <si>
    <t>CF Industries Hldg Inc</t>
  </si>
  <si>
    <t>CF</t>
  </si>
  <si>
    <t>CHTR&lt;XNAS&gt;</t>
  </si>
  <si>
    <t>Charter Comm, Inc</t>
  </si>
  <si>
    <t>CHTR</t>
  </si>
  <si>
    <t>CVX&lt;XNYS&gt;</t>
  </si>
  <si>
    <t>Chevron Corp</t>
  </si>
  <si>
    <t>CVX</t>
  </si>
  <si>
    <t>CMG&lt;XNYS&gt;</t>
  </si>
  <si>
    <t>Chipotle Mexican Grill, Inc</t>
  </si>
  <si>
    <t>CMG</t>
  </si>
  <si>
    <t>CHD&lt;XNYS&gt;</t>
  </si>
  <si>
    <t>Church &amp; Dwight Co., Inc</t>
  </si>
  <si>
    <t>CHD</t>
  </si>
  <si>
    <t>CI&lt;XNYS&gt;</t>
  </si>
  <si>
    <t>Cigna Corp</t>
  </si>
  <si>
    <t>CI</t>
  </si>
  <si>
    <t>CINF&lt;XNAS&gt;</t>
  </si>
  <si>
    <t>Cincinnati Financial Corp</t>
  </si>
  <si>
    <t>CINF</t>
  </si>
  <si>
    <t>CTAS&lt;XNAS&gt;</t>
  </si>
  <si>
    <t>Cintas Corp</t>
  </si>
  <si>
    <t>CTAS</t>
  </si>
  <si>
    <t>CSCO&lt;XNAS&gt;</t>
  </si>
  <si>
    <t>Cisco Systems, Inc</t>
  </si>
  <si>
    <t>CSCO</t>
  </si>
  <si>
    <t>C&lt;XNYS&gt;</t>
  </si>
  <si>
    <t>Citigroup Inc</t>
  </si>
  <si>
    <t>C</t>
  </si>
  <si>
    <t>CFG&lt;XNAS&gt;</t>
  </si>
  <si>
    <t>Citizens Financial Group Inc</t>
  </si>
  <si>
    <t>CFG</t>
  </si>
  <si>
    <t>CTXS&lt;XNAS&gt;</t>
  </si>
  <si>
    <t>Citrix Systems, Inc</t>
  </si>
  <si>
    <t>CTXS</t>
  </si>
  <si>
    <t>CLX&lt;XNYS&gt;</t>
  </si>
  <si>
    <t>Clorox Co</t>
  </si>
  <si>
    <t>CLX</t>
  </si>
  <si>
    <t>CME&lt;XNAS&gt;</t>
  </si>
  <si>
    <t>CME Group Inc</t>
  </si>
  <si>
    <t>CME</t>
  </si>
  <si>
    <t>CMS&lt;XNYS&gt;</t>
  </si>
  <si>
    <t>CMS Energy Corp</t>
  </si>
  <si>
    <t>CMS</t>
  </si>
  <si>
    <t>KO&lt;XNYS&gt;</t>
  </si>
  <si>
    <t>Coca Cola Co</t>
  </si>
  <si>
    <t>KO</t>
  </si>
  <si>
    <t>CTSH&lt;XNAS&gt;</t>
  </si>
  <si>
    <t>Cognizant Technology Solutions Corp</t>
  </si>
  <si>
    <t>CTSH</t>
  </si>
  <si>
    <t>CL&lt;XNYS&gt;</t>
  </si>
  <si>
    <t>Colgate-Palmolive Company</t>
  </si>
  <si>
    <t>CL</t>
  </si>
  <si>
    <t>CMCSA&lt;XNAS&gt;</t>
  </si>
  <si>
    <t>Comcast Corp</t>
  </si>
  <si>
    <t>CMCSA</t>
  </si>
  <si>
    <t>CMA&lt;XNYS&gt;</t>
  </si>
  <si>
    <t>Comerica Inc</t>
  </si>
  <si>
    <t>CMA</t>
  </si>
  <si>
    <t>CAG&lt;XNYS&gt;</t>
  </si>
  <si>
    <t>Conagra Brands, Inc</t>
  </si>
  <si>
    <t>CAG</t>
  </si>
  <si>
    <t>CXO&lt;XNYS&gt;</t>
  </si>
  <si>
    <t>Concho Resources Inc</t>
  </si>
  <si>
    <t>CXO</t>
  </si>
  <si>
    <t>COP&lt;XNYS&gt;</t>
  </si>
  <si>
    <t>Conocophillips</t>
  </si>
  <si>
    <t>COP</t>
  </si>
  <si>
    <t>ED&lt;XNYS&gt;</t>
  </si>
  <si>
    <t>Consolidated Edison, Inc</t>
  </si>
  <si>
    <t>ED</t>
  </si>
  <si>
    <t>STZ&lt;XNYS&gt;</t>
  </si>
  <si>
    <t>Constellation Brands, Inc</t>
  </si>
  <si>
    <t>STZ</t>
  </si>
  <si>
    <t>CPRT&lt;XNAS&gt;</t>
  </si>
  <si>
    <t>Copart, Inc</t>
  </si>
  <si>
    <t>CPRT</t>
  </si>
  <si>
    <t>GLW&lt;XNYS&gt;</t>
  </si>
  <si>
    <t>Corning Inc</t>
  </si>
  <si>
    <t>GLW</t>
  </si>
  <si>
    <t>CTVA&lt;XNYS&gt;</t>
  </si>
  <si>
    <t>Corteva, Inc</t>
  </si>
  <si>
    <t>CTVA</t>
  </si>
  <si>
    <t>COST&lt;XNAS&gt;</t>
  </si>
  <si>
    <t>Costco Wholesale Corp</t>
  </si>
  <si>
    <t>COST</t>
  </si>
  <si>
    <t>COTY&lt;XNYS&gt;</t>
  </si>
  <si>
    <t>Coty Inc</t>
  </si>
  <si>
    <t>COTY</t>
  </si>
  <si>
    <t>CCI&lt;XNYS&gt;</t>
  </si>
  <si>
    <t>Crown Castle Intl Corp</t>
  </si>
  <si>
    <t>CCI</t>
  </si>
  <si>
    <t>CSX&lt;XNYS&gt;</t>
  </si>
  <si>
    <t>CSX Corp</t>
  </si>
  <si>
    <t>CSX</t>
  </si>
  <si>
    <t>CMI&lt;XNYS&gt;</t>
  </si>
  <si>
    <t>Cummins Inc</t>
  </si>
  <si>
    <t>CMI</t>
  </si>
  <si>
    <t>CVS&lt;XNYS&gt;</t>
  </si>
  <si>
    <t>CVS Health Corp</t>
  </si>
  <si>
    <t>CVS</t>
  </si>
  <si>
    <t>DHR&lt;XNYS&gt;</t>
  </si>
  <si>
    <t>Danaher Corp</t>
  </si>
  <si>
    <t>DHR</t>
  </si>
  <si>
    <t>DRI&lt;XNYS&gt;</t>
  </si>
  <si>
    <t>Darden Restaurants Inc</t>
  </si>
  <si>
    <t>DRI</t>
  </si>
  <si>
    <t>DVA&lt;XNYS&gt;</t>
  </si>
  <si>
    <t>Davita Inc</t>
  </si>
  <si>
    <t>DVA</t>
  </si>
  <si>
    <t>DE&lt;XNYS&gt;</t>
  </si>
  <si>
    <t>Deere &amp; Co</t>
  </si>
  <si>
    <t>DE</t>
  </si>
  <si>
    <t>DAL&lt;XNYS&gt;</t>
  </si>
  <si>
    <t>Delta Air Lines, Inc</t>
  </si>
  <si>
    <t>DAL</t>
  </si>
  <si>
    <t>XRAY&lt;XNAS&gt;</t>
  </si>
  <si>
    <t>Dentsply Sirona Inc</t>
  </si>
  <si>
    <t>XRAY</t>
  </si>
  <si>
    <t>DVN&lt;XNYS&gt;</t>
  </si>
  <si>
    <t>Devon Energy Corp</t>
  </si>
  <si>
    <t>DVN</t>
  </si>
  <si>
    <t>DXCM&lt;XNAS&gt;</t>
  </si>
  <si>
    <t>Dexcom, Inc</t>
  </si>
  <si>
    <t>DXCM</t>
  </si>
  <si>
    <t>FANG&lt;XNAS&gt;</t>
  </si>
  <si>
    <t>Diamondback Energy, Inc</t>
  </si>
  <si>
    <t>FANG</t>
  </si>
  <si>
    <t>DLR&lt;XNYS&gt;</t>
  </si>
  <si>
    <t>Digital Realty Trust, Inc</t>
  </si>
  <si>
    <t>DLR</t>
  </si>
  <si>
    <t>DFS&lt;XNYS&gt;</t>
  </si>
  <si>
    <t>Discover Financial Services</t>
  </si>
  <si>
    <t>DFS</t>
  </si>
  <si>
    <t>DISCA&lt;XNAS&gt;</t>
  </si>
  <si>
    <t>Discovery, Inc</t>
  </si>
  <si>
    <t>DISCA</t>
  </si>
  <si>
    <t>DISCK&lt;XNAS&gt;</t>
  </si>
  <si>
    <t>Com C</t>
  </si>
  <si>
    <t>DISCK</t>
  </si>
  <si>
    <t>DISH&lt;XNAS&gt;</t>
  </si>
  <si>
    <t>Dish Network Corp</t>
  </si>
  <si>
    <t>DISH</t>
  </si>
  <si>
    <t>DG&lt;XNYS&gt;</t>
  </si>
  <si>
    <t>Dollar General Corp</t>
  </si>
  <si>
    <t>DG</t>
  </si>
  <si>
    <t>DLTR&lt;XNAS&gt;</t>
  </si>
  <si>
    <t>Dollar Tree, Inc</t>
  </si>
  <si>
    <t>DLTR</t>
  </si>
  <si>
    <t>D&lt;XNYS&gt;</t>
  </si>
  <si>
    <t>Dominion Energy, Inc</t>
  </si>
  <si>
    <t>D</t>
  </si>
  <si>
    <t>DPZ&lt;XNYS&gt;</t>
  </si>
  <si>
    <t>Dominos Pizza Inc</t>
  </si>
  <si>
    <t>DPZ</t>
  </si>
  <si>
    <t>DOV&lt;XNYS&gt;</t>
  </si>
  <si>
    <t>Dover Corp</t>
  </si>
  <si>
    <t>DOV</t>
  </si>
  <si>
    <t>DOW&lt;XNYS&gt;</t>
  </si>
  <si>
    <t>Dow Chemical Co</t>
  </si>
  <si>
    <t>DOW</t>
  </si>
  <si>
    <t>DTE&lt;XNYS&gt;</t>
  </si>
  <si>
    <t>DTE Energy Co</t>
  </si>
  <si>
    <t>DTE</t>
  </si>
  <si>
    <t>DUK&lt;XNYS&gt;</t>
  </si>
  <si>
    <t>Duke Energy Corp</t>
  </si>
  <si>
    <t>DUK</t>
  </si>
  <si>
    <t>DRE&lt;XNYS&gt;</t>
  </si>
  <si>
    <t>Duke Realty Corp</t>
  </si>
  <si>
    <t>DRE</t>
  </si>
  <si>
    <t>DD&lt;XNYS&gt;</t>
  </si>
  <si>
    <t>Dupont De Nemours, Inc</t>
  </si>
  <si>
    <t>DD</t>
  </si>
  <si>
    <t>DXC&lt;XNYS&gt;</t>
  </si>
  <si>
    <t>Dxc Technology Co</t>
  </si>
  <si>
    <t>DXC</t>
  </si>
  <si>
    <t>ETFC&lt;XNAS&gt;</t>
  </si>
  <si>
    <t>E*Trade Financial Corp</t>
  </si>
  <si>
    <t>ETFC</t>
  </si>
  <si>
    <t>EMN&lt;XNYS&gt;</t>
  </si>
  <si>
    <t>Eastman Chemical Co</t>
  </si>
  <si>
    <t>EMN</t>
  </si>
  <si>
    <t>ETN&lt;XNYS&gt;</t>
  </si>
  <si>
    <t>Eaton Corp Plc</t>
  </si>
  <si>
    <t>ETN</t>
  </si>
  <si>
    <t>EBAY&lt;XNAS&gt;</t>
  </si>
  <si>
    <t>Ebay Inc</t>
  </si>
  <si>
    <t>EBAY</t>
  </si>
  <si>
    <t>ECL&lt;XNYS&gt;</t>
  </si>
  <si>
    <t>Ecolab Inc</t>
  </si>
  <si>
    <t>EIX&lt;XNYS&gt;</t>
  </si>
  <si>
    <t>Edison Intl</t>
  </si>
  <si>
    <t>EIX</t>
  </si>
  <si>
    <t>EW&lt;XNYS&gt;</t>
  </si>
  <si>
    <t>Edwards Lifesciences Corp</t>
  </si>
  <si>
    <t>EW</t>
  </si>
  <si>
    <t>EA&lt;XNAS&gt;</t>
  </si>
  <si>
    <t>Electronic Arts Inc</t>
  </si>
  <si>
    <t>EA</t>
  </si>
  <si>
    <t>LLY&lt;XNYS&gt;</t>
  </si>
  <si>
    <t>Eli Lilly And Company</t>
  </si>
  <si>
    <t>LLY</t>
  </si>
  <si>
    <t>EMR&lt;XNYS&gt;</t>
  </si>
  <si>
    <t>Emerson Electric Co.</t>
  </si>
  <si>
    <t>EMR</t>
  </si>
  <si>
    <t>ETR&lt;XNYS&gt;</t>
  </si>
  <si>
    <t>Entergy Corp</t>
  </si>
  <si>
    <t>ETR</t>
  </si>
  <si>
    <t>EOG&lt;XNYS&gt;</t>
  </si>
  <si>
    <t>EOG Resources Inc</t>
  </si>
  <si>
    <t>EOG</t>
  </si>
  <si>
    <t>EFX&lt;XNYS&gt;</t>
  </si>
  <si>
    <t>Equifax Inc</t>
  </si>
  <si>
    <t>EFX</t>
  </si>
  <si>
    <t>EQIX&lt;XNAS&gt;</t>
  </si>
  <si>
    <t>Equinix, Inc</t>
  </si>
  <si>
    <t>EQIX</t>
  </si>
  <si>
    <t>EQR&lt;XNYS&gt;</t>
  </si>
  <si>
    <t>Equity Residential</t>
  </si>
  <si>
    <t>EQR</t>
  </si>
  <si>
    <t>ESS&lt;XNYS&gt;</t>
  </si>
  <si>
    <t>Essex Property Trust, Inc</t>
  </si>
  <si>
    <t>ESS</t>
  </si>
  <si>
    <t>EL&lt;XNYS&gt;</t>
  </si>
  <si>
    <t>Estée Lauder Companies Inc</t>
  </si>
  <si>
    <t>EL</t>
  </si>
  <si>
    <t>EVRG&lt;XNYS&gt;</t>
  </si>
  <si>
    <t>Evergy Kansas Central, Inc</t>
  </si>
  <si>
    <t>EVRG</t>
  </si>
  <si>
    <t>ES&lt;XNYS&gt;</t>
  </si>
  <si>
    <t>Eversource Energy</t>
  </si>
  <si>
    <t>ES</t>
  </si>
  <si>
    <t>EXC&lt;XNYS&gt;</t>
  </si>
  <si>
    <t>Exelon Corp</t>
  </si>
  <si>
    <t>EXC</t>
  </si>
  <si>
    <t>EXPE&lt;XNAS&gt;</t>
  </si>
  <si>
    <t>Expedia Group, Inc</t>
  </si>
  <si>
    <t>EXPE</t>
  </si>
  <si>
    <t>EXPD&lt;XNAS&gt;</t>
  </si>
  <si>
    <t>Expeditors Intl Of Washington, Inc</t>
  </si>
  <si>
    <t>EXPD</t>
  </si>
  <si>
    <t>EXR&lt;XNYS&gt;</t>
  </si>
  <si>
    <t>Extra Space Storage Inc</t>
  </si>
  <si>
    <t>EXR</t>
  </si>
  <si>
    <t>XOM&lt;XNYS&gt;</t>
  </si>
  <si>
    <t>Exxon Mobil Corp</t>
  </si>
  <si>
    <t>XOM</t>
  </si>
  <si>
    <t>FFIV&lt;XNAS&gt;</t>
  </si>
  <si>
    <t>F5 Networks, Inc</t>
  </si>
  <si>
    <t>FFIV</t>
  </si>
  <si>
    <t>FB&lt;XNAS&gt;</t>
  </si>
  <si>
    <t>Facebook, Inc</t>
  </si>
  <si>
    <t>FB</t>
  </si>
  <si>
    <t>FAST&lt;XNAS&gt;</t>
  </si>
  <si>
    <t>Fastenal Co</t>
  </si>
  <si>
    <t>FAST</t>
  </si>
  <si>
    <t>FRT&lt;XNYS&gt;</t>
  </si>
  <si>
    <t>Federal Realty Investment Trust</t>
  </si>
  <si>
    <t>FRT</t>
  </si>
  <si>
    <t>FDX&lt;XNYS&gt;</t>
  </si>
  <si>
    <t>Fedex Corp</t>
  </si>
  <si>
    <t>FDX</t>
  </si>
  <si>
    <t>FIS&lt;XNYS&gt;</t>
  </si>
  <si>
    <t>Fidelity National Information Services, Inc</t>
  </si>
  <si>
    <t>FIS</t>
  </si>
  <si>
    <t>FITB&lt;XNAS&gt;</t>
  </si>
  <si>
    <t>Fifth Third Bancorp</t>
  </si>
  <si>
    <t>FITB</t>
  </si>
  <si>
    <t>FRC&lt;XNYS&gt;</t>
  </si>
  <si>
    <t>First Republic Bank</t>
  </si>
  <si>
    <t>FRC</t>
  </si>
  <si>
    <t>FE&lt;XNYS&gt;</t>
  </si>
  <si>
    <t>Firstenergy Corp</t>
  </si>
  <si>
    <t>FE</t>
  </si>
  <si>
    <t>FISV&lt;XNAS&gt;</t>
  </si>
  <si>
    <t>Fiserv, Inc</t>
  </si>
  <si>
    <t>FISV</t>
  </si>
  <si>
    <t>FLT&lt;XNYS&gt;</t>
  </si>
  <si>
    <t>Fleetcor Technologies, Inc</t>
  </si>
  <si>
    <t>FLT</t>
  </si>
  <si>
    <t>FLIR&lt;XNAS&gt;</t>
  </si>
  <si>
    <t>Flir Systems, Inc</t>
  </si>
  <si>
    <t>FLIR</t>
  </si>
  <si>
    <t>FLS&lt;XNYS&gt;</t>
  </si>
  <si>
    <t>Flowserve Corp</t>
  </si>
  <si>
    <t>FLS</t>
  </si>
  <si>
    <t>FMC&lt;XNYS&gt;</t>
  </si>
  <si>
    <t>FMC Corp</t>
  </si>
  <si>
    <t>FMC</t>
  </si>
  <si>
    <t>F&lt;XNYS&gt;</t>
  </si>
  <si>
    <t>Ford Motor Co</t>
  </si>
  <si>
    <t>F</t>
  </si>
  <si>
    <t>FTNT&lt;XNAS&gt;</t>
  </si>
  <si>
    <t>Fortinet, Inc</t>
  </si>
  <si>
    <t>FTNT</t>
  </si>
  <si>
    <t>FTV&lt;XNYS&gt;</t>
  </si>
  <si>
    <t>Fortive Corp</t>
  </si>
  <si>
    <t>FTV</t>
  </si>
  <si>
    <t>FBHS&lt;XNYS&gt;</t>
  </si>
  <si>
    <t>Fortune Brands Home &amp; Security, Inc</t>
  </si>
  <si>
    <t>FBHS</t>
  </si>
  <si>
    <t>FOXA&lt;XNAS&gt;</t>
  </si>
  <si>
    <t>Fox Corp</t>
  </si>
  <si>
    <t>FOXA</t>
  </si>
  <si>
    <t>FOX&lt;XNAS&gt;</t>
  </si>
  <si>
    <t>FOX</t>
  </si>
  <si>
    <t>BEN&lt;XNYS&gt;</t>
  </si>
  <si>
    <t>Franklin Resources Inc</t>
  </si>
  <si>
    <t>BEN</t>
  </si>
  <si>
    <t>FCX&lt;XNYS&gt;</t>
  </si>
  <si>
    <t>Freeport-Mcmoran Inc</t>
  </si>
  <si>
    <t>FCX</t>
  </si>
  <si>
    <t>GPS&lt;XNYS&gt;</t>
  </si>
  <si>
    <t>Gap Inc</t>
  </si>
  <si>
    <t>GPS</t>
  </si>
  <si>
    <t>IT&lt;XNYS&gt;</t>
  </si>
  <si>
    <t>Gartner, Inc</t>
  </si>
  <si>
    <t>IT</t>
  </si>
  <si>
    <t>GD&lt;XNYS&gt;</t>
  </si>
  <si>
    <t>General Dynamics Corp</t>
  </si>
  <si>
    <t>GD</t>
  </si>
  <si>
    <t>GE&lt;XNYS&gt;</t>
  </si>
  <si>
    <t>General Electric Co</t>
  </si>
  <si>
    <t>GE</t>
  </si>
  <si>
    <t>GIS&lt;XNYS&gt;</t>
  </si>
  <si>
    <t>General Mills, Inc</t>
  </si>
  <si>
    <t>GIS</t>
  </si>
  <si>
    <t>GM&lt;XNYS&gt;</t>
  </si>
  <si>
    <t>General Motors Company</t>
  </si>
  <si>
    <t>GM</t>
  </si>
  <si>
    <t>GPC&lt;XNYS&gt;</t>
  </si>
  <si>
    <t>Genuine Parts Co</t>
  </si>
  <si>
    <t>GPC</t>
  </si>
  <si>
    <t>GILD&lt;XNAS&gt;</t>
  </si>
  <si>
    <t>Gilead Sciences, Inc</t>
  </si>
  <si>
    <t>GILD</t>
  </si>
  <si>
    <t>GPN&lt;XNYS&gt;</t>
  </si>
  <si>
    <t>Global Payments Inc</t>
  </si>
  <si>
    <t>GPN</t>
  </si>
  <si>
    <t>GL&lt;XNYS&gt;</t>
  </si>
  <si>
    <t>Globe Life Inc</t>
  </si>
  <si>
    <t>GL</t>
  </si>
  <si>
    <t>GS&lt;XNYS&gt;</t>
  </si>
  <si>
    <t>Goldman Sachs Group Inc</t>
  </si>
  <si>
    <t>GS</t>
  </si>
  <si>
    <t>HRB&lt;XNYS&gt;</t>
  </si>
  <si>
    <t>H&amp;R Block, Inc</t>
  </si>
  <si>
    <t>HRB</t>
  </si>
  <si>
    <t>HAL&lt;XNYS&gt;</t>
  </si>
  <si>
    <t>Halliburton Company</t>
  </si>
  <si>
    <t>HAL</t>
  </si>
  <si>
    <t>HBI&lt;XNYS&gt;</t>
  </si>
  <si>
    <t>Hanesbrands Inc</t>
  </si>
  <si>
    <t>HBI</t>
  </si>
  <si>
    <t>HOG&lt;XNYS&gt;</t>
  </si>
  <si>
    <t>Harley-Davidson, Inc</t>
  </si>
  <si>
    <t>HOG</t>
  </si>
  <si>
    <t>HAS&lt;XNAS&gt;</t>
  </si>
  <si>
    <t>Hasbro, Inc</t>
  </si>
  <si>
    <t>HAS</t>
  </si>
  <si>
    <t>HCA&lt;XNYS&gt;</t>
  </si>
  <si>
    <t>HCA Healthcare, Inc</t>
  </si>
  <si>
    <t>HCA</t>
  </si>
  <si>
    <t>PEAK&lt;XNYS&gt;</t>
  </si>
  <si>
    <t>Healthpeak Properties, Inc</t>
  </si>
  <si>
    <t>PEAK</t>
  </si>
  <si>
    <t>JKHY&lt;XNAS&gt;</t>
  </si>
  <si>
    <t>Henry Jack &amp; Associates Inc</t>
  </si>
  <si>
    <t>JKHY</t>
  </si>
  <si>
    <t>HSIC&lt;XNAS&gt;</t>
  </si>
  <si>
    <t>Henry Schein, Inc</t>
  </si>
  <si>
    <t>HSIC</t>
  </si>
  <si>
    <t>HSY&lt;XNYS&gt;</t>
  </si>
  <si>
    <t>Hershey Co</t>
  </si>
  <si>
    <t>HSY</t>
  </si>
  <si>
    <t>HES&lt;XNYS&gt;</t>
  </si>
  <si>
    <t>Hess Corp</t>
  </si>
  <si>
    <t>HES</t>
  </si>
  <si>
    <t>HPE&lt;XNYS&gt;</t>
  </si>
  <si>
    <t>Hewlett Packard Enterprise Co</t>
  </si>
  <si>
    <t>HPE</t>
  </si>
  <si>
    <t>HLT&lt;XNYS&gt;</t>
  </si>
  <si>
    <t>Hilton Worldwide Hldg Inc</t>
  </si>
  <si>
    <t>HLT</t>
  </si>
  <si>
    <t>HFC&lt;XNYS&gt;</t>
  </si>
  <si>
    <t>Hollyfrontier Corp</t>
  </si>
  <si>
    <t>HFC</t>
  </si>
  <si>
    <t>HOLX&lt;XNAS&gt;</t>
  </si>
  <si>
    <t>Hologic, Inc</t>
  </si>
  <si>
    <t>HOLX</t>
  </si>
  <si>
    <t>HD&lt;XNYS&gt;</t>
  </si>
  <si>
    <t>Home Depot, Inc</t>
  </si>
  <si>
    <t>HD</t>
  </si>
  <si>
    <t>HON&lt;XNYS&gt;</t>
  </si>
  <si>
    <t>Honeywell Intl Inc</t>
  </si>
  <si>
    <t>HON</t>
  </si>
  <si>
    <t>HRL&lt;XNYS&gt;</t>
  </si>
  <si>
    <t>Hormel Foods Corp</t>
  </si>
  <si>
    <t>HRL</t>
  </si>
  <si>
    <t>DHI&lt;XNYS&gt;</t>
  </si>
  <si>
    <t>Horton D R Inc</t>
  </si>
  <si>
    <t>DHI</t>
  </si>
  <si>
    <t>HST&lt;XNYS&gt;</t>
  </si>
  <si>
    <t>Host Hotels &amp; Resorts, Inc</t>
  </si>
  <si>
    <t>HST</t>
  </si>
  <si>
    <t>HWM&lt;XNYS&gt;</t>
  </si>
  <si>
    <t>Howmet Aerospace Inc</t>
  </si>
  <si>
    <t>HWM</t>
  </si>
  <si>
    <t>HPQ&lt;XNYS&gt;</t>
  </si>
  <si>
    <t>Hp Inc</t>
  </si>
  <si>
    <t>HPQ</t>
  </si>
  <si>
    <t>HUM&lt;XNYS&gt;</t>
  </si>
  <si>
    <t>Humana Inc</t>
  </si>
  <si>
    <t>HUM</t>
  </si>
  <si>
    <t>JBHT&lt;XNAS&gt;</t>
  </si>
  <si>
    <t>Hunt J B Transport Services Inc</t>
  </si>
  <si>
    <t>JBHT</t>
  </si>
  <si>
    <t>HBAN&lt;XNAS&gt;</t>
  </si>
  <si>
    <t>Huntington Bancshares Inc</t>
  </si>
  <si>
    <t>HBAN</t>
  </si>
  <si>
    <t>HII&lt;XNYS&gt;</t>
  </si>
  <si>
    <t>Huntington Ingalls Industries, Inc</t>
  </si>
  <si>
    <t>HII</t>
  </si>
  <si>
    <t>IEX&lt;XNYS&gt;</t>
  </si>
  <si>
    <t>Idex Corp</t>
  </si>
  <si>
    <t>IEX</t>
  </si>
  <si>
    <t>IDXX&lt;XNAS&gt;</t>
  </si>
  <si>
    <t>Idexx Laboratories Inc</t>
  </si>
  <si>
    <t>IDXX</t>
  </si>
  <si>
    <t>ITW&lt;XNYS&gt;</t>
  </si>
  <si>
    <t>Illinois Tool Works Inc</t>
  </si>
  <si>
    <t>ITW</t>
  </si>
  <si>
    <t>ILMN&lt;XNAS&gt;</t>
  </si>
  <si>
    <t>Illumina, Inc</t>
  </si>
  <si>
    <t>ILMN</t>
  </si>
  <si>
    <t>INCY&lt;XNAS&gt;</t>
  </si>
  <si>
    <t>Incyte Corp</t>
  </si>
  <si>
    <t>INCY</t>
  </si>
  <si>
    <t>IR&lt;XNYS&gt;</t>
  </si>
  <si>
    <t>Ingersoll Rand Inc</t>
  </si>
  <si>
    <t>IR</t>
  </si>
  <si>
    <t>INTC&lt;XNAS&gt;</t>
  </si>
  <si>
    <t>Intel Corp</t>
  </si>
  <si>
    <t>INTC</t>
  </si>
  <si>
    <t>ICE&lt;XNYS&gt;</t>
  </si>
  <si>
    <t>Intercontinental Exchange, Inc</t>
  </si>
  <si>
    <t>ICE</t>
  </si>
  <si>
    <t>IPG&lt;XNYS&gt;</t>
  </si>
  <si>
    <t>Interpublic Group Of Companies, Inc</t>
  </si>
  <si>
    <t>IPG</t>
  </si>
  <si>
    <t>IBM&lt;XNYS&gt;</t>
  </si>
  <si>
    <t>Intl Business Machines Corp</t>
  </si>
  <si>
    <t>IBM</t>
  </si>
  <si>
    <t>IFF&lt;XNYS&gt;</t>
  </si>
  <si>
    <t>Intl Flavors &amp; Fragrances Inc</t>
  </si>
  <si>
    <t>IFF</t>
  </si>
  <si>
    <t>IP&lt;XNYS&gt;</t>
  </si>
  <si>
    <t>Intl Paper Company</t>
  </si>
  <si>
    <t>IP</t>
  </si>
  <si>
    <t>INTU&lt;XNAS&gt;</t>
  </si>
  <si>
    <t>Intuit Inc</t>
  </si>
  <si>
    <t>INTU</t>
  </si>
  <si>
    <t>ISRG&lt;XNAS&gt;</t>
  </si>
  <si>
    <t>Intuitive Surgical, Inc</t>
  </si>
  <si>
    <t>ISRG</t>
  </si>
  <si>
    <t>IVZ&lt;XNYS&gt;</t>
  </si>
  <si>
    <t>Invesco Ltd.</t>
  </si>
  <si>
    <t>IVZ</t>
  </si>
  <si>
    <t>IPGP&lt;XNAS&gt;</t>
  </si>
  <si>
    <t>IPG Photonics Corp</t>
  </si>
  <si>
    <t>IPGP</t>
  </si>
  <si>
    <t>IQV&lt;XNYS&gt;</t>
  </si>
  <si>
    <t>Iqvia Hldg Inc</t>
  </si>
  <si>
    <t>IQV</t>
  </si>
  <si>
    <t>IRM&lt;XNYS&gt;</t>
  </si>
  <si>
    <t>Iron Mountain Inc</t>
  </si>
  <si>
    <t>IRM</t>
  </si>
  <si>
    <t>J&lt;XNYS&gt;</t>
  </si>
  <si>
    <t>Jacobs Engineering Group Inc</t>
  </si>
  <si>
    <t>J</t>
  </si>
  <si>
    <t>JNJ&lt;XNYS&gt;</t>
  </si>
  <si>
    <t>Johnson &amp; Johnson</t>
  </si>
  <si>
    <t>JNJ</t>
  </si>
  <si>
    <t>JPM&lt;XNYS&gt;</t>
  </si>
  <si>
    <t>Jpmorgan Chase &amp; Co</t>
  </si>
  <si>
    <t>JPM</t>
  </si>
  <si>
    <t>JNPR&lt;XNYS&gt;</t>
  </si>
  <si>
    <t>Juniper Networks, Inc</t>
  </si>
  <si>
    <t>JNPR</t>
  </si>
  <si>
    <t>KSU&lt;XNYS&gt;</t>
  </si>
  <si>
    <t>Kansas City Southern</t>
  </si>
  <si>
    <t>KSU</t>
  </si>
  <si>
    <t>K&lt;XNYS&gt;</t>
  </si>
  <si>
    <t>Kellogg Company</t>
  </si>
  <si>
    <t>K</t>
  </si>
  <si>
    <t>KEY&lt;XNYS&gt;</t>
  </si>
  <si>
    <t>Keycorp</t>
  </si>
  <si>
    <t>KEY</t>
  </si>
  <si>
    <t>KEYS&lt;XNYS&gt;</t>
  </si>
  <si>
    <t>Keysight Technologies, Inc</t>
  </si>
  <si>
    <t>KEYS</t>
  </si>
  <si>
    <t>KMB&lt;XNYS&gt;</t>
  </si>
  <si>
    <t>Kimberly Clark Corporaton</t>
  </si>
  <si>
    <t>KMB</t>
  </si>
  <si>
    <t>KIM&lt;XNYS&gt;</t>
  </si>
  <si>
    <t>Kimco Realty Corp</t>
  </si>
  <si>
    <t>KIM</t>
  </si>
  <si>
    <t>KMI&lt;XNYS&gt;</t>
  </si>
  <si>
    <t>Kinder Morgan, Inc</t>
  </si>
  <si>
    <t>KMI</t>
  </si>
  <si>
    <t>KLAC&lt;XNAS&gt;</t>
  </si>
  <si>
    <t>Kla Corp</t>
  </si>
  <si>
    <t>KLAC</t>
  </si>
  <si>
    <t>KSS&lt;XNYS&gt;</t>
  </si>
  <si>
    <t>KohlS Corp</t>
  </si>
  <si>
    <t>KSS</t>
  </si>
  <si>
    <t>KHC&lt;XNAS&gt;</t>
  </si>
  <si>
    <t>Kraft Heinz Co</t>
  </si>
  <si>
    <t>KHC</t>
  </si>
  <si>
    <t>LB&lt;XNYS&gt;</t>
  </si>
  <si>
    <t>L Brands, Inc</t>
  </si>
  <si>
    <t>LB</t>
  </si>
  <si>
    <t>LHX&lt;XNYS&gt;</t>
  </si>
  <si>
    <t>L3harris Technologies, Inc</t>
  </si>
  <si>
    <t>LHX</t>
  </si>
  <si>
    <t>LH&lt;XNYS&gt;</t>
  </si>
  <si>
    <t>Laboratory Corp Of America Hldg</t>
  </si>
  <si>
    <t>LH</t>
  </si>
  <si>
    <t>LRCX&lt;XNAS&gt;</t>
  </si>
  <si>
    <t>Lam Research Corp</t>
  </si>
  <si>
    <t>LRCX</t>
  </si>
  <si>
    <t>LW&lt;XNYS&gt;</t>
  </si>
  <si>
    <t>Lamb Weston Hldg Inc</t>
  </si>
  <si>
    <t>LW</t>
  </si>
  <si>
    <t>LVS&lt;XNYS&gt;</t>
  </si>
  <si>
    <t>Las Vegas Sands Corp</t>
  </si>
  <si>
    <t>LVS</t>
  </si>
  <si>
    <t>LEG&lt;XNYS&gt;</t>
  </si>
  <si>
    <t>Leggett &amp; Platt, Inc</t>
  </si>
  <si>
    <t>LEG</t>
  </si>
  <si>
    <t>LDOS&lt;XNYS&gt;</t>
  </si>
  <si>
    <t>Leidos Hldg Inc</t>
  </si>
  <si>
    <t>LDOS</t>
  </si>
  <si>
    <t>LEN&lt;XNYS&gt;</t>
  </si>
  <si>
    <t>Lennar Corp</t>
  </si>
  <si>
    <t>LEN</t>
  </si>
  <si>
    <t>LNC&lt;XNYS&gt;</t>
  </si>
  <si>
    <t>Lincoln National Corp</t>
  </si>
  <si>
    <t>LNC</t>
  </si>
  <si>
    <t>LYV&lt;XNYS&gt;</t>
  </si>
  <si>
    <t>Live Nation Entertainment, Inc</t>
  </si>
  <si>
    <t>LYV</t>
  </si>
  <si>
    <t>LKQ&lt;XNAS&gt;</t>
  </si>
  <si>
    <t>LKQ Corp</t>
  </si>
  <si>
    <t>LKQ</t>
  </si>
  <si>
    <t>LMT&lt;XNYS&gt;</t>
  </si>
  <si>
    <t>Lockheed Martin Corp</t>
  </si>
  <si>
    <t>LMT</t>
  </si>
  <si>
    <t>L&lt;XNYS&gt;</t>
  </si>
  <si>
    <t>Loews Corp</t>
  </si>
  <si>
    <t>L</t>
  </si>
  <si>
    <t>LOW&lt;XNYS&gt;</t>
  </si>
  <si>
    <t>Lowes Companies Inc</t>
  </si>
  <si>
    <t>LOW</t>
  </si>
  <si>
    <t>LYB&lt;XNYS&gt;</t>
  </si>
  <si>
    <t>Lyondellbasell Industries N.V.</t>
  </si>
  <si>
    <t>LYB</t>
  </si>
  <si>
    <t>MTB&lt;XNYS&gt;</t>
  </si>
  <si>
    <t>M&amp;T Bank Corp</t>
  </si>
  <si>
    <t>MTB</t>
  </si>
  <si>
    <t>MRO&lt;XNYS&gt;</t>
  </si>
  <si>
    <t>Marathon Oil Corp</t>
  </si>
  <si>
    <t>MRO</t>
  </si>
  <si>
    <t>MPC&lt;XNYS&gt;</t>
  </si>
  <si>
    <t>Marathon Petroleum Corp</t>
  </si>
  <si>
    <t>MPC</t>
  </si>
  <si>
    <t>MKTX&lt;XNAS&gt;</t>
  </si>
  <si>
    <t>Marketaxess Hldg Inc</t>
  </si>
  <si>
    <t>MKTX</t>
  </si>
  <si>
    <t>MAR&lt;XNAS&gt;</t>
  </si>
  <si>
    <t>Marriott Intl Inc</t>
  </si>
  <si>
    <t>MAR</t>
  </si>
  <si>
    <t>MMC&lt;XNYS&gt;</t>
  </si>
  <si>
    <t>Marsh &amp; Mclennan Companies, Inc</t>
  </si>
  <si>
    <t>MMC</t>
  </si>
  <si>
    <t>MLM&lt;XNYS&gt;</t>
  </si>
  <si>
    <t>Martin Marietta Materials, Inc</t>
  </si>
  <si>
    <t>MLM</t>
  </si>
  <si>
    <t>MAS&lt;XNYS&gt;</t>
  </si>
  <si>
    <t>Masco Corp</t>
  </si>
  <si>
    <t>MAS</t>
  </si>
  <si>
    <t>MA&lt;XNYS&gt;</t>
  </si>
  <si>
    <t>Mastercard Inc</t>
  </si>
  <si>
    <t>MA</t>
  </si>
  <si>
    <t>MXIM&lt;XNAS&gt;</t>
  </si>
  <si>
    <t>Maxim Integrated Products, Inc</t>
  </si>
  <si>
    <t>MXIM</t>
  </si>
  <si>
    <t>MKC&lt;XNYS&gt;</t>
  </si>
  <si>
    <t>Mccormick &amp; Co Inc</t>
  </si>
  <si>
    <t>MKC</t>
  </si>
  <si>
    <t>MCD&lt;XNYS&gt;</t>
  </si>
  <si>
    <t>Mcdonalds Corp</t>
  </si>
  <si>
    <t>MCD</t>
  </si>
  <si>
    <t>MCK&lt;XNYS&gt;</t>
  </si>
  <si>
    <t>Mckesson Corp</t>
  </si>
  <si>
    <t>MCK</t>
  </si>
  <si>
    <t>MDT&lt;XNYS&gt;</t>
  </si>
  <si>
    <t>Medtronic Plc</t>
  </si>
  <si>
    <t>MDT</t>
  </si>
  <si>
    <t>MRK&lt;XNYS&gt;</t>
  </si>
  <si>
    <t>Merck &amp; Co., Inc</t>
  </si>
  <si>
    <t>MRK</t>
  </si>
  <si>
    <t>MET&lt;XNYS&gt;</t>
  </si>
  <si>
    <t>Metlife, Inc</t>
  </si>
  <si>
    <t>MET</t>
  </si>
  <si>
    <t>MTD&lt;XNYS&gt;</t>
  </si>
  <si>
    <t>Mettler Toledo Intl Inc</t>
  </si>
  <si>
    <t>MTD</t>
  </si>
  <si>
    <t>MGM&lt;XNYS&gt;</t>
  </si>
  <si>
    <t>MGM Resorts Intl</t>
  </si>
  <si>
    <t>MGM</t>
  </si>
  <si>
    <t>MCHP&lt;XNAS&gt;</t>
  </si>
  <si>
    <t>Microchip Technology Inc</t>
  </si>
  <si>
    <t>MCHP</t>
  </si>
  <si>
    <t>MU&lt;XNAS&gt;</t>
  </si>
  <si>
    <t>Micron Technology, Inc</t>
  </si>
  <si>
    <t>MU</t>
  </si>
  <si>
    <t>MSFT&lt;XNAS&gt;</t>
  </si>
  <si>
    <t>Microsoft Corp</t>
  </si>
  <si>
    <t>MSFT</t>
  </si>
  <si>
    <t>MAA&lt;XNYS&gt;</t>
  </si>
  <si>
    <t>Mid America Apartment Communities Inc</t>
  </si>
  <si>
    <t>MAA</t>
  </si>
  <si>
    <t>MHK&lt;XNYS&gt;</t>
  </si>
  <si>
    <t>Mohawk Industries, Inc</t>
  </si>
  <si>
    <t>MHK</t>
  </si>
  <si>
    <t>TAP&lt;XNYS&gt;</t>
  </si>
  <si>
    <t>Molson Coors Beverage Company</t>
  </si>
  <si>
    <t>TAP</t>
  </si>
  <si>
    <t>MDLZ&lt;XNAS&gt;</t>
  </si>
  <si>
    <t>Mondel?Z Intl, Inc</t>
  </si>
  <si>
    <t>MDLZ</t>
  </si>
  <si>
    <t>MNST&lt;XNAS&gt;</t>
  </si>
  <si>
    <t>Monster Beverage Corp</t>
  </si>
  <si>
    <t>MNST</t>
  </si>
  <si>
    <t>MCO&lt;XNYS&gt;</t>
  </si>
  <si>
    <t>MoodyS Corp</t>
  </si>
  <si>
    <t>MCO</t>
  </si>
  <si>
    <t>MS&lt;XNYS&gt;</t>
  </si>
  <si>
    <t>Morgan Stanley</t>
  </si>
  <si>
    <t>MS</t>
  </si>
  <si>
    <t>MOS&lt;XNYS&gt;</t>
  </si>
  <si>
    <t>Mosaic Co</t>
  </si>
  <si>
    <t>MOS</t>
  </si>
  <si>
    <t>MSI&lt;XNYS&gt;</t>
  </si>
  <si>
    <t>Motorola Solutions, Inc</t>
  </si>
  <si>
    <t>MSI</t>
  </si>
  <si>
    <t>MSCI&lt;XNYS&gt;</t>
  </si>
  <si>
    <t>MSCI Inc</t>
  </si>
  <si>
    <t>MSCI</t>
  </si>
  <si>
    <t>NDAQ&lt;XNAS&gt;</t>
  </si>
  <si>
    <t>Nasdaq, Inc</t>
  </si>
  <si>
    <t>NDAQ</t>
  </si>
  <si>
    <t>NOV&lt;XNYS&gt;</t>
  </si>
  <si>
    <t>National Oilwell Varco Inc</t>
  </si>
  <si>
    <t>NOV</t>
  </si>
  <si>
    <t>NTAP&lt;XNAS&gt;</t>
  </si>
  <si>
    <t>Netapp, Inc</t>
  </si>
  <si>
    <t>NTAP</t>
  </si>
  <si>
    <t>NFLX&lt;XNAS&gt;</t>
  </si>
  <si>
    <t>Netflix, Inc</t>
  </si>
  <si>
    <t>NFLX</t>
  </si>
  <si>
    <t>NWL&lt;XNYS&gt;</t>
  </si>
  <si>
    <t>Newell Brands Inc</t>
  </si>
  <si>
    <t>NWL</t>
  </si>
  <si>
    <t>NEM&lt;XNYS&gt;</t>
  </si>
  <si>
    <t>Newmont Corp</t>
  </si>
  <si>
    <t>NEM</t>
  </si>
  <si>
    <t>NWSA&lt;XNAS&gt;</t>
  </si>
  <si>
    <t>News Corp</t>
  </si>
  <si>
    <t>NWSA</t>
  </si>
  <si>
    <t>NWS&lt;XNAS&gt;</t>
  </si>
  <si>
    <t>NWS</t>
  </si>
  <si>
    <t>NEE&lt;XNYS&gt;</t>
  </si>
  <si>
    <t>Nextera Energy Inc</t>
  </si>
  <si>
    <t>NEE</t>
  </si>
  <si>
    <t>NLSN&lt;XNYS&gt;</t>
  </si>
  <si>
    <t>Nielsen Hldg Plc</t>
  </si>
  <si>
    <t>NLSN</t>
  </si>
  <si>
    <t>NKE&lt;XNYS&gt;</t>
  </si>
  <si>
    <t>Nike, Inc</t>
  </si>
  <si>
    <t>NKE</t>
  </si>
  <si>
    <t>NI&lt;XNYS&gt;</t>
  </si>
  <si>
    <t>Nisource Inc</t>
  </si>
  <si>
    <t>NI</t>
  </si>
  <si>
    <t>NBL&lt;XNYS&gt;</t>
  </si>
  <si>
    <t>Noble Energy, Inc</t>
  </si>
  <si>
    <t>NBL</t>
  </si>
  <si>
    <t>JWN&lt;XNYS&gt;</t>
  </si>
  <si>
    <t>Nordstrom, Inc</t>
  </si>
  <si>
    <t>JWN</t>
  </si>
  <si>
    <t>NSC&lt;XNYS&gt;</t>
  </si>
  <si>
    <t>Norfolk Southern Corp</t>
  </si>
  <si>
    <t>NSC</t>
  </si>
  <si>
    <t>NTRS&lt;XNAS&gt;</t>
  </si>
  <si>
    <t>Northern Trust Corp</t>
  </si>
  <si>
    <t>NTRS</t>
  </si>
  <si>
    <t>NOC&lt;XNYS&gt;</t>
  </si>
  <si>
    <t>Northrop Grumman Corp</t>
  </si>
  <si>
    <t>NOC</t>
  </si>
  <si>
    <t>NLOK&lt;XNAS&gt;</t>
  </si>
  <si>
    <t>Nortonlifelock Inc</t>
  </si>
  <si>
    <t>NLOK</t>
  </si>
  <si>
    <t>NCLH&lt;XNAS&gt;</t>
  </si>
  <si>
    <t>Norwegian Cruise Line Hldg Ltd.</t>
  </si>
  <si>
    <t>NCLH</t>
  </si>
  <si>
    <t>NRG&lt;XNYS&gt;</t>
  </si>
  <si>
    <t>NRG Energy, Inc</t>
  </si>
  <si>
    <t>NRG</t>
  </si>
  <si>
    <t>NUE&lt;XNYS&gt;</t>
  </si>
  <si>
    <t>Nucor Corp</t>
  </si>
  <si>
    <t>NUE</t>
  </si>
  <si>
    <t>NVDA&lt;XNAS&gt;</t>
  </si>
  <si>
    <t>Nvidia Corp</t>
  </si>
  <si>
    <t>NVDA</t>
  </si>
  <si>
    <t>NVR&lt;XNYS&gt;</t>
  </si>
  <si>
    <t>NVR Inc</t>
  </si>
  <si>
    <t>NVR</t>
  </si>
  <si>
    <t>ORLY&lt;XNAS&gt;</t>
  </si>
  <si>
    <t>O Reilly Automotive Inc</t>
  </si>
  <si>
    <t>ORLY</t>
  </si>
  <si>
    <t>OXY&lt;XNYS&gt;</t>
  </si>
  <si>
    <t>Occidental Petroleum Corp</t>
  </si>
  <si>
    <t>OXY</t>
  </si>
  <si>
    <t>ODFL&lt;XNAS&gt;</t>
  </si>
  <si>
    <t>Old Dominion Freight Line, Inc</t>
  </si>
  <si>
    <t>ODFL</t>
  </si>
  <si>
    <t>OMC&lt;XNYS&gt;</t>
  </si>
  <si>
    <t>Omnicom Group Inc</t>
  </si>
  <si>
    <t>OMC</t>
  </si>
  <si>
    <t>OKE&lt;XNYS&gt;</t>
  </si>
  <si>
    <t>Oneok, Inc</t>
  </si>
  <si>
    <t>OKE</t>
  </si>
  <si>
    <t>ORCL&lt;XNYS&gt;</t>
  </si>
  <si>
    <t>Oracle Corp</t>
  </si>
  <si>
    <t>ORCL</t>
  </si>
  <si>
    <t>OTIS&lt;XNYS&gt;</t>
  </si>
  <si>
    <t>Otis Worldwide Corp</t>
  </si>
  <si>
    <t>OTIS</t>
  </si>
  <si>
    <t>PCAR&lt;XNAS&gt;</t>
  </si>
  <si>
    <t>Paccar Inc</t>
  </si>
  <si>
    <t>PCAR</t>
  </si>
  <si>
    <t>PKG&lt;XNYS&gt;</t>
  </si>
  <si>
    <t>Packaging Corp Of America</t>
  </si>
  <si>
    <t>PKG</t>
  </si>
  <si>
    <t>PH&lt;XNYS&gt;</t>
  </si>
  <si>
    <t>Parker-Hannifin Corp</t>
  </si>
  <si>
    <t>PH</t>
  </si>
  <si>
    <t>PAYX&lt;XNAS&gt;</t>
  </si>
  <si>
    <t>Paychex, Inc</t>
  </si>
  <si>
    <t>PAYX</t>
  </si>
  <si>
    <t>PAYC&lt;XNYS&gt;</t>
  </si>
  <si>
    <t>Paycom Software, Inc</t>
  </si>
  <si>
    <t>PAYC</t>
  </si>
  <si>
    <t>PYPL&lt;XNAS&gt;</t>
  </si>
  <si>
    <t>Paypal Hldg Inc</t>
  </si>
  <si>
    <t>PYPL</t>
  </si>
  <si>
    <t>PBCT&lt;XNAS&gt;</t>
  </si>
  <si>
    <t>PeopleS United Financial, Inc</t>
  </si>
  <si>
    <t>PBCT</t>
  </si>
  <si>
    <t>PEP&lt;XNYS&gt;</t>
  </si>
  <si>
    <t>Pepsico, Inc</t>
  </si>
  <si>
    <t>PEP</t>
  </si>
  <si>
    <t>PKI&lt;XNYS&gt;</t>
  </si>
  <si>
    <t>Perkinelmer Inc</t>
  </si>
  <si>
    <t>PKI</t>
  </si>
  <si>
    <t>PRGO&lt;XNYS&gt;</t>
  </si>
  <si>
    <t>Perrigo Company Plc</t>
  </si>
  <si>
    <t>PRGO</t>
  </si>
  <si>
    <t>PFE&lt;XNYS&gt;</t>
  </si>
  <si>
    <t>Pfizer Inc</t>
  </si>
  <si>
    <t>PFE</t>
  </si>
  <si>
    <t>PM&lt;XNYS&gt;</t>
  </si>
  <si>
    <t>Philip Morris Intl Inc</t>
  </si>
  <si>
    <t>PM</t>
  </si>
  <si>
    <t>PSX&lt;XNYS&gt;</t>
  </si>
  <si>
    <t>Phillips 66</t>
  </si>
  <si>
    <t>PSX</t>
  </si>
  <si>
    <t>PNW&lt;XNYS&gt;</t>
  </si>
  <si>
    <t>Pinnacle West Capital Corp</t>
  </si>
  <si>
    <t>PNW</t>
  </si>
  <si>
    <t>PXD&lt;XNYS&gt;</t>
  </si>
  <si>
    <t>Pioneer Natural Resources Co</t>
  </si>
  <si>
    <t>PXD</t>
  </si>
  <si>
    <t>PNC&lt;XNYS&gt;</t>
  </si>
  <si>
    <t>PNC Financial Services Group, Inc</t>
  </si>
  <si>
    <t>PNC</t>
  </si>
  <si>
    <t>PPG&lt;XNYS&gt;</t>
  </si>
  <si>
    <t>PPG Industries Inc</t>
  </si>
  <si>
    <t>PPG</t>
  </si>
  <si>
    <t>PPL&lt;XNYS&gt;</t>
  </si>
  <si>
    <t>PPL Corp</t>
  </si>
  <si>
    <t>PPL</t>
  </si>
  <si>
    <t>TROW&lt;XNAS&gt;</t>
  </si>
  <si>
    <t>Price T Rowe Group Inc</t>
  </si>
  <si>
    <t>TROW</t>
  </si>
  <si>
    <t>PFG&lt;XNYS&gt;</t>
  </si>
  <si>
    <t>Principal Financial Group, Inc</t>
  </si>
  <si>
    <t>PFG</t>
  </si>
  <si>
    <t>PG&lt;XNYS&gt;</t>
  </si>
  <si>
    <t>Procter &amp; Gamble Co</t>
  </si>
  <si>
    <t>PG</t>
  </si>
  <si>
    <t>PGR&lt;XNYS&gt;</t>
  </si>
  <si>
    <t>Progressive Corp</t>
  </si>
  <si>
    <t>PGR</t>
  </si>
  <si>
    <t>PLD&lt;XNYS&gt;</t>
  </si>
  <si>
    <t>Prologis, Inc</t>
  </si>
  <si>
    <t>PLD</t>
  </si>
  <si>
    <t>PRU&lt;XNYS&gt;</t>
  </si>
  <si>
    <t>Prudential Financial Inc</t>
  </si>
  <si>
    <t>PRU</t>
  </si>
  <si>
    <t>PEG&lt;XNYS&gt;</t>
  </si>
  <si>
    <t>Public Service Enterprise Group Inc</t>
  </si>
  <si>
    <t>PEG</t>
  </si>
  <si>
    <t>PSA&lt;XNYS&gt;</t>
  </si>
  <si>
    <t>Public Storage</t>
  </si>
  <si>
    <t>PSA</t>
  </si>
  <si>
    <t>PHM&lt;XNYS&gt;</t>
  </si>
  <si>
    <t>Pultegroup Inc</t>
  </si>
  <si>
    <t>PHM</t>
  </si>
  <si>
    <t>PVH&lt;XNYS&gt;</t>
  </si>
  <si>
    <t>PVH Corp</t>
  </si>
  <si>
    <t>PVH</t>
  </si>
  <si>
    <t>QRVO&lt;XNAS&gt;</t>
  </si>
  <si>
    <t>Qorvo, Inc</t>
  </si>
  <si>
    <t>QRVO</t>
  </si>
  <si>
    <t>QCOM&lt;XNAS&gt;</t>
  </si>
  <si>
    <t>Qualcomm Inc</t>
  </si>
  <si>
    <t>QCOM</t>
  </si>
  <si>
    <t>PWR&lt;XNYS&gt;</t>
  </si>
  <si>
    <t>Quanta Services, Inc</t>
  </si>
  <si>
    <t>PWR</t>
  </si>
  <si>
    <t>DGX&lt;XNYS&gt;</t>
  </si>
  <si>
    <t>Quest Diagnostics Inc</t>
  </si>
  <si>
    <t>DGX</t>
  </si>
  <si>
    <t>RL&lt;XNYS&gt;</t>
  </si>
  <si>
    <t>Ralph Lauren Corp</t>
  </si>
  <si>
    <t>RL</t>
  </si>
  <si>
    <t>RJF&lt;XNYS&gt;</t>
  </si>
  <si>
    <t>Raymond James Financial, Inc</t>
  </si>
  <si>
    <t>RJF</t>
  </si>
  <si>
    <t>RTX&lt;XNYS&gt;</t>
  </si>
  <si>
    <t>Raytheon Technologies Corp</t>
  </si>
  <si>
    <t>RTX</t>
  </si>
  <si>
    <t>O&lt;XNYS&gt;</t>
  </si>
  <si>
    <t>Realty Income Corp</t>
  </si>
  <si>
    <t>O</t>
  </si>
  <si>
    <t>REG&lt;XNYS&gt;</t>
  </si>
  <si>
    <t>Regency Centers Corp</t>
  </si>
  <si>
    <t>REG</t>
  </si>
  <si>
    <t>REGN&lt;XNAS&gt;</t>
  </si>
  <si>
    <t>Regeneron Pharmaceuticals, Inc</t>
  </si>
  <si>
    <t>REGN</t>
  </si>
  <si>
    <t>RF&lt;XNYS&gt;</t>
  </si>
  <si>
    <t>Regions Financial Corp</t>
  </si>
  <si>
    <t>RF</t>
  </si>
  <si>
    <t>RSG&lt;XNYS&gt;</t>
  </si>
  <si>
    <t>Republic Services, Inc</t>
  </si>
  <si>
    <t>RSG</t>
  </si>
  <si>
    <t>RMD&lt;XNYS&gt;</t>
  </si>
  <si>
    <t>Resmed Inc</t>
  </si>
  <si>
    <t>RMD</t>
  </si>
  <si>
    <t>RHI&lt;XNYS&gt;</t>
  </si>
  <si>
    <t>Robert Half Intl Inc</t>
  </si>
  <si>
    <t>RHI</t>
  </si>
  <si>
    <t>ROK&lt;XNYS&gt;</t>
  </si>
  <si>
    <t>Rockwell Automation, Inc</t>
  </si>
  <si>
    <t>ROK</t>
  </si>
  <si>
    <t>ROL&lt;XNYS&gt;</t>
  </si>
  <si>
    <t>Rollins, Inc</t>
  </si>
  <si>
    <t>ROL</t>
  </si>
  <si>
    <t>ROP&lt;XNYS&gt;</t>
  </si>
  <si>
    <t>Roper Technologies, Inc</t>
  </si>
  <si>
    <t>ROP</t>
  </si>
  <si>
    <t>ROST&lt;XNAS&gt;</t>
  </si>
  <si>
    <t>Ross Stores, Inc</t>
  </si>
  <si>
    <t>ROST</t>
  </si>
  <si>
    <t>RCL&lt;XNYS&gt;</t>
  </si>
  <si>
    <t>Royal Caribbean Cruises Ltd</t>
  </si>
  <si>
    <t>RCL</t>
  </si>
  <si>
    <t>SPGI&lt;XNYS&gt;</t>
  </si>
  <si>
    <t>S&amp;P Global Inc</t>
  </si>
  <si>
    <t>SPGI</t>
  </si>
  <si>
    <t>CRM&lt;XNYS&gt;</t>
  </si>
  <si>
    <t>Salesforce.Com, Inc</t>
  </si>
  <si>
    <t>CRM</t>
  </si>
  <si>
    <t>SBAC&lt;XNAS&gt;</t>
  </si>
  <si>
    <t>SBA Comm Corp</t>
  </si>
  <si>
    <t>SBAC</t>
  </si>
  <si>
    <t>SLB&lt;XNYS&gt;</t>
  </si>
  <si>
    <t>Schlumberger Ltd</t>
  </si>
  <si>
    <t>SLB</t>
  </si>
  <si>
    <t>SCHW&lt;XNYS&gt;</t>
  </si>
  <si>
    <t>Schwab Charles Corp</t>
  </si>
  <si>
    <t>SCHW</t>
  </si>
  <si>
    <t>SEE&lt;XNYS&gt;</t>
  </si>
  <si>
    <t>Sealed Air Corp</t>
  </si>
  <si>
    <t>SEE</t>
  </si>
  <si>
    <t>SRE&lt;XNYS&gt;</t>
  </si>
  <si>
    <t>Sempra Energy</t>
  </si>
  <si>
    <t>SRE</t>
  </si>
  <si>
    <t>NOW&lt;XNYS&gt;</t>
  </si>
  <si>
    <t>Servicenow, Inc</t>
  </si>
  <si>
    <t>NOW</t>
  </si>
  <si>
    <t>SPG&lt;XNYS&gt;</t>
  </si>
  <si>
    <t>Simon Property Group, Inc</t>
  </si>
  <si>
    <t>SPG</t>
  </si>
  <si>
    <t>SWKS&lt;XNAS&gt;</t>
  </si>
  <si>
    <t>Skyworks Solutions, Inc</t>
  </si>
  <si>
    <t>SWKS</t>
  </si>
  <si>
    <t>SLG&lt;XNYS&gt;</t>
  </si>
  <si>
    <t>Sl Green Realty Corp</t>
  </si>
  <si>
    <t>SLG</t>
  </si>
  <si>
    <t>AOS&lt;XNYS&gt;</t>
  </si>
  <si>
    <t>Smith A O Corp</t>
  </si>
  <si>
    <t>AOS</t>
  </si>
  <si>
    <t>SNA&lt;XNYS&gt;</t>
  </si>
  <si>
    <t>Snap-On Inc</t>
  </si>
  <si>
    <t>SNA</t>
  </si>
  <si>
    <t>LUV&lt;XNYS&gt;</t>
  </si>
  <si>
    <t>Southwest Airlines Co.</t>
  </si>
  <si>
    <t>LUV</t>
  </si>
  <si>
    <t>SWK&lt;XNYS&gt;</t>
  </si>
  <si>
    <t>Stanley Black &amp; Decker, Inc</t>
  </si>
  <si>
    <t>SWK</t>
  </si>
  <si>
    <t>SBUX&lt;XNAS&gt;</t>
  </si>
  <si>
    <t>Starbucks Corp</t>
  </si>
  <si>
    <t>SBUX</t>
  </si>
  <si>
    <t>STT&lt;XNYS&gt;</t>
  </si>
  <si>
    <t>State Street Corp</t>
  </si>
  <si>
    <t>STT</t>
  </si>
  <si>
    <t>SYK&lt;XNYS&gt;</t>
  </si>
  <si>
    <t>Stryker Corp</t>
  </si>
  <si>
    <t>SYK</t>
  </si>
  <si>
    <t>SIVB&lt;XNAS&gt;</t>
  </si>
  <si>
    <t>SVB Financial Group</t>
  </si>
  <si>
    <t>SIVB</t>
  </si>
  <si>
    <t>SYF&lt;XNYS&gt;</t>
  </si>
  <si>
    <t>Synchrony Financial</t>
  </si>
  <si>
    <t>SYF</t>
  </si>
  <si>
    <t>SNPS&lt;XNAS&gt;</t>
  </si>
  <si>
    <t>Synopsys, Inc</t>
  </si>
  <si>
    <t>SNPS</t>
  </si>
  <si>
    <t>SYY&lt;XNYS&gt;</t>
  </si>
  <si>
    <t>Sysco Corp</t>
  </si>
  <si>
    <t>SYY</t>
  </si>
  <si>
    <t>TTWO&lt;XNAS&gt;</t>
  </si>
  <si>
    <t>Take-Two Interactive Software, Inc</t>
  </si>
  <si>
    <t>TTWO</t>
  </si>
  <si>
    <t>TPR&lt;XNYS&gt;</t>
  </si>
  <si>
    <t>Tapestry, Inc</t>
  </si>
  <si>
    <t>TPR</t>
  </si>
  <si>
    <t>TGT&lt;XNYS&gt;</t>
  </si>
  <si>
    <t>Target Corp</t>
  </si>
  <si>
    <t>TGT</t>
  </si>
  <si>
    <t>TFX&lt;XNYS&gt;</t>
  </si>
  <si>
    <t>Teleflex Inc</t>
  </si>
  <si>
    <t>TFX</t>
  </si>
  <si>
    <t>TXN&lt;XNAS&gt;</t>
  </si>
  <si>
    <t>Texas Instruments Inc</t>
  </si>
  <si>
    <t>TXN</t>
  </si>
  <si>
    <t>TXT&lt;XNYS&gt;</t>
  </si>
  <si>
    <t>Textron Inc</t>
  </si>
  <si>
    <t>TXT</t>
  </si>
  <si>
    <t>BK&lt;XNYS&gt;</t>
  </si>
  <si>
    <t>The Bank Of New York Mellon Corp</t>
  </si>
  <si>
    <t>BK</t>
  </si>
  <si>
    <t>COO&lt;XNYS&gt;</t>
  </si>
  <si>
    <t>The Cooper Companies, Inc</t>
  </si>
  <si>
    <t>COO</t>
  </si>
  <si>
    <t>HIG&lt;XNYS&gt;</t>
  </si>
  <si>
    <t>The Hartford Financial Services Group, Inc</t>
  </si>
  <si>
    <t>HIG</t>
  </si>
  <si>
    <t>SJM&lt;XNYS&gt;</t>
  </si>
  <si>
    <t>The J. M. Smucker Company</t>
  </si>
  <si>
    <t>SJM</t>
  </si>
  <si>
    <t>KR&lt;XNYS&gt;</t>
  </si>
  <si>
    <t>The Kroger Co.</t>
  </si>
  <si>
    <t>KR</t>
  </si>
  <si>
    <t>SHW&lt;XNYS&gt;</t>
  </si>
  <si>
    <t>The Sherwin-Williams Company</t>
  </si>
  <si>
    <t>SHW</t>
  </si>
  <si>
    <t>SO&lt;XNYS&gt;</t>
  </si>
  <si>
    <t>The Southern Company</t>
  </si>
  <si>
    <t>SO</t>
  </si>
  <si>
    <t>TJX&lt;XNYS&gt;</t>
  </si>
  <si>
    <t>The TJX Companies, Inc</t>
  </si>
  <si>
    <t>TJX</t>
  </si>
  <si>
    <t>TMO&lt;XNYS&gt;</t>
  </si>
  <si>
    <t>Thermo Fisher Scientific Inc</t>
  </si>
  <si>
    <t>TMO</t>
  </si>
  <si>
    <t>TIF&lt;XNYS&gt;</t>
  </si>
  <si>
    <t>Tiffany &amp; Co</t>
  </si>
  <si>
    <t>TIF</t>
  </si>
  <si>
    <t>TMUS&lt;XNYS&gt;</t>
  </si>
  <si>
    <t>T-Mobile US, Inc</t>
  </si>
  <si>
    <t>TMUS</t>
  </si>
  <si>
    <t>TSCO&lt;XNAS&gt;</t>
  </si>
  <si>
    <t>Tractor Supply Co</t>
  </si>
  <si>
    <t>TSCO</t>
  </si>
  <si>
    <t>TDG&lt;XNYS&gt;</t>
  </si>
  <si>
    <t>Transdigm Group Inc</t>
  </si>
  <si>
    <t>TDG</t>
  </si>
  <si>
    <t>TRV&lt;XNYS&gt;</t>
  </si>
  <si>
    <t>Travelers Companies, Inc</t>
  </si>
  <si>
    <t>TRV</t>
  </si>
  <si>
    <t>TFC&lt;XNYS&gt;</t>
  </si>
  <si>
    <t>Truist Financial Corp</t>
  </si>
  <si>
    <t>TFC</t>
  </si>
  <si>
    <t>TWTR&lt;XNYS&gt;</t>
  </si>
  <si>
    <t>Twitter, Inc</t>
  </si>
  <si>
    <t>TWTR</t>
  </si>
  <si>
    <t>TSN&lt;XNYS&gt;</t>
  </si>
  <si>
    <t>Tyson Foods, Inc</t>
  </si>
  <si>
    <t>TSN</t>
  </si>
  <si>
    <t>UDR&lt;XNYS&gt;</t>
  </si>
  <si>
    <t>UDR, Inc</t>
  </si>
  <si>
    <t>UDR</t>
  </si>
  <si>
    <t>ULTA&lt;XNAS&gt;</t>
  </si>
  <si>
    <t>Ulta Beauty, Inc</t>
  </si>
  <si>
    <t>ULTA</t>
  </si>
  <si>
    <t>UAA&lt;XNYS&gt;</t>
  </si>
  <si>
    <t>Under Armour, Inc</t>
  </si>
  <si>
    <t>UAA</t>
  </si>
  <si>
    <t>UA&lt;XNYS&gt;</t>
  </si>
  <si>
    <t>UA</t>
  </si>
  <si>
    <t>UNP&lt;XNYS&gt;</t>
  </si>
  <si>
    <t>Union Pacific Corp</t>
  </si>
  <si>
    <t>UNP</t>
  </si>
  <si>
    <t>UAL&lt;XNYS&gt;</t>
  </si>
  <si>
    <t>United Airlines Hldg Inc</t>
  </si>
  <si>
    <t>UAL</t>
  </si>
  <si>
    <t>UPS&lt;XNYS&gt;</t>
  </si>
  <si>
    <t>United Parcel Service, Inc</t>
  </si>
  <si>
    <t>UPS</t>
  </si>
  <si>
    <t>URI&lt;XNYS&gt;</t>
  </si>
  <si>
    <t>United Rentals, Inc</t>
  </si>
  <si>
    <t>URI</t>
  </si>
  <si>
    <t>UNH&lt;XNYS&gt;</t>
  </si>
  <si>
    <t>Unitedhealth Group Inc</t>
  </si>
  <si>
    <t>UNH</t>
  </si>
  <si>
    <t>UHS&lt;XNYS&gt;</t>
  </si>
  <si>
    <t>Universal Health Services Inc</t>
  </si>
  <si>
    <t>UHS</t>
  </si>
  <si>
    <t>UNM&lt;XNYS&gt;</t>
  </si>
  <si>
    <t>Unum Group</t>
  </si>
  <si>
    <t>UNM</t>
  </si>
  <si>
    <t>USB&lt;XNYS&gt;</t>
  </si>
  <si>
    <t>US Bancorp</t>
  </si>
  <si>
    <t>USB</t>
  </si>
  <si>
    <t>VFC&lt;XNYS&gt;</t>
  </si>
  <si>
    <t>V F Corp</t>
  </si>
  <si>
    <t>VFC</t>
  </si>
  <si>
    <t>VLO&lt;XNYS&gt;</t>
  </si>
  <si>
    <t>Valero Energy Corp</t>
  </si>
  <si>
    <t>VLO</t>
  </si>
  <si>
    <t>VAR&lt;XNYS&gt;</t>
  </si>
  <si>
    <t>Varian Medical Systems, Inc</t>
  </si>
  <si>
    <t>VAR</t>
  </si>
  <si>
    <t>VTR&lt;XNYS&gt;</t>
  </si>
  <si>
    <t>Ventas, Inc</t>
  </si>
  <si>
    <t>VTR</t>
  </si>
  <si>
    <t>VRSN&lt;XNAS&gt;</t>
  </si>
  <si>
    <t>Verisign Inc</t>
  </si>
  <si>
    <t>VRSN</t>
  </si>
  <si>
    <t>VRSK&lt;XNAS&gt;</t>
  </si>
  <si>
    <t>Verisk Analytics, Inc</t>
  </si>
  <si>
    <t>VRSK</t>
  </si>
  <si>
    <t>VZ&lt;XNYS&gt;</t>
  </si>
  <si>
    <t>Verizon Comm Inc</t>
  </si>
  <si>
    <t>VZ</t>
  </si>
  <si>
    <t>VRTX&lt;XNAS&gt;</t>
  </si>
  <si>
    <t>Vertex Pharmaceuticals Inc / Ma</t>
  </si>
  <si>
    <t>VRTX</t>
  </si>
  <si>
    <t>VIAC&lt;XNAS&gt;</t>
  </si>
  <si>
    <t>Viacomcbs Inc</t>
  </si>
  <si>
    <t>VIAC</t>
  </si>
  <si>
    <t>V&lt;XNYS&gt;</t>
  </si>
  <si>
    <t>Visa Inc</t>
  </si>
  <si>
    <t>V</t>
  </si>
  <si>
    <t>VNO&lt;XNYS&gt;</t>
  </si>
  <si>
    <t>Vornado Realty Trust</t>
  </si>
  <si>
    <t>VNO</t>
  </si>
  <si>
    <t>VMC&lt;XNYS&gt;</t>
  </si>
  <si>
    <t>Vulcan Materials Company</t>
  </si>
  <si>
    <t>VMC</t>
  </si>
  <si>
    <t>WRB&lt;XNYS&gt;</t>
  </si>
  <si>
    <t>W. R. Berkley Corp</t>
  </si>
  <si>
    <t>WRB</t>
  </si>
  <si>
    <t>GWW&lt;XNYS&gt;</t>
  </si>
  <si>
    <t>W.W. Grainger, Inc</t>
  </si>
  <si>
    <t>GWW</t>
  </si>
  <si>
    <t>WBA&lt;XNAS&gt;</t>
  </si>
  <si>
    <t>Walgreens Boots Alliance, Inc</t>
  </si>
  <si>
    <t>WBA</t>
  </si>
  <si>
    <t>WMT&lt;XNYS&gt;</t>
  </si>
  <si>
    <t>Walmart Inc</t>
  </si>
  <si>
    <t>WMT</t>
  </si>
  <si>
    <t>DIS&lt;XNYS&gt;</t>
  </si>
  <si>
    <t>Walt Disney Co</t>
  </si>
  <si>
    <t>DIS</t>
  </si>
  <si>
    <t>WM&lt;XNYS&gt;</t>
  </si>
  <si>
    <t>Waste Mngmt, Inc</t>
  </si>
  <si>
    <t>WM</t>
  </si>
  <si>
    <t>WAT&lt;XNYS&gt;</t>
  </si>
  <si>
    <t>Waters Corp</t>
  </si>
  <si>
    <t>WAT</t>
  </si>
  <si>
    <t>WEC&lt;XNYS&gt;</t>
  </si>
  <si>
    <t>Wec Energy Group, Inc</t>
  </si>
  <si>
    <t>WEC</t>
  </si>
  <si>
    <t>WFC&lt;XNYS&gt;</t>
  </si>
  <si>
    <t>Wells Fargo &amp; Company</t>
  </si>
  <si>
    <t>WFC</t>
  </si>
  <si>
    <t>WELL&lt;XNYS&gt;</t>
  </si>
  <si>
    <t>Welltower Inc</t>
  </si>
  <si>
    <t>WELL</t>
  </si>
  <si>
    <t>WST&lt;XNYS&gt;</t>
  </si>
  <si>
    <t>West Pharmaceutical Services, Inc</t>
  </si>
  <si>
    <t>WST</t>
  </si>
  <si>
    <t>WDC&lt;XNAS&gt;</t>
  </si>
  <si>
    <t>Western Digital Corp</t>
  </si>
  <si>
    <t>WDC</t>
  </si>
  <si>
    <t>WU&lt;XNYS&gt;</t>
  </si>
  <si>
    <t>Western Union Co</t>
  </si>
  <si>
    <t>WU</t>
  </si>
  <si>
    <t>WAB&lt;XNYS&gt;</t>
  </si>
  <si>
    <t>Westinghouse Air Brake Technologiescorp</t>
  </si>
  <si>
    <t>WAB</t>
  </si>
  <si>
    <t>WRK&lt;XNYS&gt;</t>
  </si>
  <si>
    <t>Westrock Company</t>
  </si>
  <si>
    <t>WRK</t>
  </si>
  <si>
    <t>WY&lt;XNYS&gt;</t>
  </si>
  <si>
    <t>Weyerhaeuser Company</t>
  </si>
  <si>
    <t>WY</t>
  </si>
  <si>
    <t>WHR&lt;XNYS&gt;</t>
  </si>
  <si>
    <t>Whirlpool Corp</t>
  </si>
  <si>
    <t>WHR</t>
  </si>
  <si>
    <t>WMB&lt;XNYS&gt;</t>
  </si>
  <si>
    <t>Williams Companies, Inc</t>
  </si>
  <si>
    <t>WMB</t>
  </si>
  <si>
    <t>WYNN&lt;XNAS&gt;</t>
  </si>
  <si>
    <t>Wynn Resorts, Limited</t>
  </si>
  <si>
    <t>WYNN</t>
  </si>
  <si>
    <t>XEL&lt;XNYS&gt;</t>
  </si>
  <si>
    <t>Xcel Energy Inc</t>
  </si>
  <si>
    <t>XEL</t>
  </si>
  <si>
    <t>XRX&lt;XNYS&gt;</t>
  </si>
  <si>
    <t>Xerox Corp</t>
  </si>
  <si>
    <t>XRX</t>
  </si>
  <si>
    <t>XLNX&lt;XNAS&gt;</t>
  </si>
  <si>
    <t>Xilinx, Inc</t>
  </si>
  <si>
    <t>XLNX</t>
  </si>
  <si>
    <t>XYL&lt;XNYS&gt;</t>
  </si>
  <si>
    <t>Xylem Inc</t>
  </si>
  <si>
    <t>XYL</t>
  </si>
  <si>
    <t>YUM&lt;XNYS&gt;</t>
  </si>
  <si>
    <t>Yum! Brands, Inc</t>
  </si>
  <si>
    <t>YUM</t>
  </si>
  <si>
    <t>ZBRA&lt;XNAS&gt;</t>
  </si>
  <si>
    <t>Zebra Technologies Corp</t>
  </si>
  <si>
    <t>ZBRA</t>
  </si>
  <si>
    <t>ZBH&lt;XNYS&gt;</t>
  </si>
  <si>
    <t>Zimmer Biomet Hldg Inc</t>
  </si>
  <si>
    <t>ZBH</t>
  </si>
  <si>
    <t>ZION&lt;XNAS&gt;</t>
  </si>
  <si>
    <t>Zions Bancorporation, National Association</t>
  </si>
  <si>
    <t>ZION</t>
  </si>
  <si>
    <t>ZTS&lt;XNYS&gt;</t>
  </si>
  <si>
    <t>Zoetis Inc</t>
  </si>
  <si>
    <t>ZTS</t>
  </si>
  <si>
    <t>MÉXICO |</t>
  </si>
  <si>
    <t>ALFAA&lt;XMEX&gt;</t>
  </si>
  <si>
    <t>Alfa</t>
  </si>
  <si>
    <t>ALFAA</t>
  </si>
  <si>
    <t>ALSEA&lt;XMEX&gt;</t>
  </si>
  <si>
    <t>Alsea</t>
  </si>
  <si>
    <t>*</t>
  </si>
  <si>
    <t>ALSEA</t>
  </si>
  <si>
    <t>AMXL&lt;XMEX&gt;</t>
  </si>
  <si>
    <t>America Movil</t>
  </si>
  <si>
    <t>AMXL</t>
  </si>
  <si>
    <t>AC&lt;XMEX&gt;</t>
  </si>
  <si>
    <t>Arca Continental</t>
  </si>
  <si>
    <t>AC</t>
  </si>
  <si>
    <t>ASURB&lt;XMEX&gt;</t>
  </si>
  <si>
    <t>Asureste</t>
  </si>
  <si>
    <t>ASURB</t>
  </si>
  <si>
    <t>BBAJIOO&lt;XMEX&gt;</t>
  </si>
  <si>
    <t>Banco Del Bajio</t>
  </si>
  <si>
    <t>BBAJIOO</t>
  </si>
  <si>
    <t>BSMXB&lt;XMEX&gt;</t>
  </si>
  <si>
    <t>Banco Santander Serfin</t>
  </si>
  <si>
    <t>BSMXB</t>
  </si>
  <si>
    <t>BIMBOA&lt;XMEX&gt;</t>
  </si>
  <si>
    <t>Bimbo</t>
  </si>
  <si>
    <t>BIMBOA</t>
  </si>
  <si>
    <t>BOLSAA&lt;XMEX&gt;</t>
  </si>
  <si>
    <t>Bolsa Mexicana Val</t>
  </si>
  <si>
    <t>BOLSAA</t>
  </si>
  <si>
    <t>CEMEXCPO&lt;XMEX&gt;</t>
  </si>
  <si>
    <t>Cemex</t>
  </si>
  <si>
    <t>CPO</t>
  </si>
  <si>
    <t>CEMEXCPO</t>
  </si>
  <si>
    <t>KOFUBL&lt;XMEX&gt;</t>
  </si>
  <si>
    <t>Coca Cola Femsa</t>
  </si>
  <si>
    <t>UBL</t>
  </si>
  <si>
    <t>KOFUBL</t>
  </si>
  <si>
    <t>CUERVO&lt;XMEX&gt;</t>
  </si>
  <si>
    <t>Cuervo</t>
  </si>
  <si>
    <t>CUERVO</t>
  </si>
  <si>
    <t>ELEKTRA&lt;XMEX&gt;</t>
  </si>
  <si>
    <t>Elektra Gpo</t>
  </si>
  <si>
    <t>ELEKTRA</t>
  </si>
  <si>
    <t>FEMSAUBD&lt;XMEX&gt;</t>
  </si>
  <si>
    <t>Fomento Econ Mex</t>
  </si>
  <si>
    <t>UBD</t>
  </si>
  <si>
    <t>FEMSAUBD</t>
  </si>
  <si>
    <t>GCARSOA1&lt;XMEX&gt;</t>
  </si>
  <si>
    <t>GCarso</t>
  </si>
  <si>
    <t>A1</t>
  </si>
  <si>
    <t>GCARSOA1</t>
  </si>
  <si>
    <t>LABB&lt;XMEX&gt;</t>
  </si>
  <si>
    <t>Genomma Lab Intern</t>
  </si>
  <si>
    <t>LABB</t>
  </si>
  <si>
    <t>GENTERA&lt;XMEX&gt;</t>
  </si>
  <si>
    <t>Gentera</t>
  </si>
  <si>
    <t>GENTERA</t>
  </si>
  <si>
    <t>GFNORTEO&lt;XMEX&gt;</t>
  </si>
  <si>
    <t>GFBanorte</t>
  </si>
  <si>
    <t>GFNORTEO</t>
  </si>
  <si>
    <t>GFINBURO&lt;XMEX&gt;</t>
  </si>
  <si>
    <t>GFInbursa</t>
  </si>
  <si>
    <t>GFINBURO</t>
  </si>
  <si>
    <t>GMEXICOB&lt;XMEX&gt;</t>
  </si>
  <si>
    <t>GMexico</t>
  </si>
  <si>
    <t>GMEXICOB</t>
  </si>
  <si>
    <t>GAPB&lt;XMEX&gt;</t>
  </si>
  <si>
    <t>Gpo Aeroport Pacif</t>
  </si>
  <si>
    <t>GAPB</t>
  </si>
  <si>
    <t>GRUMAB&lt;XMEX&gt;</t>
  </si>
  <si>
    <t>Gruma</t>
  </si>
  <si>
    <t>GRUMAB</t>
  </si>
  <si>
    <t>IENOVA&lt;XMEX&gt;</t>
  </si>
  <si>
    <t>Infraes Energetica</t>
  </si>
  <si>
    <t>IENOVA</t>
  </si>
  <si>
    <t>KIMBERA&lt;XMEX&gt;</t>
  </si>
  <si>
    <t>Kimberly Clark Mex</t>
  </si>
  <si>
    <t>KIMBERA</t>
  </si>
  <si>
    <t>LIVEPOLC-1&lt;XMEX&gt;</t>
  </si>
  <si>
    <t>Liverpool Puerto de</t>
  </si>
  <si>
    <t>C-1</t>
  </si>
  <si>
    <t>LIVEPOLC-1</t>
  </si>
  <si>
    <t>MEGACPO&lt;XMEX&gt;</t>
  </si>
  <si>
    <t>Megacable Holdings</t>
  </si>
  <si>
    <t>MEGACPO</t>
  </si>
  <si>
    <t>OMAB&lt;XMEX&gt;</t>
  </si>
  <si>
    <t>OMA</t>
  </si>
  <si>
    <t>OMAB</t>
  </si>
  <si>
    <t>ORBIA&lt;XMEX&gt;</t>
  </si>
  <si>
    <t>Orbia</t>
  </si>
  <si>
    <t>ORBIA</t>
  </si>
  <si>
    <t>PE&amp;OLES&lt;XMEX&gt;</t>
  </si>
  <si>
    <t>Penoles Industrias</t>
  </si>
  <si>
    <t>PE&amp;OLES</t>
  </si>
  <si>
    <t>PINFRA&lt;XMEX&gt;</t>
  </si>
  <si>
    <t>Prom Y Op de Infra</t>
  </si>
  <si>
    <t>PINFRA</t>
  </si>
  <si>
    <t>Q&lt;XMEX&gt;</t>
  </si>
  <si>
    <t>Qualitas Controladora</t>
  </si>
  <si>
    <t>Q</t>
  </si>
  <si>
    <t>RA&lt;XMEX&gt;</t>
  </si>
  <si>
    <t>Regional</t>
  </si>
  <si>
    <t>RA</t>
  </si>
  <si>
    <t>TLEVISACPO&lt;XMEX&gt;</t>
  </si>
  <si>
    <t>Televisa Gpo</t>
  </si>
  <si>
    <t>TLEVISACPO</t>
  </si>
  <si>
    <t>VESTA&lt;XMEX&gt;</t>
  </si>
  <si>
    <t>Vesta</t>
  </si>
  <si>
    <t>VESTA</t>
  </si>
  <si>
    <t>WALMEX&lt;XMEX&gt;</t>
  </si>
  <si>
    <t>Wal Mart de Mexico</t>
  </si>
  <si>
    <t>WALMEX</t>
  </si>
  <si>
    <t>PERÚ |</t>
  </si>
  <si>
    <t>ALICORC1&lt;XLIM&gt;</t>
  </si>
  <si>
    <t>Alicorp S.A.</t>
  </si>
  <si>
    <t>C1</t>
  </si>
  <si>
    <t>ALICORC1</t>
  </si>
  <si>
    <t>AUSTRAC1&lt;XLIM&gt;</t>
  </si>
  <si>
    <t>Austral Group S.A.</t>
  </si>
  <si>
    <t>AUSTRAC1</t>
  </si>
  <si>
    <t>BBVAC1&lt;XLIM&gt;</t>
  </si>
  <si>
    <t>Banco BBVA Peru</t>
  </si>
  <si>
    <t>BBVAC1</t>
  </si>
  <si>
    <t>BVLAC1&lt;XLIM&gt;</t>
  </si>
  <si>
    <t>Bolsa Valores Lima S.A.A</t>
  </si>
  <si>
    <t>AC1</t>
  </si>
  <si>
    <t>BVLAC1</t>
  </si>
  <si>
    <t>BVN&lt;XLIM&gt;</t>
  </si>
  <si>
    <t>Buenaventura</t>
  </si>
  <si>
    <t>C1.</t>
  </si>
  <si>
    <t>BVN</t>
  </si>
  <si>
    <t>CASAGRC1&lt;XLIM&gt;</t>
  </si>
  <si>
    <t>Casa Grande S.A.</t>
  </si>
  <si>
    <t>CASAGRC1</t>
  </si>
  <si>
    <t>CPACASC1&lt;XLIM&gt;</t>
  </si>
  <si>
    <t>Cementos Pacasmay</t>
  </si>
  <si>
    <t>CPACASC1</t>
  </si>
  <si>
    <t>CORAREI1&lt;XLIM&gt;</t>
  </si>
  <si>
    <t>Corp.Aceros Arequip</t>
  </si>
  <si>
    <t>I1</t>
  </si>
  <si>
    <t>CORAREI1</t>
  </si>
  <si>
    <t>BAP&lt;XLIM&gt;</t>
  </si>
  <si>
    <t>Credicorp</t>
  </si>
  <si>
    <t>BAP</t>
  </si>
  <si>
    <t>ENDISPC1&lt;XLIM&gt;</t>
  </si>
  <si>
    <t>Enel Distribucion Peru SAA (Antes Edelnor)</t>
  </si>
  <si>
    <t>ENDISPC1</t>
  </si>
  <si>
    <t>ENGEPEC1&lt;XLIM&gt;</t>
  </si>
  <si>
    <t>Enel Generación Perú S.A.A.</t>
  </si>
  <si>
    <t>ENGEPEC1</t>
  </si>
  <si>
    <t>ENGIEC1&lt;XLIM&gt;</t>
  </si>
  <si>
    <t>Engie Energia Peru S.A (Antes Enersur S.A.)</t>
  </si>
  <si>
    <t>ENGIEC1</t>
  </si>
  <si>
    <t>FERREYC1&lt;XLIM&gt;</t>
  </si>
  <si>
    <t>Ferreycorp S.A.A.</t>
  </si>
  <si>
    <t>FERREYC1</t>
  </si>
  <si>
    <t>GRAMONC1&lt;XLIM&gt;</t>
  </si>
  <si>
    <t>Graña Y Montero S.A</t>
  </si>
  <si>
    <t>GRAMONC1</t>
  </si>
  <si>
    <t>INRETC1&lt;XLIM&gt;</t>
  </si>
  <si>
    <t>Inretail Peru Corp.</t>
  </si>
  <si>
    <t>INRETC1</t>
  </si>
  <si>
    <t>IFS&lt;XLIM&gt;</t>
  </si>
  <si>
    <t>Intercorp Financial Services Inc.</t>
  </si>
  <si>
    <t>IFS</t>
  </si>
  <si>
    <t>LUSURC1&lt;XLIM&gt;</t>
  </si>
  <si>
    <t>Luz del Sur S.A.</t>
  </si>
  <si>
    <t>LUSURC1</t>
  </si>
  <si>
    <t>MINSURI1&lt;XLIM&gt;</t>
  </si>
  <si>
    <t>Minsur</t>
  </si>
  <si>
    <t>MINSURI1</t>
  </si>
  <si>
    <t>ATACOBC1&lt;XLIM&gt;</t>
  </si>
  <si>
    <t>Nexa Resources Atacocha S.A.A.</t>
  </si>
  <si>
    <t>BC1</t>
  </si>
  <si>
    <t>ATACOBC1</t>
  </si>
  <si>
    <t>NEXAPEC1&lt;XLIM&gt;</t>
  </si>
  <si>
    <t>Nexa Resources Peru S.A.A.</t>
  </si>
  <si>
    <t>NEXAPEC1</t>
  </si>
  <si>
    <t>NEXAPEI1&lt;XLIM&gt;</t>
  </si>
  <si>
    <t>NEXAPEI1</t>
  </si>
  <si>
    <t>RELAPAC1&lt;XLIM&gt;</t>
  </si>
  <si>
    <t>Refiner.la Pampilla</t>
  </si>
  <si>
    <t>RELAPAC1</t>
  </si>
  <si>
    <t>RIMSEGC1&lt;XLIM&gt;</t>
  </si>
  <si>
    <t>Rimac Seguros Y Reaseguros</t>
  </si>
  <si>
    <t>RIMSEGC1</t>
  </si>
  <si>
    <t>MOROCOI1&lt;XLIM&gt;</t>
  </si>
  <si>
    <t>San Ignacio de Morococha S.A.A</t>
  </si>
  <si>
    <t>MOROCOI1</t>
  </si>
  <si>
    <t>SIDERC1&lt;XLIM&gt;</t>
  </si>
  <si>
    <t>Siderperu</t>
  </si>
  <si>
    <t>SIDERC1</t>
  </si>
  <si>
    <t>CVERDEC1&lt;XLIM&gt;</t>
  </si>
  <si>
    <t>Soc.Min.Cerro Verde</t>
  </si>
  <si>
    <t>CVERDEC1</t>
  </si>
  <si>
    <t>BACKUSI1&lt;XLIM&gt;</t>
  </si>
  <si>
    <t>UCP Backus Johnst</t>
  </si>
  <si>
    <t>BACKUSI1</t>
  </si>
  <si>
    <t>UNACEMC1&lt;XLIM&gt;</t>
  </si>
  <si>
    <t>Unión Andina de Cementos S.A.A</t>
  </si>
  <si>
    <t>UNACEMC1</t>
  </si>
  <si>
    <t>VOLCAAC1&lt;XLIM&gt;</t>
  </si>
  <si>
    <t>Volcan</t>
  </si>
  <si>
    <t>VOLCAAC1</t>
  </si>
  <si>
    <t>VOLCABC1&lt;XLIM&gt;</t>
  </si>
  <si>
    <t>VOLCABC1</t>
  </si>
  <si>
    <t>Planilla Auxiliar - No modificar</t>
  </si>
  <si>
    <t>Fecha</t>
  </si>
  <si>
    <t>Cierre</t>
  </si>
  <si>
    <t>Mes</t>
  </si>
  <si>
    <t>Año</t>
  </si>
  <si>
    <t>Fecha:</t>
  </si>
  <si>
    <t>Fecha de preferencia:</t>
  </si>
  <si>
    <t xml:space="preserve">Apertura </t>
  </si>
  <si>
    <t>INFORME ÍNDICES DE ACCIONES</t>
  </si>
  <si>
    <t>ACN&lt;XNYS&gt;</t>
  </si>
  <si>
    <t>ALLE&lt;XNYS&gt;</t>
  </si>
  <si>
    <t>AMCR&lt;XNYS&gt;</t>
  </si>
  <si>
    <t>AON&lt;XNYS&gt;</t>
  </si>
  <si>
    <t>APTV&lt;XNYS&gt;</t>
  </si>
  <si>
    <t>AVGO&lt;XNAS&gt;</t>
  </si>
  <si>
    <t>CB&lt;XNYS&gt;</t>
  </si>
  <si>
    <t>RE&lt;XNYS&gt;</t>
  </si>
  <si>
    <t>GRMN&lt;XNAS&gt;</t>
  </si>
  <si>
    <t>INFO&lt;XNYS&gt;</t>
  </si>
  <si>
    <t>JCI&lt;XNYS&gt;</t>
  </si>
  <si>
    <t>LIN&lt;XNYS&gt;</t>
  </si>
  <si>
    <t>MYL&lt;XNAS&gt;</t>
  </si>
  <si>
    <t>PNR&lt;XNYS&gt;</t>
  </si>
  <si>
    <t>STX&lt;XNAS&gt;</t>
  </si>
  <si>
    <t>STE&lt;XNYS&gt;</t>
  </si>
  <si>
    <t>TEL&lt;XNYS&gt;</t>
  </si>
  <si>
    <t>FTI&lt;XNYS&gt;</t>
  </si>
  <si>
    <t>TT&lt;XNYS&gt;</t>
  </si>
  <si>
    <t>WLTW&lt;XNAS&gt;</t>
  </si>
  <si>
    <t>Accenture Plc</t>
  </si>
  <si>
    <t>Allegion Plc</t>
  </si>
  <si>
    <t>Amcor Plc</t>
  </si>
  <si>
    <t>Aon Plc</t>
  </si>
  <si>
    <t>Aptiv Plc</t>
  </si>
  <si>
    <t>Broadcom Ltd</t>
  </si>
  <si>
    <t>Chubb Ltd</t>
  </si>
  <si>
    <t>Everest Re Group, Ltd.</t>
  </si>
  <si>
    <t>Garmin Ltd</t>
  </si>
  <si>
    <t>Ihs Markit Ltd.</t>
  </si>
  <si>
    <t>Johnson Controls International Plc</t>
  </si>
  <si>
    <t>Linde Plc</t>
  </si>
  <si>
    <t>Mylan N.V.</t>
  </si>
  <si>
    <t>Pentair Plc</t>
  </si>
  <si>
    <t>Seagate Technology Plc</t>
  </si>
  <si>
    <t>Steris Plc</t>
  </si>
  <si>
    <t>Te Connectivity Ltd.</t>
  </si>
  <si>
    <t>Technipfmc Plc</t>
  </si>
  <si>
    <t>Trane Technologies Plc</t>
  </si>
  <si>
    <t>Willis Towers Watson Plc</t>
  </si>
  <si>
    <t>ACN</t>
  </si>
  <si>
    <t>ALLE</t>
  </si>
  <si>
    <t>AMCR</t>
  </si>
  <si>
    <t>AON</t>
  </si>
  <si>
    <t>APTV</t>
  </si>
  <si>
    <t>AVGO</t>
  </si>
  <si>
    <t>CB</t>
  </si>
  <si>
    <t>RE</t>
  </si>
  <si>
    <t>GRMN</t>
  </si>
  <si>
    <t>INFO</t>
  </si>
  <si>
    <t>JCI</t>
  </si>
  <si>
    <t>LIN</t>
  </si>
  <si>
    <t>MYL</t>
  </si>
  <si>
    <t>PNR</t>
  </si>
  <si>
    <t>STX</t>
  </si>
  <si>
    <t>STE</t>
  </si>
  <si>
    <t>TEL</t>
  </si>
  <si>
    <t>FTI</t>
  </si>
  <si>
    <t>TT</t>
  </si>
  <si>
    <t>WLTW</t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</si>
  <si>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INDICADORES IPSA (día anterior)</t>
    </r>
  </si>
  <si>
    <t>CIERRES</t>
  </si>
  <si>
    <t>RETORNOS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</si>
</sst>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 &quot;$&quot;* #,##0_ ;_ &quot;$&quot;* \-#,##0_ ;_ &quot;$&quot;* &quot;-&quot;_ ;_ @_ "/>
    <numFmt numFmtId="164" formatCode="_-* #,##0.00_-;\-* #,##0.00_-;_-* &quot;-&quot;??_-;_-@_-"/>
    <numFmt numFmtId="165" formatCode="#,##0.0%;[Red]\-#,##0.0%"/>
    <numFmt numFmtId="166" formatCode="_-* #,##0_-;\-* #,##0_-;_-* &quot;-&quot;??_-;_-@_-"/>
    <numFmt numFmtId="167" formatCode="#,##0.00%;[Red]\-#,##0.00%"/>
    <numFmt numFmtId="168" formatCode="_-* #,##0.0000_-;\-* #,##0.0000_-;_-* &quot;-&quot;??_-;_-@_-"/>
    <numFmt numFmtId="169" formatCode="_(* #,##0.00_);_(* \(#,##0.00\);_(* &quot;-&quot;??_);_(@_)"/>
    <numFmt numFmtId="170" formatCode="dd\-mm\-yyyy"/>
    <numFmt numFmtId="171" formatCode="0.000"/>
    <numFmt numFmtId="172" formatCode="0.0000"/>
  </numFmts>
  <fonts count="3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Segoe UI"/>
      <family val="2"/>
    </font>
    <font>
      <b/>
      <sz val="11"/>
      <color rgb="FF006B66"/>
      <name val="Segoe UI"/>
      <family val="2"/>
    </font>
    <font>
      <sz val="11"/>
      <color theme="1"/>
      <name val="Segoe UI"/>
      <family val="2"/>
    </font>
    <font>
      <sz val="9"/>
      <color theme="1"/>
      <name val="Segoe UI"/>
      <family val="2"/>
    </font>
    <font>
      <b/>
      <sz val="11"/>
      <color theme="1"/>
      <name val="Segoe UI"/>
      <family val="2"/>
    </font>
    <font>
      <b/>
      <sz val="9"/>
      <color theme="0"/>
      <name val="Segoe UI"/>
      <family val="2"/>
    </font>
    <font>
      <b/>
      <sz val="10"/>
      <color theme="0"/>
      <name val="Segoe UI"/>
      <family val="2"/>
    </font>
    <font>
      <sz val="11"/>
      <color theme="1"/>
      <name val="Calibri"/>
      <family val="2"/>
      <scheme val="minor"/>
    </font>
    <font>
      <b/>
      <sz val="12"/>
      <color theme="0"/>
      <name val="Segoe UI"/>
      <family val="2"/>
    </font>
    <font>
      <b/>
      <sz val="16"/>
      <color theme="0"/>
      <name val="Segoe UI"/>
      <family val="2"/>
    </font>
    <font>
      <b/>
      <sz val="10"/>
      <color theme="1"/>
      <name val="Segoe UI"/>
      <family val="2"/>
    </font>
    <font>
      <b/>
      <sz val="10"/>
      <name val="Segoe UI"/>
      <family val="2"/>
    </font>
    <font>
      <sz val="11"/>
      <color theme="1"/>
      <name val="Wingdings 3"/>
      <family val="1"/>
      <charset val="2"/>
    </font>
    <font>
      <b/>
      <sz val="11"/>
      <name val="Segoe UI"/>
      <family val="2"/>
    </font>
    <font>
      <b/>
      <sz val="11"/>
      <color theme="1" tint="0.249977111117893"/>
      <name val="Segoe UI"/>
      <family val="2"/>
    </font>
    <font>
      <b/>
      <sz val="20"/>
      <color rgb="FFC59C00"/>
      <name val="Segoe UI"/>
      <family val="2"/>
    </font>
    <font>
      <b/>
      <sz val="10"/>
      <color rgb="FF006B66"/>
      <name val="Segoe UI"/>
      <family val="2"/>
    </font>
    <font>
      <sz val="10"/>
      <color rgb="FF006B66"/>
      <name val="Segoe UI"/>
      <family val="2"/>
    </font>
    <font>
      <b/>
      <sz val="18"/>
      <color rgb="FFC59C00"/>
      <name val="Segoe UI"/>
      <family val="2"/>
    </font>
    <font>
      <sz val="11"/>
      <color rgb="FF006B66"/>
      <name val="Segoe UI"/>
      <family val="2"/>
    </font>
    <font>
      <b/>
      <sz val="8"/>
      <color theme="1" tint="0.249977111117893"/>
      <name val="Segoe UI"/>
      <family val="2"/>
    </font>
    <font>
      <b/>
      <sz val="9"/>
      <color theme="1" tint="0.249977111117893"/>
      <name val="Segoe UI"/>
      <family val="2"/>
    </font>
    <font>
      <sz val="10"/>
      <name val="Segoe UI"/>
      <family val="2"/>
    </font>
    <font>
      <sz val="11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FF0000"/>
      <name val="Segoe UI"/>
      <family val="2"/>
    </font>
    <font>
      <b/>
      <sz val="12"/>
      <color rgb="FFC59C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C59C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0" tint="-0.34998626667073579"/>
      </bottom>
      <diagonal/>
    </border>
    <border>
      <left/>
      <right/>
      <top style="medium">
        <color rgb="FFC59C00"/>
      </top>
      <bottom style="medium">
        <color rgb="FFC59C00"/>
      </bottom>
      <diagonal/>
    </border>
    <border>
      <left/>
      <right/>
      <top style="thin">
        <color rgb="FFC59C00"/>
      </top>
      <bottom style="thin">
        <color rgb="FFC59C00"/>
      </bottom>
      <diagonal/>
    </border>
    <border>
      <left style="thin">
        <color rgb="FFC59C00"/>
      </left>
      <right style="thin">
        <color rgb="FFC59C00"/>
      </right>
      <top style="thin">
        <color rgb="FFC59C00"/>
      </top>
      <bottom style="thin">
        <color rgb="FFC59C00"/>
      </bottom>
      <diagonal/>
    </border>
    <border>
      <left/>
      <right/>
      <top/>
      <bottom style="thin">
        <color rgb="FF006B66"/>
      </bottom>
      <diagonal/>
    </border>
  </borders>
  <cellStyleXfs count="6">
    <xf numFmtId="0" fontId="0" fillId="0" borderId="0"/>
    <xf numFmtId="0" fontId="1" fillId="3" borderId="0" applyNumberFormat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2" fontId="9" fillId="0" borderId="0" applyFont="0" applyFill="0" applyBorder="0" applyAlignment="0" applyProtection="0"/>
  </cellStyleXfs>
  <cellXfs count="55">
    <xf numFmtId="0" fontId="0" fillId="0" borderId="0" xfId="0"/>
    <xf numFmtId="0" fontId="5" fillId="0" borderId="0" xfId="0" applyFont="1"/>
    <xf numFmtId="0" fontId="7" fillId="2" borderId="0" xfId="0" applyFont="1" applyFill="1"/>
    <xf numFmtId="0" fontId="4" fillId="0" borderId="0" xfId="0" applyFont="1"/>
    <xf numFmtId="0" fontId="2" fillId="0" borderId="0" xfId="0" applyFont="1"/>
    <xf numFmtId="14" fontId="8" fillId="2" borderId="0" xfId="1" applyNumberFormat="1" applyFont="1" applyFill="1" applyAlignment="1">
      <alignment horizontal="left" vertical="center"/>
    </xf>
    <xf numFmtId="14" fontId="10" fillId="2" borderId="0" xfId="1" applyNumberFormat="1" applyFont="1" applyFill="1" applyAlignment="1">
      <alignment horizontal="left" vertical="center"/>
    </xf>
    <xf numFmtId="0" fontId="5" fillId="0" borderId="1" xfId="0" applyFont="1" applyBorder="1"/>
    <xf numFmtId="14" fontId="6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0" fillId="0" borderId="1" xfId="0" applyBorder="1"/>
    <xf numFmtId="0" fontId="13" fillId="0" borderId="0" xfId="0" applyFont="1" applyAlignment="1">
      <alignment horizontal="center"/>
    </xf>
    <xf numFmtId="14" fontId="1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left"/>
    </xf>
    <xf numFmtId="0" fontId="17" fillId="0" borderId="1" xfId="0" applyFont="1" applyBorder="1" applyAlignment="1">
      <alignment horizontal="left" vertical="center"/>
    </xf>
    <xf numFmtId="166" fontId="16" fillId="0" borderId="0" xfId="2" applyNumberFormat="1" applyFont="1" applyAlignment="1">
      <alignment horizontal="right" vertical="center"/>
    </xf>
    <xf numFmtId="167" fontId="12" fillId="0" borderId="0" xfId="3" applyNumberFormat="1" applyFont="1" applyAlignment="1">
      <alignment horizontal="right" vertical="center"/>
    </xf>
    <xf numFmtId="165" fontId="12" fillId="0" borderId="0" xfId="3" applyNumberFormat="1" applyFont="1" applyAlignment="1">
      <alignment horizontal="right"/>
    </xf>
    <xf numFmtId="165" fontId="2" fillId="0" borderId="0" xfId="3" applyNumberFormat="1" applyFont="1" applyAlignment="1">
      <alignment horizontal="right"/>
    </xf>
    <xf numFmtId="0" fontId="16" fillId="0" borderId="2" xfId="0" applyFont="1" applyBorder="1" applyAlignment="1">
      <alignment horizontal="center"/>
    </xf>
    <xf numFmtId="14" fontId="6" fillId="0" borderId="0" xfId="0" applyNumberFormat="1" applyFont="1"/>
    <xf numFmtId="168" fontId="16" fillId="0" borderId="0" xfId="2" applyNumberFormat="1" applyFont="1" applyAlignment="1">
      <alignment horizontal="right" vertical="center"/>
    </xf>
    <xf numFmtId="0" fontId="16" fillId="0" borderId="2" xfId="0" applyFont="1" applyBorder="1" applyAlignment="1">
      <alignment horizontal="left"/>
    </xf>
    <xf numFmtId="0" fontId="20" fillId="0" borderId="0" xfId="0" applyFont="1" applyAlignment="1">
      <alignment horizontal="left" vertical="center"/>
    </xf>
    <xf numFmtId="0" fontId="18" fillId="0" borderId="0" xfId="0" applyFont="1" applyAlignment="1">
      <alignment horizontal="center"/>
    </xf>
    <xf numFmtId="0" fontId="26" fillId="0" borderId="0" xfId="0" applyFont="1"/>
    <xf numFmtId="0" fontId="0" fillId="0" borderId="0" xfId="0" applyAlignment="1">
      <alignment horizontal="right"/>
    </xf>
    <xf numFmtId="0" fontId="27" fillId="0" borderId="0" xfId="0" applyFont="1"/>
    <xf numFmtId="14" fontId="10" fillId="2" borderId="0" xfId="1" applyNumberFormat="1" applyFont="1" applyFill="1" applyAlignment="1">
      <alignment horizontal="left" indent="1"/>
    </xf>
    <xf numFmtId="0" fontId="0" fillId="0" borderId="3" xfId="0" applyBorder="1"/>
    <xf numFmtId="0" fontId="28" fillId="0" borderId="3" xfId="0" applyFont="1" applyBorder="1" applyAlignment="1">
      <alignment horizontal="right" vertical="center"/>
    </xf>
    <xf numFmtId="0" fontId="28" fillId="0" borderId="3" xfId="0" applyFont="1" applyBorder="1" applyAlignment="1">
      <alignment horizontal="left" vertical="center"/>
    </xf>
    <xf numFmtId="0" fontId="29" fillId="4" borderId="4" xfId="0" applyFont="1" applyFill="1" applyBorder="1" applyAlignment="1">
      <alignment horizontal="left" vertical="top" wrapText="1"/>
    </xf>
    <xf numFmtId="0" fontId="29" fillId="4" borderId="4" xfId="0" applyFont="1" applyFill="1" applyBorder="1" applyAlignment="1">
      <alignment horizontal="right" vertical="top" wrapText="1"/>
    </xf>
    <xf numFmtId="0" fontId="30" fillId="0" borderId="0" xfId="0" applyFont="1"/>
    <xf numFmtId="2" fontId="30" fillId="0" borderId="0" xfId="5" applyNumberFormat="1" applyFont="1"/>
    <xf numFmtId="2" fontId="30" fillId="0" borderId="0" xfId="0" applyNumberFormat="1" applyFont="1"/>
    <xf numFmtId="171" fontId="30" fillId="0" borderId="0" xfId="0" applyNumberFormat="1" applyFont="1"/>
    <xf numFmtId="172" fontId="30" fillId="0" borderId="0" xfId="0" applyNumberFormat="1" applyFont="1"/>
    <xf numFmtId="0" fontId="3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170" fontId="19" fillId="0" borderId="0" xfId="0" applyNumberFormat="1" applyFont="1" applyAlignment="1">
      <alignment horizontal="center"/>
    </xf>
    <xf numFmtId="14" fontId="25" fillId="4" borderId="5" xfId="0" applyNumberFormat="1" applyFont="1" applyFill="1" applyBorder="1" applyAlignment="1">
      <alignment horizontal="center"/>
    </xf>
    <xf numFmtId="0" fontId="2" fillId="0" borderId="0" xfId="0" applyFont="1" applyFill="1"/>
    <xf numFmtId="14" fontId="24" fillId="0" borderId="0" xfId="0" applyNumberFormat="1" applyFont="1" applyAlignment="1">
      <alignment horizontal="center"/>
    </xf>
    <xf numFmtId="2" fontId="30" fillId="0" borderId="0" xfId="0" applyNumberFormat="1" applyFont="1" applyAlignment="1">
      <alignment horizontal="right"/>
    </xf>
    <xf numFmtId="0" fontId="15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0" fontId="4" fillId="0" borderId="0" xfId="3" applyNumberFormat="1" applyFont="1"/>
    <xf numFmtId="0" fontId="31" fillId="0" borderId="6" xfId="0" applyFont="1" applyBorder="1" applyAlignment="1">
      <alignment horizontal="center"/>
    </xf>
  </cellXfs>
  <cellStyles count="6">
    <cellStyle name="Incorrecto" xfId="1" builtinId="27"/>
    <cellStyle name="Millares" xfId="2" builtinId="3"/>
    <cellStyle name="Moneda [0]" xfId="5" builtinId="7"/>
    <cellStyle name="Normal" xfId="0" builtinId="0"/>
    <cellStyle name="Porcentaje" xfId="3" builtinId="5"/>
    <cellStyle name="Vírgula 2" xfId="4" xr:uid="{3C4B7691-CFB6-4782-A487-9692FF302CB2}"/>
  </cellStyles>
  <dxfs count="50"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6B66"/>
      <color rgb="FFC59C00"/>
      <color rgb="FFDAE2DD"/>
      <color rgb="FF00CC00"/>
      <color rgb="FF3366CC"/>
      <color rgb="FFFF00FF"/>
      <color rgb="FFBD9613"/>
      <color rgb="FFF1F7ED"/>
      <color rgb="FF0099CC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39284d1ccc1341299b2c03c790e20a53">
      <tp t="e">
        <v>#N/A</v>
        <stp/>
        <stp>7d52d429-73b1-4b01-9e25-7f266e8503e7</stp>
        <stp>1</stp>
        <tr r="K5" s="12"/>
      </tp>
    </main>
    <main first="rtdsrv.39284d1ccc1341299b2c03c790e20a53">
      <tp t="e">
        <v>#N/A</v>
        <stp/>
        <stp>3623ab68-3fc1-42b0-8153-5f58125eb469</stp>
        <stp>1</stp>
        <tr r="AR7" s="4"/>
      </tp>
      <tp t="e">
        <v>#N/A</v>
        <stp/>
        <stp>c042f26c-e1c4-4e10-9319-bafa9ca1c319</stp>
        <stp>1</stp>
        <tr r="R5" s="6"/>
      </tp>
      <tp t="e">
        <v>#N/A</v>
        <stp/>
        <stp>92aa0a5a-6dde-463d-b5e9-d473ad94d620</stp>
        <stp>1</stp>
        <tr r="Q5" s="10"/>
      </tp>
    </main>
    <main first="rtdsrv.39284d1ccc1341299b2c03c790e20a53">
      <tp t="e">
        <v>#N/A</v>
        <stp/>
        <stp>3e8f918e-78cc-4050-8fed-4628686c8444</stp>
        <stp>1</stp>
        <tr r="T3" s="8"/>
      </tp>
    </main>
    <main first="rtdsrv.39284d1ccc1341299b2c03c790e20a53">
      <tp t="e">
        <v>#N/A</v>
        <stp/>
        <stp>8f9d5190-6ca1-4bfe-8040-ea040c5de298</stp>
        <stp>1</stp>
        <tr r="T5" s="7"/>
      </tp>
    </main>
    <main first="rtdsrv.39284d1ccc1341299b2c03c790e20a53">
      <tp t="e">
        <v>#N/A</v>
        <stp/>
        <stp>1898b608-6bb5-4624-ad19-70e0a3fa083c</stp>
        <stp>1</stp>
        <tr r="T5" s="8"/>
      </tp>
    </main>
    <main first="rtdsrv.39284d1ccc1341299b2c03c790e20a53">
      <tp t="e">
        <v>#N/A</v>
        <stp/>
        <stp>42e7382f-183e-4907-9b66-d88b4fdb089e</stp>
        <stp>1</stp>
        <tr r="H5" s="11"/>
      </tp>
    </main>
    <main first="rtdsrv.39284d1ccc1341299b2c03c790e20a53">
      <tp t="e">
        <v>#N/A</v>
        <stp/>
        <stp>ee30016e-40a0-4307-abfa-82a12642045a</stp>
        <stp>1</stp>
        <tr r="Q5" s="12"/>
      </tp>
      <tp t="e">
        <v>#N/A</v>
        <stp/>
        <stp>0f7041a4-e629-486d-a0d5-56afe235f118</stp>
        <stp>1</stp>
        <tr r="H5" s="9"/>
      </tp>
      <tp t="e">
        <v>#N/A</v>
        <stp/>
        <stp>3945b2a9-7fc0-4439-bc73-0f842f588af1</stp>
        <stp>1</stp>
        <tr r="J5" s="6"/>
      </tp>
    </main>
    <main first="rtdsrv.39284d1ccc1341299b2c03c790e20a53">
      <tp t="e">
        <v>#N/A</v>
        <stp/>
        <stp>9046e8ff-22d0-4715-a0d0-79d3acbb1767</stp>
        <stp>1</stp>
        <tr r="R27" s="1"/>
      </tp>
    </main>
    <main first="rtdsrv.39284d1ccc1341299b2c03c790e20a53">
      <tp t="e">
        <v>#N/A</v>
        <stp/>
        <stp>552b4324-4684-4c1d-8ed8-ed7bfddabdb2</stp>
        <stp>1</stp>
        <tr r="T5" s="11"/>
      </tp>
      <tp t="e">
        <v>#N/A</v>
        <stp/>
        <stp>a6ef6832-6d3d-444f-95c6-923c2bb4f7f9</stp>
        <stp>1</stp>
        <tr r="B5" s="11"/>
      </tp>
      <tp t="e">
        <v>#N/A</v>
        <stp/>
        <stp>9ab34df8-5741-4ad4-a1ea-fb687e93cad0</stp>
        <stp>1</stp>
        <tr r="S5" s="10"/>
      </tp>
    </main>
    <main first="rtdsrv.39284d1ccc1341299b2c03c790e20a53">
      <tp t="e">
        <v>#N/A</v>
        <stp/>
        <stp>64a9b13a-9428-4a3e-898a-0fef3c0d2fe5</stp>
        <stp>1</stp>
        <tr r="B5" s="9"/>
      </tp>
    </main>
    <main first="rtdsrv.39284d1ccc1341299b2c03c790e20a53">
      <tp t="e">
        <v>#N/A</v>
        <stp/>
        <stp>370885a3-3e09-4d17-9fb2-8da5647ba404</stp>
        <stp>1</stp>
        <tr r="S5" s="8"/>
      </tp>
      <tp t="e">
        <v>#N/A</v>
        <stp/>
        <stp>380e98b3-7d23-43c3-b774-2d3a7b60a30a</stp>
        <stp>1</stp>
        <tr r="S3" s="11"/>
      </tp>
      <tp t="e">
        <v>#N/A</v>
        <stp/>
        <stp>f2b94ee0-5999-481f-937d-04d3b6248e53</stp>
        <stp>1</stp>
        <tr r="L5" s="12"/>
      </tp>
      <tp t="e">
        <v>#N/A</v>
        <stp/>
        <stp>50880e92-a758-4e8b-93cf-5f7f2c242654</stp>
        <stp>1</stp>
        <tr r="T3" s="10"/>
      </tp>
    </main>
    <main first="rtdsrv.39284d1ccc1341299b2c03c790e20a53">
      <tp t="e">
        <v>#N/A</v>
        <stp/>
        <stp>ac733cf5-91a0-409f-bcfa-6bc66b2e90cc</stp>
        <stp>1</stp>
        <tr r="L5" s="6"/>
      </tp>
      <tp t="e">
        <v>#N/A</v>
        <stp/>
        <stp>0bf109bf-f176-4dae-a3eb-4eaf96120ef4</stp>
        <stp>1</stp>
        <tr r="E5" s="7"/>
      </tp>
      <tp t="e">
        <v>#N/A</v>
        <stp/>
        <stp>d83bb473-266b-45a9-a7b1-7f2c46c1d8dd</stp>
        <stp>1</stp>
        <tr r="AF7" s="4"/>
      </tp>
      <tp t="e">
        <v>#N/A</v>
        <stp/>
        <stp>07e112ed-b967-4dbd-b408-894c29858526</stp>
        <stp>1</stp>
        <tr r="D5" s="7"/>
      </tp>
      <tp t="e">
        <v>#N/A</v>
        <stp/>
        <stp>2af0f5f2-1bb0-4c21-8822-cc62ebe490a8</stp>
        <stp>1</stp>
        <tr r="I5" s="12"/>
      </tp>
      <tp t="e">
        <v>#N/A</v>
        <stp/>
        <stp>b9507d4c-b5be-44b4-b0ca-58f0e0feb677</stp>
        <stp>1</stp>
        <tr r="T3" s="7"/>
      </tp>
      <tp t="e">
        <v>#N/A</v>
        <stp/>
        <stp>05624952-2470-4a77-bbdf-900171e5a812</stp>
        <stp>1</stp>
        <tr r="J5" s="8"/>
      </tp>
    </main>
    <main first="rtdsrv.39284d1ccc1341299b2c03c790e20a53">
      <tp t="e">
        <v>#N/A</v>
        <stp/>
        <stp>843d2844-a9cc-4e7d-b9a7-e2c6457203e2</stp>
        <stp>1</stp>
        <tr r="R26" s="1"/>
      </tp>
    </main>
    <main first="rtdsrv.39284d1ccc1341299b2c03c790e20a53">
      <tp t="e">
        <v>#N/A</v>
        <stp/>
        <stp>f86bc31d-53d8-413f-b592-73ebbef753af</stp>
        <stp>1</stp>
        <tr r="L6" s="4"/>
      </tp>
      <tp t="e">
        <v>#N/A</v>
        <stp/>
        <stp>10293919-169b-4a9f-99af-31662331685d</stp>
        <stp>1</stp>
        <tr r="J5" s="7"/>
      </tp>
    </main>
    <main first="rtdsrv.39284d1ccc1341299b2c03c790e20a53">
      <tp t="e">
        <v>#N/A</v>
        <stp/>
        <stp>628483ef-753d-4771-bb0f-7aca934a7d87</stp>
        <stp>1</stp>
        <tr r="AF6" s="4"/>
      </tp>
    </main>
    <main first="rtdsrv.39284d1ccc1341299b2c03c790e20a53">
      <tp t="e">
        <v>#N/A</v>
        <stp/>
        <stp>3604749b-3f71-4282-92b0-8a6902e44c9d</stp>
        <stp>1</stp>
        <tr r="AN6" s="4"/>
      </tp>
    </main>
    <main first="rtdsrv.39284d1ccc1341299b2c03c790e20a53">
      <tp t="e">
        <v>#N/A</v>
        <stp/>
        <stp>2831206e-495a-451d-abaa-12cde5a3222a</stp>
        <stp>1</stp>
        <tr r="F5" s="6"/>
      </tp>
      <tp t="e">
        <v>#N/A</v>
        <stp/>
        <stp>de1e50af-1b0f-4d16-b7e0-5d1da77a4a53</stp>
        <stp>1</stp>
        <tr r="AB7" s="4"/>
      </tp>
      <tp t="e">
        <v>#N/A</v>
        <stp/>
        <stp>cf41c01b-06c0-466a-bb76-36550ebd7556</stp>
        <stp>1</stp>
        <tr r="G5" s="11"/>
      </tp>
    </main>
    <main first="rtdsrv.39284d1ccc1341299b2c03c790e20a53">
      <tp t="e">
        <v>#N/A</v>
        <stp/>
        <stp>31804162-d9c6-4119-9aa6-7359e2d61c6f</stp>
        <stp>1</stp>
        <tr r="Q5" s="9"/>
      </tp>
    </main>
    <main first="rtdsrv.39284d1ccc1341299b2c03c790e20a53">
      <tp t="e">
        <v>#N/A</v>
        <stp/>
        <stp>809f320c-7357-4262-a726-6e12b0cd5d85</stp>
        <stp>1</stp>
        <tr r="BL6" s="4"/>
      </tp>
    </main>
    <main first="rtdsrv.39284d1ccc1341299b2c03c790e20a53">
      <tp t="e">
        <v>#N/A</v>
        <stp/>
        <stp>34efab6b-0f47-4b4d-98e2-8689bc61b82c</stp>
        <stp>1</stp>
        <tr r="R25" s="1"/>
      </tp>
    </main>
    <main first="rtdsrv.39284d1ccc1341299b2c03c790e20a53">
      <tp t="e">
        <v>#N/A</v>
        <stp/>
        <stp>3e451506-e717-4c37-b9ac-4cd217e25722</stp>
        <stp>1</stp>
        <tr r="I5" s="11"/>
      </tp>
    </main>
    <main first="rtdsrv.39284d1ccc1341299b2c03c790e20a53">
      <tp t="e">
        <v>#N/A</v>
        <stp/>
        <stp>b792d5e8-287c-4a55-8b62-bfdf67e77eb4</stp>
        <stp>1</stp>
        <tr r="AJ6" s="4"/>
      </tp>
    </main>
    <main first="rtdsrv.39284d1ccc1341299b2c03c790e20a53">
      <tp t="e">
        <v>#N/A</v>
        <stp/>
        <stp>a7d36dc9-7903-45f6-9326-c6f2a6f9e0f3</stp>
        <stp>1</stp>
        <tr r="AR6" s="4"/>
      </tp>
    </main>
    <main first="rtdsrv.39284d1ccc1341299b2c03c790e20a53">
      <tp t="e">
        <v>#N/A</v>
        <stp/>
        <stp>84a47831-e577-456c-87cd-1f42d77ac7ac</stp>
        <stp>1</stp>
        <tr r="S5" s="6"/>
      </tp>
    </main>
    <main first="rtdsrv.39284d1ccc1341299b2c03c790e20a53">
      <tp t="e">
        <v>#N/A</v>
        <stp/>
        <stp>4458239e-97b6-4bc7-b418-ff56a6bdd88b</stp>
        <stp>1</stp>
        <tr r="R5" s="7"/>
      </tp>
      <tp t="e">
        <v>#N/A</v>
        <stp/>
        <stp>ea3c60de-e717-46c8-84bf-a4d642d4ea14</stp>
        <stp>1</stp>
        <tr r="C5" s="6"/>
      </tp>
      <tp t="e">
        <v>#N/A</v>
        <stp/>
        <stp>7f3ad21e-804b-4cb9-8642-c1a2e962ac5d</stp>
        <stp>1</stp>
        <tr r="M5" s="12"/>
      </tp>
      <tp t="e">
        <v>#N/A</v>
        <stp/>
        <stp>e46490da-319b-427f-a631-64ef8a6e0be3</stp>
        <stp>1</stp>
        <tr r="G5" s="8"/>
      </tp>
    </main>
    <main first="rtdsrv.39284d1ccc1341299b2c03c790e20a53">
      <tp t="e">
        <v>#N/A</v>
        <stp/>
        <stp>1f8d6a56-3d4a-4a6c-b5d9-695f350588c9</stp>
        <stp>1</stp>
        <tr r="AB6" s="4"/>
      </tp>
      <tp t="e">
        <v>#N/A</v>
        <stp/>
        <stp>c479e6e0-1741-4304-b8c7-40f6a36a9eb4</stp>
        <stp>1</stp>
        <tr r="N24" s="1"/>
      </tp>
      <tp t="e">
        <v>#N/A</v>
        <stp/>
        <stp>0bb20eaf-f107-4226-b894-e00896210e52</stp>
        <stp>1</stp>
        <tr r="T7" s="4"/>
      </tp>
    </main>
    <main first="rtdsrv.39284d1ccc1341299b2c03c790e20a53">
      <tp t="e">
        <v>#N/A</v>
        <stp/>
        <stp>93cb1b4d-7110-42cc-a269-410b6c98eb42</stp>
        <stp>1</stp>
        <tr r="L5" s="10"/>
      </tp>
      <tp t="e">
        <v>#N/A</v>
        <stp/>
        <stp>d8c6da05-6a2b-4f08-a46f-917649c5f149</stp>
        <stp>1</stp>
        <tr r="D5" s="9"/>
      </tp>
      <tp t="e">
        <v>#N/A</v>
        <stp/>
        <stp>26145bee-0ed0-4ac3-92f8-1e15891fee92</stp>
        <stp>1</stp>
        <tr r="X6" s="4"/>
      </tp>
    </main>
    <main first="rtdsrv.39284d1ccc1341299b2c03c790e20a53">
      <tp t="e">
        <v>#N/A</v>
        <stp/>
        <stp>c23307a2-0c54-4b90-bc59-103308699642</stp>
        <stp>1</stp>
        <tr r="S3" s="12"/>
      </tp>
    </main>
    <main first="rtdsrv.39284d1ccc1341299b2c03c790e20a53">
      <tp t="e">
        <v>#N/A</v>
        <stp/>
        <stp>d1c43eb3-a553-4cba-82f2-fc687939547d</stp>
        <stp>1</stp>
        <tr r="E5" s="9"/>
      </tp>
      <tp t="e">
        <v>#N/A</v>
        <stp/>
        <stp>bbd893a8-173d-4adf-a087-438df009723c</stp>
        <stp>1</stp>
        <tr r="F5" s="9"/>
      </tp>
    </main>
    <main first="rtdsrv.39284d1ccc1341299b2c03c790e20a53">
      <tp t="e">
        <v>#N/A</v>
        <stp/>
        <stp>2a705059-2140-480a-850c-db373b47c670</stp>
        <stp>1</stp>
        <tr r="AZ6" s="4"/>
      </tp>
    </main>
    <main first="rtdsrv.39284d1ccc1341299b2c03c790e20a53">
      <tp t="e">
        <v>#N/A</v>
        <stp/>
        <stp>ffa79700-452c-4270-bd04-54528dac61d9</stp>
        <stp>1</stp>
        <tr r="BL7" s="4"/>
      </tp>
    </main>
    <main first="rtdsrv.39284d1ccc1341299b2c03c790e20a53">
      <tp t="e">
        <v>#N/A</v>
        <stp/>
        <stp>e188084e-7f3b-45b7-a692-c0349d4f5d9b</stp>
        <stp>1</stp>
        <tr r="G5" s="7"/>
      </tp>
      <tp t="e">
        <v>#N/A</v>
        <stp/>
        <stp>8d6b2ae4-d1a7-4046-9482-ebcd7ccfd0b6</stp>
        <stp>1</stp>
        <tr r="D5" s="10"/>
      </tp>
    </main>
    <main first="rtdsrv.39284d1ccc1341299b2c03c790e20a53">
      <tp t="e">
        <v>#N/A</v>
        <stp/>
        <stp>09e5043a-c5df-4e8f-9b12-7fcf7abf49ff</stp>
        <stp>1</stp>
        <tr r="Q5" s="6"/>
      </tp>
      <tp t="e">
        <v>#N/A</v>
        <stp/>
        <stp>f810c21f-a239-4105-89f0-eef8b18f6fd8</stp>
        <stp>1</stp>
        <tr r="K5" s="9"/>
      </tp>
      <tp t="e">
        <v>#N/A</v>
        <stp/>
        <stp>47affd82-9d13-4728-9b9f-404afc02af52</stp>
        <stp>1</stp>
        <tr r="K5" s="6"/>
      </tp>
      <tp t="e">
        <v>#N/A</v>
        <stp/>
        <stp>a6803825-cb3a-4cb2-8653-04c3368e8821</stp>
        <stp>1</stp>
        <tr r="D5" s="12"/>
      </tp>
      <tp t="e">
        <v>#N/A</v>
        <stp/>
        <stp>af4b9757-5558-489e-ab41-adefa7fba037</stp>
        <stp>1</stp>
        <tr r="M5" s="9"/>
      </tp>
    </main>
    <main first="rtdsrv.39284d1ccc1341299b2c03c790e20a53">
      <tp t="e">
        <v>#N/A</v>
        <stp/>
        <stp>89293d6b-4f14-4b75-a041-dc1ae7055846</stp>
        <stp>1</stp>
        <tr r="H5" s="8"/>
      </tp>
    </main>
    <main first="rtdsrv.39284d1ccc1341299b2c03c790e20a53">
      <tp t="e">
        <v>#N/A</v>
        <stp/>
        <stp>9a1f3d2d-729d-4dac-ab78-c15667de121f</stp>
        <stp>1</stp>
        <tr r="E5" s="6"/>
      </tp>
      <tp t="e">
        <v>#N/A</v>
        <stp/>
        <stp>0091c2a2-0ef1-48f3-b11a-6d4050900464</stp>
        <stp>1</stp>
        <tr r="L5" s="7"/>
      </tp>
    </main>
    <main first="rtdsrv.39284d1ccc1341299b2c03c790e20a53">
      <tp t="e">
        <v>#N/A</v>
        <stp/>
        <stp>28c82b3a-3873-46d3-b026-774f59fa8536</stp>
        <stp>1</stp>
        <tr r="I5" s="7"/>
      </tp>
      <tp t="e">
        <v>#N/A</v>
        <stp/>
        <stp>e94fb70d-2109-4c91-a821-d815517931a7</stp>
        <stp>1</stp>
        <tr r="G5" s="9"/>
      </tp>
    </main>
    <main first="rtdsrv.39284d1ccc1341299b2c03c790e20a53">
      <tp t="e">
        <v>#N/A</v>
        <stp/>
        <stp>6448e419-a710-4b71-b56f-e49a4d5ba208</stp>
        <stp>1</stp>
        <tr r="K5" s="8"/>
      </tp>
    </main>
    <main first="rtdsrv.39284d1ccc1341299b2c03c790e20a53">
      <tp t="e">
        <v>#N/A</v>
        <stp/>
        <stp>c5fd273a-0c36-4526-b724-6d494fbe8865</stp>
        <stp>1</stp>
        <tr r="P5" s="6"/>
      </tp>
    </main>
    <main first="rtdsrv.39284d1ccc1341299b2c03c790e20a53">
      <tp t="e">
        <v>#N/A</v>
        <stp/>
        <stp>b3ec53bd-a037-4d09-8f7c-8981933ab410</stp>
        <stp>1</stp>
        <tr r="T5" s="12"/>
      </tp>
    </main>
    <main first="rtdsrv.39284d1ccc1341299b2c03c790e20a53">
      <tp t="e">
        <v>#N/A</v>
        <stp/>
        <stp>8ecfa4ab-f0d2-446b-bb3e-aca1a9193ca7</stp>
        <stp>1</stp>
        <tr r="M5" s="11"/>
      </tp>
      <tp t="e">
        <v>#N/A</v>
        <stp/>
        <stp>476230f9-45d2-45d9-9b65-07bdddc898f6</stp>
        <stp>1</stp>
        <tr r="N25" s="1"/>
      </tp>
    </main>
    <main first="rtdsrv.39284d1ccc1341299b2c03c790e20a53">
      <tp t="e">
        <v>#N/A</v>
        <stp/>
        <stp>fbfa769c-4731-4ec8-b6cb-62c6d5182b21</stp>
        <stp>1</stp>
        <tr r="M5" s="8"/>
      </tp>
    </main>
    <main first="rtdsrv.39284d1ccc1341299b2c03c790e20a53">
      <tp t="e">
        <v>#N/A</v>
        <stp/>
        <stp>24269ff4-500d-45b2-a73c-69218a6c31cb</stp>
        <stp>1</stp>
        <tr r="I5" s="9"/>
      </tp>
      <tp t="e">
        <v>#N/A</v>
        <stp/>
        <stp>76adc837-5d5b-424a-8fea-26da387bab39</stp>
        <stp>1</stp>
        <tr r="X7" s="4"/>
      </tp>
      <tp t="e">
        <v>#N/A</v>
        <stp/>
        <stp>ca1301c1-bc2b-4746-bc6d-e2b65ff55570</stp>
        <stp>1</stp>
        <tr r="H5" s="6"/>
      </tp>
      <tp t="e">
        <v>#N/A</v>
        <stp/>
        <stp>9f9a0313-652e-40fa-be09-39de2a1c012b</stp>
        <stp>1</stp>
        <tr r="AZ7" s="4"/>
      </tp>
      <tp t="e">
        <v>#N/A</v>
        <stp/>
        <stp>a55ceaf8-b6cb-4114-be53-752e6df9d68a</stp>
        <stp>1</stp>
        <tr r="C5" s="10"/>
      </tp>
    </main>
    <main first="rtdsrv.39284d1ccc1341299b2c03c790e20a53">
      <tp t="e">
        <v>#N/A</v>
        <stp/>
        <stp>3debe71c-c817-49e0-a29b-920218580805</stp>
        <stp>1</stp>
        <tr r="AN7" s="4"/>
      </tp>
      <tp t="e">
        <v>#N/A</v>
        <stp/>
        <stp>82f6917b-f608-492f-acfd-33efb1f55838</stp>
        <stp>1</stp>
        <tr r="B5" s="7"/>
      </tp>
      <tp t="e">
        <v>#N/A</v>
        <stp/>
        <stp>c3051744-f221-462c-a1b2-7152e2b05021</stp>
        <stp>1</stp>
        <tr r="H5" s="7"/>
      </tp>
      <tp t="e">
        <v>#N/A</v>
        <stp/>
        <stp>3f542656-2814-4461-b678-1021ce8bdf1a</stp>
        <stp>1</stp>
        <tr r="J5" s="11"/>
      </tp>
      <tp t="e">
        <v>#N/A</v>
        <stp/>
        <stp>f4b78eaa-0442-4a7d-bd7a-c87585163ee5</stp>
        <stp>1</stp>
        <tr r="H5" s="10"/>
      </tp>
    </main>
    <main first="rtdsrv.39284d1ccc1341299b2c03c790e20a53">
      <tp t="e">
        <v>#N/A</v>
        <stp/>
        <stp>e24c488c-6932-4142-9afe-1da1d81e08d8</stp>
        <stp>1</stp>
        <tr r="R24" s="1"/>
      </tp>
      <tp t="e">
        <v>#N/A</v>
        <stp/>
        <stp>e49a37bc-366b-4cfd-9a30-b619f345e0f5</stp>
        <stp>1</stp>
        <tr r="P6" s="4"/>
      </tp>
      <tp t="e">
        <v>#N/A</v>
        <stp/>
        <stp>9e44f12b-11e6-440b-9989-a1f8c8a53bcd</stp>
        <stp>1</stp>
        <tr r="S5" s="12"/>
      </tp>
      <tp t="e">
        <v>#N/A</v>
        <stp/>
        <stp>701a9056-ceb4-4bb8-b9fd-1bab17e21f22</stp>
        <stp>1</stp>
        <tr r="C5" s="11"/>
      </tp>
      <tp t="e">
        <v>#N/A</v>
        <stp/>
        <stp>4cfea2f9-e1a7-4bba-832e-147d58628b9e</stp>
        <stp>1</stp>
        <tr r="R5" s="8"/>
      </tp>
    </main>
    <main first="rtdsrv.39284d1ccc1341299b2c03c790e20a53">
      <tp t="e">
        <v>#N/A</v>
        <stp/>
        <stp>955723af-747d-46dc-b6ae-5d6d38a79da5</stp>
        <stp>1</stp>
        <tr r="D7" s="4"/>
      </tp>
      <tp t="e">
        <v>#N/A</v>
        <stp/>
        <stp>ad804527-fdb3-4a69-b491-4440c2042b86</stp>
        <stp>1</stp>
        <tr r="M5" s="10"/>
      </tp>
    </main>
    <main first="rtdsrv.39284d1ccc1341299b2c03c790e20a53">
      <tp t="e">
        <v>#N/A</v>
        <stp/>
        <stp>ba911291-febd-423b-8097-c998afe46cc0</stp>
        <stp>1</stp>
        <tr r="G5" s="12"/>
      </tp>
      <tp t="e">
        <v>#N/A</v>
        <stp/>
        <stp>a7827f45-81b5-4c4f-8629-d47e8de6cc49</stp>
        <stp>1</stp>
        <tr r="E5" s="8"/>
      </tp>
      <tp t="e">
        <v>#N/A</v>
        <stp/>
        <stp>3ccb44e7-8fad-48ad-bfae-3a5587562999</stp>
        <stp>1</stp>
        <tr r="S5" s="11"/>
      </tp>
      <tp t="e">
        <v>#N/A</v>
        <stp/>
        <stp>39031d80-5913-4c9c-a184-a80d51777d47</stp>
        <stp>1</stp>
        <tr r="R5" s="11"/>
      </tp>
      <tp t="e">
        <v>#N/A</v>
        <stp/>
        <stp>2ec65f92-d4d4-4888-a726-7a5d7518e511</stp>
        <stp>1</stp>
        <tr r="H5" s="12"/>
      </tp>
      <tp t="e">
        <v>#N/A</v>
        <stp/>
        <stp>a1eac3eb-23a1-4e60-b042-1ff50f7fe65b</stp>
        <stp>1</stp>
        <tr r="G5" s="10"/>
      </tp>
    </main>
    <main first="rtdsrv.39284d1ccc1341299b2c03c790e20a53">
      <tp t="e">
        <v>#N/A</v>
        <stp/>
        <stp>f2977d2b-9b3d-4030-a67f-83e9056c7af8</stp>
        <stp>1</stp>
        <tr r="B5" s="12"/>
      </tp>
      <tp t="e">
        <v>#N/A</v>
        <stp/>
        <stp>030f3611-2537-42b8-a253-f6e0037c9331</stp>
        <stp>1</stp>
        <tr r="N27" s="1"/>
      </tp>
      <tp t="e">
        <v>#N/A</v>
        <stp/>
        <stp>fe20b1fb-eaa8-47ef-b4eb-d6a1a311b0c3</stp>
        <stp>1</stp>
        <tr r="BD6" s="4"/>
      </tp>
    </main>
    <main first="rtdsrv.39284d1ccc1341299b2c03c790e20a53">
      <tp t="e">
        <v>#N/A</v>
        <stp/>
        <stp>0f9b0e4f-ac4c-40a7-b33c-832a38a7a19a</stp>
        <stp>1</stp>
        <tr r="L5" s="11"/>
      </tp>
      <tp t="e">
        <v>#N/A</v>
        <stp/>
        <stp>a9c363b2-19bd-4b9a-b3d3-1eb0e7bc6c0e</stp>
        <stp>1</stp>
        <tr r="K5" s="11"/>
      </tp>
      <tp t="e">
        <v>#N/A</v>
        <stp/>
        <stp>eed0f433-263b-468a-b213-10cd1d8d3361</stp>
        <stp>1</stp>
        <tr r="B5" s="8"/>
      </tp>
      <tp t="e">
        <v>#N/A</v>
        <stp/>
        <stp>23f94527-cc7b-456c-8817-ddffac977790</stp>
        <stp>1</stp>
        <tr r="AV6" s="4"/>
      </tp>
    </main>
    <main first="rtdsrv.39284d1ccc1341299b2c03c790e20a53">
      <tp t="e">
        <v>#N/A</v>
        <stp/>
        <stp>7ceb35b0-b916-434f-97e3-c5591a21f923</stp>
        <stp>1</stp>
        <tr r="K5" s="10"/>
      </tp>
    </main>
    <main first="rtdsrv.39284d1ccc1341299b2c03c790e20a53">
      <tp t="e">
        <v>#N/A</v>
        <stp/>
        <stp>d0c76f63-637c-414c-a38d-ec1ec4a4754a</stp>
        <stp>1</stp>
        <tr r="Q5" s="7"/>
      </tp>
    </main>
    <main first="rtdsrv.39284d1ccc1341299b2c03c790e20a53">
      <tp t="e">
        <v>#N/A</v>
        <stp/>
        <stp>3dac9529-cc7c-47ed-8a48-16cdf25f92a3</stp>
        <stp>1</stp>
        <tr r="E5" s="11"/>
      </tp>
      <tp t="e">
        <v>#N/A</v>
        <stp/>
        <stp>9d9a6ea4-acc9-4299-a8c6-fc94e1217683</stp>
        <stp>1</stp>
        <tr r="D5" s="6"/>
      </tp>
      <tp t="e">
        <v>#N/A</v>
        <stp/>
        <stp>bbbc03c1-8e1a-4c17-b700-a4faad96491f</stp>
        <stp>1</stp>
        <tr r="Q5" s="8"/>
      </tp>
      <tp t="e">
        <v>#N/A</v>
        <stp/>
        <stp>8d9cf9a0-1cc2-4bd7-9708-6de9aba577a4</stp>
        <stp>1</stp>
        <tr r="I5" s="6"/>
      </tp>
    </main>
    <main first="rtdsrv.39284d1ccc1341299b2c03c790e20a53">
      <tp t="e">
        <v>#N/A</v>
        <stp/>
        <stp>e7f46375-883d-419f-b060-d64008212023</stp>
        <stp>1</stp>
        <tr r="AV7" s="4"/>
      </tp>
    </main>
    <main first="rtdsrv.39284d1ccc1341299b2c03c790e20a53">
      <tp t="e">
        <v>#N/A</v>
        <stp/>
        <stp>d2ed2da9-2f1e-48e2-96c8-64b471130459</stp>
        <stp>1</stp>
        <tr r="I5" s="10"/>
      </tp>
    </main>
    <main first="rtdsrv.39284d1ccc1341299b2c03c790e20a53">
      <tp t="e">
        <v>#N/A</v>
        <stp/>
        <stp>3cf0408f-41c4-44fe-ab42-47aa8cae1264</stp>
        <stp>1</stp>
        <tr r="BD7" s="4"/>
      </tp>
      <tp t="e">
        <v>#N/A</v>
        <stp/>
        <stp>45d2d390-bae5-4bc2-8ce3-2606d2f96fdb</stp>
        <stp>1</stp>
        <tr r="L7" s="4"/>
      </tp>
      <tp t="e">
        <v>#N/A</v>
        <stp/>
        <stp>79d11851-cf6b-4a6c-8e25-f125bfc82592</stp>
        <stp>1</stp>
        <tr r="S5" s="9"/>
      </tp>
      <tp t="e">
        <v>#N/A</v>
        <stp/>
        <stp>77eca90d-cf1b-493c-9bf2-1d4752d3adab</stp>
        <stp>1</stp>
        <tr r="S5" s="7"/>
      </tp>
    </main>
    <main first="rtdsrv.39284d1ccc1341299b2c03c790e20a53">
      <tp t="e">
        <v>#N/A</v>
        <stp/>
        <stp>39fb3e18-effb-4143-837e-bcdbbf4d2dcc</stp>
        <stp>1</stp>
        <tr r="G5" s="6"/>
      </tp>
    </main>
    <main first="rtdsrv.39284d1ccc1341299b2c03c790e20a53">
      <tp t="e">
        <v>#N/A</v>
        <stp/>
        <stp>c1edcaa9-8e42-4918-ae23-2e038e71b3ab</stp>
        <stp>1</stp>
        <tr r="P7" s="4"/>
      </tp>
    </main>
    <main first="rtdsrv.39284d1ccc1341299b2c03c790e20a53">
      <tp t="e">
        <v>#N/A</v>
        <stp/>
        <stp>81c36fb5-840a-4e93-af89-f057357dd4e0</stp>
        <stp>1</stp>
        <tr r="I5" s="8"/>
      </tp>
      <tp t="e">
        <v>#N/A</v>
        <stp/>
        <stp>06390764-c916-4e6b-a0f0-def568c8cf3d</stp>
        <stp>1</stp>
        <tr r="F5" s="7"/>
      </tp>
      <tp t="e">
        <v>#N/A</v>
        <stp/>
        <stp>08f3a8c2-130d-4080-bf0b-3abed68db323</stp>
        <stp>1</stp>
        <tr r="BH7" s="4"/>
      </tp>
    </main>
    <main first="rtdsrv.39284d1ccc1341299b2c03c790e20a53">
      <tp t="e">
        <v>#N/A</v>
        <stp/>
        <stp>e238aae9-e59f-4f24-86aa-894251320607</stp>
        <stp>1</stp>
        <tr r="C5" s="12"/>
      </tp>
    </main>
    <main first="rtdsrv.39284d1ccc1341299b2c03c790e20a53">
      <tp t="e">
        <v>#N/A</v>
        <stp/>
        <stp>7f6b5fa2-8589-4b31-84cc-94ddad520e05</stp>
        <stp>1</stp>
        <tr r="N26" s="1"/>
      </tp>
      <tp t="e">
        <v>#N/A</v>
        <stp/>
        <stp>ec5ad677-4255-4d48-bc0c-679169c57ec0</stp>
        <stp>1</stp>
        <tr r="J5" s="10"/>
      </tp>
      <tp t="e">
        <v>#N/A</v>
        <stp/>
        <stp>52771932-cd42-4c41-9d0b-680f5458733d</stp>
        <stp>1</stp>
        <tr r="BH6" s="4"/>
      </tp>
      <tp t="e">
        <v>#N/A</v>
        <stp/>
        <stp>a5d2034c-9e3b-4405-9709-842fe563728d</stp>
        <stp>1</stp>
        <tr r="L5" s="8"/>
      </tp>
    </main>
    <main first="rtdsrv.39284d1ccc1341299b2c03c790e20a53">
      <tp t="e">
        <v>#N/A</v>
        <stp/>
        <stp>fcb64dc3-c2f9-4725-8d5b-bae760e19044</stp>
        <stp>1</stp>
        <tr r="C5" s="7"/>
      </tp>
      <tp t="e">
        <v>#N/A</v>
        <stp/>
        <stp>4cc09f27-15d3-4114-836f-1f3934e86724</stp>
        <stp>1</stp>
        <tr r="T6" s="4"/>
      </tp>
    </main>
    <main first="rtdsrv.39284d1ccc1341299b2c03c790e20a53">
      <tp t="e">
        <v>#N/A</v>
        <stp/>
        <stp>cc5afa1e-289b-4525-be5c-0264bc80da62</stp>
        <stp>1</stp>
        <tr r="E5" s="10"/>
      </tp>
      <tp t="e">
        <v>#N/A</v>
        <stp/>
        <stp>01ff1731-43ae-4439-92f1-52c54890d70b</stp>
        <stp>1</stp>
        <tr r="H6" s="4"/>
      </tp>
    </main>
    <main first="rtdsrv.39284d1ccc1341299b2c03c790e20a53">
      <tp t="e">
        <v>#N/A</v>
        <stp/>
        <stp>c8d50dee-1b49-40e1-bec8-d719134fb305</stp>
        <stp>1</stp>
        <tr r="AJ7" s="4"/>
      </tp>
    </main>
    <main first="rtdsrv.39284d1ccc1341299b2c03c790e20a53">
      <tp t="e">
        <v>#N/A</v>
        <stp/>
        <stp>cb017e83-e15b-4cd0-8cac-f8f29ef57087</stp>
        <stp>1</stp>
        <tr r="J5" s="9"/>
      </tp>
    </main>
    <main first="rtdsrv.39284d1ccc1341299b2c03c790e20a53">
      <tp t="e">
        <v>#N/A</v>
        <stp/>
        <stp>37814cd9-322c-44d7-90a6-f8b834eb1f51</stp>
        <stp>1</stp>
        <tr r="F5" s="8"/>
      </tp>
    </main>
    <main first="rtdsrv.39284d1ccc1341299b2c03c790e20a53">
      <tp t="e">
        <v>#N/A</v>
        <stp/>
        <stp>54c8896a-0f73-49bb-99ef-26d2649f190f</stp>
        <stp>1</stp>
        <tr r="H7" s="4"/>
      </tp>
      <tp t="e">
        <v>#N/A</v>
        <stp/>
        <stp>47e2990d-89c4-4230-8763-7aa19757548d</stp>
        <stp>1</stp>
        <tr r="R5" s="12"/>
      </tp>
    </main>
    <main first="rtdsrv.39284d1ccc1341299b2c03c790e20a53">
      <tp t="e">
        <v>#N/A</v>
        <stp/>
        <stp>312c9abd-6d77-4592-8ec6-eba6361a40c7</stp>
        <stp>1</stp>
        <tr r="K5" s="7"/>
      </tp>
      <tp t="e">
        <v>#N/A</v>
        <stp/>
        <stp>f6ff40da-3683-45f1-be38-7df6be1a4bbb</stp>
        <stp>1</stp>
        <tr r="S3" s="6"/>
      </tp>
      <tp t="e">
        <v>#N/A</v>
        <stp/>
        <stp>b9ec0cd3-feaa-470a-b6bc-a46fa94f7ac9</stp>
        <stp>1</stp>
        <tr r="J5" s="12"/>
      </tp>
    </main>
    <main first="rtdsrv.39284d1ccc1341299b2c03c790e20a53">
      <tp t="e">
        <v>#N/A</v>
        <stp/>
        <stp>260e2436-8fa7-4c06-932d-834e7fd5d71e</stp>
        <stp>1</stp>
        <tr r="E5" s="12"/>
      </tp>
    </main>
    <main first="rtdsrv.39284d1ccc1341299b2c03c790e20a53">
      <tp t="e">
        <v>#N/A</v>
        <stp/>
        <stp>2153e8af-8c8e-4231-a919-6a955ca2e2bd</stp>
        <stp>1</stp>
        <tr r="T5" s="10"/>
      </tp>
      <tp t="e">
        <v>#N/A</v>
        <stp/>
        <stp>cb8b3283-7754-4185-9313-b9e7228dc6ab</stp>
        <stp>1</stp>
        <tr r="C5" s="9"/>
      </tp>
      <tp t="e">
        <v>#N/A</v>
        <stp/>
        <stp>54a6ef68-4543-439d-9364-2369e02ab105</stp>
        <stp>1</stp>
        <tr r="F5" s="12"/>
      </tp>
    </main>
    <main first="rtdsrv.39284d1ccc1341299b2c03c790e20a53">
      <tp t="e">
        <v>#N/A</v>
        <stp/>
        <stp>5dbdc7a9-cc01-4a1c-9277-e3f6eeef2fd8</stp>
        <stp>1</stp>
        <tr r="R5" s="10"/>
      </tp>
      <tp t="e">
        <v>#N/A</v>
        <stp/>
        <stp>1abda1ce-c8fc-47c3-9721-ca6c06efb941</stp>
        <stp>1</stp>
        <tr r="R3" s="1"/>
      </tp>
    </main>
    <main first="rtdsrv.39284d1ccc1341299b2c03c790e20a53">
      <tp t="e">
        <v>#N/A</v>
        <stp/>
        <stp>9e67ea40-f139-44ff-9a67-c4c8ad2e46f9</stp>
        <stp>1</stp>
        <tr r="Q5" s="11"/>
      </tp>
    </main>
    <main first="rtdsrv.39284d1ccc1341299b2c03c790e20a53">
      <tp t="e">
        <v>#N/A</v>
        <stp/>
        <stp>b4fe1961-add0-4e9a-9b8b-da25a4e76da4</stp>
        <stp>1</stp>
        <tr r="R5" s="9"/>
      </tp>
    </main>
    <main first="rtdsrv.39284d1ccc1341299b2c03c790e20a53">
      <tp t="e">
        <v>#N/A</v>
        <stp/>
        <stp>c6b352d1-a40f-4621-ae6f-6e19690e392c</stp>
        <stp>1</stp>
        <tr r="F5" s="11"/>
      </tp>
    </main>
    <main first="rtdsrv.39284d1ccc1341299b2c03c790e20a53">
      <tp t="e">
        <v>#N/A</v>
        <stp/>
        <stp>7500d54a-bd00-4a0c-a279-eeb94b7fe8be</stp>
        <stp>1</stp>
        <tr r="F5" s="10"/>
      </tp>
    </main>
    <main first="rtdsrv.39284d1ccc1341299b2c03c790e20a53">
      <tp t="e">
        <v>#N/A</v>
        <stp/>
        <stp>51b13ff7-bd6c-4623-931e-1f354c8b21e0</stp>
        <stp>1</stp>
        <tr r="C5" s="8"/>
      </tp>
      <tp t="e">
        <v>#N/A</v>
        <stp/>
        <stp>b4ec7e1d-6c0a-4756-a529-1334f2781675</stp>
        <stp>1</stp>
        <tr r="T3" s="9"/>
      </tp>
      <tp t="e">
        <v>#N/A</v>
        <stp/>
        <stp>882a5f77-b1d8-4a56-bc07-3c1fc677c278</stp>
        <stp>1</stp>
        <tr r="D5" s="11"/>
      </tp>
    </main>
    <main first="rtdsrv.39284d1ccc1341299b2c03c790e20a53">
      <tp t="e">
        <v>#N/A</v>
        <stp/>
        <stp>1d7b0668-4e6d-4ab9-b007-320f6aaf4716</stp>
        <stp>1</stp>
        <tr r="D5" s="8"/>
      </tp>
    </main>
    <main first="rtdsrv.39284d1ccc1341299b2c03c790e20a53">
      <tp t="e">
        <v>#N/A</v>
        <stp/>
        <stp>02f7cbbf-bcca-4854-a2dd-95a9f7486fe3</stp>
        <stp>1</stp>
        <tr r="T5" s="9"/>
      </tp>
      <tp t="e">
        <v>#N/A</v>
        <stp/>
        <stp>27b89a1e-9ebb-4fa2-a01d-be23b751c3ec</stp>
        <stp>1</stp>
        <tr r="D6" s="4"/>
      </tp>
      <tp t="e">
        <v>#N/A</v>
        <stp/>
        <stp>884cb042-d239-47bf-8a00-5a472b9e055f</stp>
        <stp>1</stp>
        <tr r="L5" s="9"/>
      </tp>
      <tp t="e">
        <v>#N/A</v>
        <stp/>
        <stp>ada920b0-e1c4-4b5e-b7e4-277ca804bddd</stp>
        <stp>1</stp>
        <tr r="M5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volatileDependencies" Target="volatileDependenci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emf"/><Relationship Id="rId13" Type="http://schemas.openxmlformats.org/officeDocument/2006/relationships/image" Target="../media/image12.emf"/><Relationship Id="rId18" Type="http://schemas.openxmlformats.org/officeDocument/2006/relationships/image" Target="../media/image17.emf"/><Relationship Id="rId26" Type="http://schemas.openxmlformats.org/officeDocument/2006/relationships/image" Target="../media/image25.emf"/><Relationship Id="rId3" Type="http://schemas.microsoft.com/office/2007/relationships/hdphoto" Target="../media/hdphoto1.wdp"/><Relationship Id="rId21" Type="http://schemas.openxmlformats.org/officeDocument/2006/relationships/image" Target="../media/image20.png"/><Relationship Id="rId34" Type="http://schemas.openxmlformats.org/officeDocument/2006/relationships/image" Target="../media/image33.png"/><Relationship Id="rId7" Type="http://schemas.openxmlformats.org/officeDocument/2006/relationships/image" Target="../media/image6.emf"/><Relationship Id="rId12" Type="http://schemas.openxmlformats.org/officeDocument/2006/relationships/image" Target="../media/image11.png"/><Relationship Id="rId17" Type="http://schemas.openxmlformats.org/officeDocument/2006/relationships/image" Target="../media/image16.png"/><Relationship Id="rId25" Type="http://schemas.openxmlformats.org/officeDocument/2006/relationships/image" Target="../media/image24.emf"/><Relationship Id="rId33" Type="http://schemas.openxmlformats.org/officeDocument/2006/relationships/image" Target="../media/image32.emf"/><Relationship Id="rId2" Type="http://schemas.openxmlformats.org/officeDocument/2006/relationships/image" Target="../media/image2.png"/><Relationship Id="rId16" Type="http://schemas.openxmlformats.org/officeDocument/2006/relationships/image" Target="../media/image15.png"/><Relationship Id="rId20" Type="http://schemas.openxmlformats.org/officeDocument/2006/relationships/image" Target="../media/image19.png"/><Relationship Id="rId29" Type="http://schemas.openxmlformats.org/officeDocument/2006/relationships/image" Target="../media/image28.emf"/><Relationship Id="rId1" Type="http://schemas.openxmlformats.org/officeDocument/2006/relationships/image" Target="../media/image1.png"/><Relationship Id="rId6" Type="http://schemas.openxmlformats.org/officeDocument/2006/relationships/image" Target="../media/image5.emf"/><Relationship Id="rId11" Type="http://schemas.openxmlformats.org/officeDocument/2006/relationships/image" Target="../media/image10.emf"/><Relationship Id="rId24" Type="http://schemas.openxmlformats.org/officeDocument/2006/relationships/image" Target="../media/image23.emf"/><Relationship Id="rId32" Type="http://schemas.openxmlformats.org/officeDocument/2006/relationships/image" Target="../media/image31.emf"/><Relationship Id="rId5" Type="http://schemas.openxmlformats.org/officeDocument/2006/relationships/image" Target="../media/image4.emf"/><Relationship Id="rId15" Type="http://schemas.openxmlformats.org/officeDocument/2006/relationships/image" Target="../media/image14.emf"/><Relationship Id="rId23" Type="http://schemas.openxmlformats.org/officeDocument/2006/relationships/image" Target="../media/image22.emf"/><Relationship Id="rId28" Type="http://schemas.openxmlformats.org/officeDocument/2006/relationships/image" Target="../media/image27.emf"/><Relationship Id="rId10" Type="http://schemas.openxmlformats.org/officeDocument/2006/relationships/image" Target="../media/image9.emf"/><Relationship Id="rId19" Type="http://schemas.openxmlformats.org/officeDocument/2006/relationships/image" Target="../media/image18.png"/><Relationship Id="rId31" Type="http://schemas.openxmlformats.org/officeDocument/2006/relationships/image" Target="../media/image30.png"/><Relationship Id="rId4" Type="http://schemas.openxmlformats.org/officeDocument/2006/relationships/image" Target="../media/image3.png"/><Relationship Id="rId9" Type="http://schemas.openxmlformats.org/officeDocument/2006/relationships/image" Target="../media/image8.png"/><Relationship Id="rId14" Type="http://schemas.openxmlformats.org/officeDocument/2006/relationships/image" Target="../media/image13.png"/><Relationship Id="rId22" Type="http://schemas.openxmlformats.org/officeDocument/2006/relationships/image" Target="../media/image21.png"/><Relationship Id="rId27" Type="http://schemas.openxmlformats.org/officeDocument/2006/relationships/image" Target="../media/image26.emf"/><Relationship Id="rId30" Type="http://schemas.openxmlformats.org/officeDocument/2006/relationships/image" Target="../media/image29.png"/><Relationship Id="rId35" Type="http://schemas.openxmlformats.org/officeDocument/2006/relationships/image" Target="../media/image3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3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4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5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6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7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8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42.emf"/><Relationship Id="rId13" Type="http://schemas.openxmlformats.org/officeDocument/2006/relationships/image" Target="../media/image47.emf"/><Relationship Id="rId18" Type="http://schemas.openxmlformats.org/officeDocument/2006/relationships/image" Target="../media/image52.emf"/><Relationship Id="rId3" Type="http://schemas.openxmlformats.org/officeDocument/2006/relationships/image" Target="../media/image37.emf"/><Relationship Id="rId7" Type="http://schemas.openxmlformats.org/officeDocument/2006/relationships/image" Target="../media/image41.emf"/><Relationship Id="rId12" Type="http://schemas.openxmlformats.org/officeDocument/2006/relationships/image" Target="../media/image46.emf"/><Relationship Id="rId17" Type="http://schemas.openxmlformats.org/officeDocument/2006/relationships/image" Target="../media/image51.emf"/><Relationship Id="rId2" Type="http://schemas.openxmlformats.org/officeDocument/2006/relationships/image" Target="../media/image36.emf"/><Relationship Id="rId16" Type="http://schemas.openxmlformats.org/officeDocument/2006/relationships/image" Target="../media/image50.emf"/><Relationship Id="rId1" Type="http://schemas.openxmlformats.org/officeDocument/2006/relationships/image" Target="../media/image35.emf"/><Relationship Id="rId6" Type="http://schemas.openxmlformats.org/officeDocument/2006/relationships/image" Target="../media/image40.emf"/><Relationship Id="rId11" Type="http://schemas.openxmlformats.org/officeDocument/2006/relationships/image" Target="../media/image45.emf"/><Relationship Id="rId5" Type="http://schemas.openxmlformats.org/officeDocument/2006/relationships/image" Target="../media/image39.emf"/><Relationship Id="rId15" Type="http://schemas.openxmlformats.org/officeDocument/2006/relationships/image" Target="../media/image49.emf"/><Relationship Id="rId10" Type="http://schemas.openxmlformats.org/officeDocument/2006/relationships/image" Target="../media/image44.emf"/><Relationship Id="rId4" Type="http://schemas.openxmlformats.org/officeDocument/2006/relationships/image" Target="../media/image38.emf"/><Relationship Id="rId9" Type="http://schemas.openxmlformats.org/officeDocument/2006/relationships/image" Target="../media/image43.emf"/><Relationship Id="rId14" Type="http://schemas.openxmlformats.org/officeDocument/2006/relationships/image" Target="../media/image4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83343</xdr:colOff>
      <xdr:row>7</xdr:row>
      <xdr:rowOff>142875</xdr:rowOff>
    </xdr:from>
    <xdr:to>
      <xdr:col>14</xdr:col>
      <xdr:colOff>443343</xdr:colOff>
      <xdr:row>9</xdr:row>
      <xdr:rowOff>83775</xdr:rowOff>
    </xdr:to>
    <xdr:pic>
      <xdr:nvPicPr>
        <xdr:cNvPr id="15" name="Imagem 14" descr="eu.png">
          <a:extLst>
            <a:ext uri="{FF2B5EF4-FFF2-40B4-BE49-F238E27FC236}">
              <a16:creationId xmlns:a16="http://schemas.microsoft.com/office/drawing/2014/main" id="{81ADF72B-B849-495A-8BBD-4CA7868B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1543" y="1419225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95248</xdr:colOff>
      <xdr:row>7</xdr:row>
      <xdr:rowOff>85725</xdr:rowOff>
    </xdr:from>
    <xdr:to>
      <xdr:col>8</xdr:col>
      <xdr:colOff>330903</xdr:colOff>
      <xdr:row>26</xdr:row>
      <xdr:rowOff>104775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823A7B2-A804-469D-BCAE-EEACC4FD14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4323" b="98271" l="0" r="44499">
                      <a14:foregroundMark x1="3178" y1="10086" x2="367" y2="28242"/>
                      <a14:foregroundMark x1="367" y1="28242" x2="6112" y2="16138"/>
                      <a14:foregroundMark x1="6112" y1="16138" x2="3667" y2="11527"/>
                      <a14:foregroundMark x1="13570" y1="5187" x2="44743" y2="288"/>
                      <a14:foregroundMark x1="44743" y1="288" x2="47433" y2="16715"/>
                      <a14:foregroundMark x1="47433" y1="16715" x2="12347" y2="10375"/>
                      <a14:foregroundMark x1="12347" y1="10375" x2="12469" y2="7493"/>
                      <a14:foregroundMark x1="19927" y1="38329" x2="20538" y2="59366"/>
                      <a14:foregroundMark x1="20538" y1="59366" x2="24694" y2="75504"/>
                      <a14:foregroundMark x1="24694" y1="75504" x2="35575" y2="73775"/>
                      <a14:foregroundMark x1="35575" y1="73775" x2="37653" y2="53026"/>
                      <a14:foregroundMark x1="37653" y1="53026" x2="34474" y2="36888"/>
                      <a14:foregroundMark x1="34474" y1="36888" x2="18826" y2="36888"/>
                      <a14:foregroundMark x1="2200" y1="33718" x2="1711" y2="91066"/>
                      <a14:foregroundMark x1="1711" y1="91066" x2="10636" y2="97695"/>
                      <a14:foregroundMark x1="10636" y1="97695" x2="18704" y2="77810"/>
                      <a14:foregroundMark x1="18704" y1="77810" x2="22005" y2="54755"/>
                      <a14:foregroundMark x1="22005" y1="54755" x2="20416" y2="36311"/>
                      <a14:foregroundMark x1="20416" y1="36311" x2="6601" y2="23919"/>
                      <a14:foregroundMark x1="244" y1="9798" x2="1100" y2="93948"/>
                      <a14:foregroundMark x1="1100" y1="93948" x2="17971" y2="83285"/>
                      <a14:foregroundMark x1="17971" y1="83285" x2="22249" y2="61671"/>
                      <a14:foregroundMark x1="22249" y1="61671" x2="21883" y2="14409"/>
                      <a14:foregroundMark x1="21883" y1="14409" x2="5623" y2="4323"/>
                      <a14:foregroundMark x1="5623" y1="4323" x2="489" y2="11527"/>
                      <a14:foregroundMark x1="23350" y1="31988" x2="13570" y2="60231"/>
                      <a14:foregroundMark x1="13570" y1="60231" x2="12225" y2="85591"/>
                      <a14:foregroundMark x1="12225" y1="85591" x2="38264" y2="96542"/>
                      <a14:foregroundMark x1="38264" y1="96542" x2="39976" y2="78674"/>
                      <a14:foregroundMark x1="39976" y1="78674" x2="37531" y2="38329"/>
                      <a14:foregroundMark x1="37531" y1="38329" x2="22983" y2="32277"/>
                      <a14:foregroundMark x1="23594" y1="43228" x2="31051" y2="51009"/>
                      <a14:foregroundMark x1="31051" y1="51009" x2="23961" y2="44092"/>
                      <a14:foregroundMark x1="23961" y1="44092" x2="22494" y2="43804"/>
                      <a14:foregroundMark x1="1834" y1="41499" x2="3545" y2="59078"/>
                      <a14:foregroundMark x1="3545" y1="59078" x2="7457" y2="43804"/>
                      <a14:foregroundMark x1="7457" y1="43804" x2="1467" y2="42075"/>
                      <a14:foregroundMark x1="733" y1="63112" x2="5990" y2="78674"/>
                      <a14:foregroundMark x1="5990" y1="78674" x2="13325" y2="72046"/>
                      <a14:foregroundMark x1="13325" y1="72046" x2="6479" y2="59942"/>
                      <a14:foregroundMark x1="6479" y1="59942" x2="122" y2="62536"/>
                      <a14:foregroundMark x1="16870" y1="68588" x2="19193" y2="89049"/>
                      <a14:foregroundMark x1="19193" y1="89049" x2="26773" y2="97983"/>
                      <a14:foregroundMark x1="26773" y1="97983" x2="35819" y2="98271"/>
                      <a14:foregroundMark x1="35819" y1="98271" x2="15892" y2="71758"/>
                      <a14:foregroundMark x1="15892" y1="71758" x2="14059" y2="65418"/>
                      <a14:foregroundMark x1="32641" y1="80115" x2="36186" y2="96542"/>
                      <a14:foregroundMark x1="36186" y1="96542" x2="35697" y2="78386"/>
                      <a14:foregroundMark x1="35697" y1="78386" x2="34108" y2="74352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r="50522"/>
        <a:stretch/>
      </xdr:blipFill>
      <xdr:spPr>
        <a:xfrm>
          <a:off x="209548" y="1343025"/>
          <a:ext cx="4902905" cy="4191000"/>
        </a:xfrm>
        <a:prstGeom prst="rect">
          <a:avLst/>
        </a:prstGeom>
      </xdr:spPr>
    </xdr:pic>
    <xdr:clientData/>
  </xdr:twoCellAnchor>
  <xdr:twoCellAnchor editAs="oneCell">
    <xdr:from>
      <xdr:col>7</xdr:col>
      <xdr:colOff>32034</xdr:colOff>
      <xdr:row>9</xdr:row>
      <xdr:rowOff>0</xdr:rowOff>
    </xdr:from>
    <xdr:to>
      <xdr:col>8</xdr:col>
      <xdr:colOff>145460</xdr:colOff>
      <xdr:row>10</xdr:row>
      <xdr:rowOff>150450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25477AF0-C2BA-4CBA-AEBD-C13300249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5934" y="1676400"/>
          <a:ext cx="361076" cy="360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146675</xdr:colOff>
          <xdr:row>12</xdr:row>
          <xdr:rowOff>123825</xdr:rowOff>
        </xdr:from>
        <xdr:to>
          <xdr:col>8</xdr:col>
          <xdr:colOff>596429</xdr:colOff>
          <xdr:row>15</xdr:row>
          <xdr:rowOff>180975</xdr:rowOff>
        </xdr:to>
        <xdr:grpSp>
          <xdr:nvGrpSpPr>
            <xdr:cNvPr id="61" name="Agrupar 60">
              <a:extLst>
                <a:ext uri="{FF2B5EF4-FFF2-40B4-BE49-F238E27FC236}">
                  <a16:creationId xmlns:a16="http://schemas.microsoft.com/office/drawing/2014/main" id="{DA48BAE9-CECB-4DFC-886E-13F96B9A056F}"/>
                </a:ext>
              </a:extLst>
            </xdr:cNvPr>
            <xdr:cNvGrpSpPr/>
          </xdr:nvGrpSpPr>
          <xdr:grpSpPr>
            <a:xfrm>
              <a:off x="4794875" y="2914650"/>
              <a:ext cx="697404" cy="685800"/>
              <a:chOff x="6505575" y="3438525"/>
              <a:chExt cx="695325" cy="685800"/>
            </a:xfrm>
          </xdr:grpSpPr>
          <xdr:pic>
            <xdr:nvPicPr>
              <xdr:cNvPr id="57" name="Imagem 56">
                <a:extLst>
                  <a:ext uri="{FF2B5EF4-FFF2-40B4-BE49-F238E27FC236}">
                    <a16:creationId xmlns:a16="http://schemas.microsoft.com/office/drawing/2014/main" id="{6439DBF0-2281-41F4-859C-8496313F7F5D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L$5:$L$7" spid="_x0000_s70767"/>
                  </a:ext>
                </a:extLst>
              </xdr:cNvPicPr>
            </xdr:nvPicPr>
            <xdr:blipFill>
              <a:blip xmlns:r="http://schemas.openxmlformats.org/officeDocument/2006/relationships" r:embed="rId5"/>
              <a:srcRect/>
              <a:stretch>
                <a:fillRect/>
              </a:stretch>
            </xdr:blipFill>
            <xdr:spPr bwMode="auto">
              <a:xfrm>
                <a:off x="6505575" y="3438525"/>
                <a:ext cx="695325" cy="67627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  <xdr:pic>
            <xdr:nvPicPr>
              <xdr:cNvPr id="60" name="Imagem 59">
                <a:extLst>
                  <a:ext uri="{FF2B5EF4-FFF2-40B4-BE49-F238E27FC236}">
                    <a16:creationId xmlns:a16="http://schemas.microsoft.com/office/drawing/2014/main" id="{E399A54A-9B5C-4CFF-8E4D-1DE7B07E0AB7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K$7" spid="_x0000_s70768"/>
                  </a:ext>
                </a:extLst>
              </xdr:cNvPicPr>
            </xdr:nvPicPr>
            <xdr:blipFill>
              <a:blip xmlns:r="http://schemas.openxmlformats.org/officeDocument/2006/relationships" r:embed="rId6"/>
              <a:srcRect/>
              <a:stretch>
                <a:fillRect/>
              </a:stretch>
            </xdr:blipFill>
            <xdr:spPr bwMode="auto">
              <a:xfrm>
                <a:off x="6629400" y="3886200"/>
                <a:ext cx="161925" cy="23812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672857</xdr:colOff>
          <xdr:row>8</xdr:row>
          <xdr:rowOff>142875</xdr:rowOff>
        </xdr:from>
        <xdr:to>
          <xdr:col>10</xdr:col>
          <xdr:colOff>46969</xdr:colOff>
          <xdr:row>11</xdr:row>
          <xdr:rowOff>190500</xdr:rowOff>
        </xdr:to>
        <xdr:grpSp>
          <xdr:nvGrpSpPr>
            <xdr:cNvPr id="65" name="Agrupar 64">
              <a:extLst>
                <a:ext uri="{FF2B5EF4-FFF2-40B4-BE49-F238E27FC236}">
                  <a16:creationId xmlns:a16="http://schemas.microsoft.com/office/drawing/2014/main" id="{9BFFA5A3-09DB-4EDE-A54D-B414139FA5C2}"/>
                </a:ext>
              </a:extLst>
            </xdr:cNvPr>
            <xdr:cNvGrpSpPr/>
          </xdr:nvGrpSpPr>
          <xdr:grpSpPr>
            <a:xfrm>
              <a:off x="5568707" y="2095500"/>
              <a:ext cx="964787" cy="676275"/>
              <a:chOff x="5562600" y="1562100"/>
              <a:chExt cx="923925" cy="676275"/>
            </a:xfrm>
          </xdr:grpSpPr>
          <xdr:pic>
            <xdr:nvPicPr>
              <xdr:cNvPr id="62" name="Imagem 61">
                <a:extLst>
                  <a:ext uri="{FF2B5EF4-FFF2-40B4-BE49-F238E27FC236}">
                    <a16:creationId xmlns:a16="http://schemas.microsoft.com/office/drawing/2014/main" id="{5381CBAF-9E1E-4D71-A037-593E797FFDE0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H$5:$H$7" spid="_x0000_s70769"/>
                  </a:ext>
                </a:extLst>
              </xdr:cNvPicPr>
            </xdr:nvPicPr>
            <xdr:blipFill>
              <a:blip xmlns:r="http://schemas.openxmlformats.org/officeDocument/2006/relationships" r:embed="rId7"/>
              <a:srcRect/>
              <a:stretch>
                <a:fillRect/>
              </a:stretch>
            </xdr:blipFill>
            <xdr:spPr bwMode="auto">
              <a:xfrm>
                <a:off x="5562600" y="1562100"/>
                <a:ext cx="923925" cy="67627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  <xdr:pic>
            <xdr:nvPicPr>
              <xdr:cNvPr id="64" name="Imagem 63">
                <a:extLst>
                  <a:ext uri="{FF2B5EF4-FFF2-40B4-BE49-F238E27FC236}">
                    <a16:creationId xmlns:a16="http://schemas.microsoft.com/office/drawing/2014/main" id="{A0A9517A-19DB-465C-B79A-A034AEA7A2FC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G$7" spid="_x0000_s70770"/>
                  </a:ext>
                </a:extLst>
              </xdr:cNvPicPr>
            </xdr:nvPicPr>
            <xdr:blipFill>
              <a:blip xmlns:r="http://schemas.openxmlformats.org/officeDocument/2006/relationships" r:embed="rId6"/>
              <a:srcRect/>
              <a:stretch>
                <a:fillRect/>
              </a:stretch>
            </xdr:blipFill>
            <xdr:spPr bwMode="auto">
              <a:xfrm>
                <a:off x="5905500" y="2000250"/>
                <a:ext cx="161925" cy="23812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225951</xdr:colOff>
          <xdr:row>12</xdr:row>
          <xdr:rowOff>123825</xdr:rowOff>
        </xdr:from>
        <xdr:to>
          <xdr:col>10</xdr:col>
          <xdr:colOff>46969</xdr:colOff>
          <xdr:row>15</xdr:row>
          <xdr:rowOff>180975</xdr:rowOff>
        </xdr:to>
        <xdr:grpSp>
          <xdr:nvGrpSpPr>
            <xdr:cNvPr id="68" name="Agrupar 67">
              <a:extLst>
                <a:ext uri="{FF2B5EF4-FFF2-40B4-BE49-F238E27FC236}">
                  <a16:creationId xmlns:a16="http://schemas.microsoft.com/office/drawing/2014/main" id="{4BE6F450-1B37-4843-ABD3-087C095FCA3D}"/>
                </a:ext>
              </a:extLst>
            </xdr:cNvPr>
            <xdr:cNvGrpSpPr/>
          </xdr:nvGrpSpPr>
          <xdr:grpSpPr>
            <a:xfrm>
              <a:off x="5845701" y="2914650"/>
              <a:ext cx="687793" cy="685800"/>
              <a:chOff x="5772150" y="2324100"/>
              <a:chExt cx="666750" cy="685800"/>
            </a:xfrm>
          </xdr:grpSpPr>
          <xdr:pic>
            <xdr:nvPicPr>
              <xdr:cNvPr id="66" name="Imagem 65">
                <a:extLst>
                  <a:ext uri="{FF2B5EF4-FFF2-40B4-BE49-F238E27FC236}">
                    <a16:creationId xmlns:a16="http://schemas.microsoft.com/office/drawing/2014/main" id="{A447243D-1985-4508-B763-B23892EB9795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D$5:$D$7" spid="_x0000_s70771"/>
                  </a:ext>
                </a:extLst>
              </xdr:cNvPicPr>
            </xdr:nvPicPr>
            <xdr:blipFill>
              <a:blip xmlns:r="http://schemas.openxmlformats.org/officeDocument/2006/relationships" r:embed="rId8"/>
              <a:srcRect/>
              <a:stretch>
                <a:fillRect/>
              </a:stretch>
            </xdr:blipFill>
            <xdr:spPr bwMode="auto">
              <a:xfrm>
                <a:off x="5772150" y="2324100"/>
                <a:ext cx="666750" cy="67627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  <xdr:pic>
            <xdr:nvPicPr>
              <xdr:cNvPr id="67" name="Imagem 66">
                <a:extLst>
                  <a:ext uri="{FF2B5EF4-FFF2-40B4-BE49-F238E27FC236}">
                    <a16:creationId xmlns:a16="http://schemas.microsoft.com/office/drawing/2014/main" id="{FC49AB7D-E0E7-4BAA-9A18-B6A9AC2AEC23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C$7" spid="_x0000_s70772"/>
                  </a:ext>
                </a:extLst>
              </xdr:cNvPicPr>
            </xdr:nvPicPr>
            <xdr:blipFill>
              <a:blip xmlns:r="http://schemas.openxmlformats.org/officeDocument/2006/relationships" r:embed="rId6"/>
              <a:srcRect/>
              <a:stretch>
                <a:fillRect/>
              </a:stretch>
            </xdr:blipFill>
            <xdr:spPr bwMode="auto">
              <a:xfrm>
                <a:off x="5867400" y="2771775"/>
                <a:ext cx="161925" cy="23812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xdr:grpSp>
        <xdr:clientData/>
      </xdr:twoCellAnchor>
    </mc:Choice>
    <mc:Fallback/>
  </mc:AlternateContent>
  <xdr:twoCellAnchor editAs="oneCell">
    <xdr:from>
      <xdr:col>4</xdr:col>
      <xdr:colOff>550869</xdr:colOff>
      <xdr:row>8</xdr:row>
      <xdr:rowOff>47623</xdr:rowOff>
    </xdr:from>
    <xdr:to>
      <xdr:col>10</xdr:col>
      <xdr:colOff>266700</xdr:colOff>
      <xdr:row>16</xdr:row>
      <xdr:rowOff>38100</xdr:rowOff>
    </xdr:to>
    <xdr:grpSp>
      <xdr:nvGrpSpPr>
        <xdr:cNvPr id="83" name="Agrupar 82">
          <a:extLst>
            <a:ext uri="{FF2B5EF4-FFF2-40B4-BE49-F238E27FC236}">
              <a16:creationId xmlns:a16="http://schemas.microsoft.com/office/drawing/2014/main" id="{C6B3E6D3-20B3-4538-9539-1F3FE1D70028}"/>
            </a:ext>
          </a:extLst>
        </xdr:cNvPr>
        <xdr:cNvGrpSpPr/>
      </xdr:nvGrpSpPr>
      <xdr:grpSpPr>
        <a:xfrm>
          <a:off x="2932119" y="2000248"/>
          <a:ext cx="3821106" cy="1666877"/>
          <a:chOff x="2771775" y="1447798"/>
          <a:chExt cx="3714751" cy="1666877"/>
        </a:xfrm>
      </xdr:grpSpPr>
      <xdr:sp macro="" textlink="">
        <xdr:nvSpPr>
          <xdr:cNvPr id="2" name="Retângulo: Cantos Arredondados 1">
            <a:extLst>
              <a:ext uri="{FF2B5EF4-FFF2-40B4-BE49-F238E27FC236}">
                <a16:creationId xmlns:a16="http://schemas.microsoft.com/office/drawing/2014/main" id="{F03A9347-6014-4C63-BFE5-133B7CFB8F8D}"/>
              </a:ext>
            </a:extLst>
          </xdr:cNvPr>
          <xdr:cNvSpPr/>
        </xdr:nvSpPr>
        <xdr:spPr>
          <a:xfrm>
            <a:off x="4314826" y="1447798"/>
            <a:ext cx="2171700" cy="1666877"/>
          </a:xfrm>
          <a:prstGeom prst="roundRect">
            <a:avLst/>
          </a:prstGeom>
          <a:noFill/>
          <a:ln w="19050" cap="flat" cmpd="sng" algn="ctr">
            <a:solidFill>
              <a:schemeClr val="accent3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3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cxnSp macro="">
        <xdr:nvCxnSpPr>
          <xdr:cNvPr id="81" name="Conector reto 80">
            <a:extLst>
              <a:ext uri="{FF2B5EF4-FFF2-40B4-BE49-F238E27FC236}">
                <a16:creationId xmlns:a16="http://schemas.microsoft.com/office/drawing/2014/main" id="{F96368CD-1FBF-48FB-9789-A5F54912BC1F}"/>
              </a:ext>
            </a:extLst>
          </xdr:cNvPr>
          <xdr:cNvCxnSpPr/>
        </xdr:nvCxnSpPr>
        <xdr:spPr>
          <a:xfrm flipH="1" flipV="1">
            <a:off x="2771775" y="2724150"/>
            <a:ext cx="1495425" cy="0"/>
          </a:xfrm>
          <a:prstGeom prst="line">
            <a:avLst/>
          </a:prstGeom>
          <a:ln w="12700" cap="rnd" cmpd="sng" algn="ctr">
            <a:solidFill>
              <a:srgbClr val="006B66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5</xdr:col>
      <xdr:colOff>543850</xdr:colOff>
      <xdr:row>19</xdr:row>
      <xdr:rowOff>114298</xdr:rowOff>
    </xdr:from>
    <xdr:to>
      <xdr:col>9</xdr:col>
      <xdr:colOff>569875</xdr:colOff>
      <xdr:row>22</xdr:row>
      <xdr:rowOff>19050</xdr:rowOff>
    </xdr:to>
    <xdr:grpSp>
      <xdr:nvGrpSpPr>
        <xdr:cNvPr id="86" name="Agrupar 85">
          <a:extLst>
            <a:ext uri="{FF2B5EF4-FFF2-40B4-BE49-F238E27FC236}">
              <a16:creationId xmlns:a16="http://schemas.microsoft.com/office/drawing/2014/main" id="{B99096BD-6743-4D8B-A515-BA42633323EC}"/>
            </a:ext>
          </a:extLst>
        </xdr:cNvPr>
        <xdr:cNvGrpSpPr/>
      </xdr:nvGrpSpPr>
      <xdr:grpSpPr>
        <a:xfrm>
          <a:off x="3791875" y="4371973"/>
          <a:ext cx="2397750" cy="723902"/>
          <a:chOff x="3609975" y="3819523"/>
          <a:chExt cx="2333625" cy="723902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9D6FE8DA-1D04-490E-B549-348C5380DE06}"/>
              </a:ext>
            </a:extLst>
          </xdr:cNvPr>
          <xdr:cNvGrpSpPr/>
        </xdr:nvGrpSpPr>
        <xdr:grpSpPr>
          <a:xfrm>
            <a:off x="4476750" y="3819523"/>
            <a:ext cx="1466850" cy="723902"/>
            <a:chOff x="4743450" y="3505198"/>
            <a:chExt cx="1466850" cy="723902"/>
          </a:xfrm>
        </xdr:grpSpPr>
        <xdr:pic>
          <xdr:nvPicPr>
            <xdr:cNvPr id="7" name="Imagem 6">
              <a:extLst>
                <a:ext uri="{FF2B5EF4-FFF2-40B4-BE49-F238E27FC236}">
                  <a16:creationId xmlns:a16="http://schemas.microsoft.com/office/drawing/2014/main" id="{C706CF68-17EE-4F20-833C-DB24CA3857A5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4829175" y="3690936"/>
              <a:ext cx="360000" cy="360000"/>
            </a:xfrm>
            <a:prstGeom prst="rect">
              <a:avLst/>
            </a:prstGeom>
          </xdr:spPr>
        </xdr:pic>
        <xdr:sp macro="" textlink="">
          <xdr:nvSpPr>
            <xdr:cNvPr id="19" name="Retângulo: Cantos Arredondados 18">
              <a:extLst>
                <a:ext uri="{FF2B5EF4-FFF2-40B4-BE49-F238E27FC236}">
                  <a16:creationId xmlns:a16="http://schemas.microsoft.com/office/drawing/2014/main" id="{B90A036B-54B6-4709-87EB-EA55B1B072C9}"/>
                </a:ext>
              </a:extLst>
            </xdr:cNvPr>
            <xdr:cNvSpPr/>
          </xdr:nvSpPr>
          <xdr:spPr>
            <a:xfrm>
              <a:off x="4743450" y="3505198"/>
              <a:ext cx="1466850" cy="714377"/>
            </a:xfrm>
            <a:prstGeom prst="roundRect">
              <a:avLst/>
            </a:prstGeom>
            <a:noFill/>
            <a:ln w="19050" cap="flat" cmpd="sng" algn="ctr">
              <a:solidFill>
                <a:schemeClr val="accent3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3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23" name="Imagem 22">
                  <a:extLst>
                    <a:ext uri="{FF2B5EF4-FFF2-40B4-BE49-F238E27FC236}">
                      <a16:creationId xmlns:a16="http://schemas.microsoft.com/office/drawing/2014/main" id="{AF69A0EC-40F3-40F8-ACF9-D3D1528FD5A1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P$5:$P$7" spid="_x0000_s70773"/>
                    </a:ext>
                  </a:extLst>
                </xdr:cNvPicPr>
              </xdr:nvPicPr>
              <xdr:blipFill>
                <a:blip xmlns:r="http://schemas.openxmlformats.org/officeDocument/2006/relationships" r:embed="rId10"/>
                <a:srcRect/>
                <a:stretch>
                  <a:fillRect/>
                </a:stretch>
              </xdr:blipFill>
              <xdr:spPr bwMode="auto">
                <a:xfrm>
                  <a:off x="5295900" y="3543300"/>
                  <a:ext cx="771525" cy="67627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24" name="Imagem 23">
                  <a:extLst>
                    <a:ext uri="{FF2B5EF4-FFF2-40B4-BE49-F238E27FC236}">
                      <a16:creationId xmlns:a16="http://schemas.microsoft.com/office/drawing/2014/main" id="{A2822FA3-8EB4-4DDD-AA7A-A8B3366803F5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O$7" spid="_x0000_s70774"/>
                    </a:ext>
                  </a:extLst>
                </xdr:cNvPicPr>
              </xdr:nvPicPr>
              <xdr:blipFill>
                <a:blip xmlns:r="http://schemas.openxmlformats.org/officeDocument/2006/relationships" r:embed="rId11"/>
                <a:srcRect/>
                <a:stretch>
                  <a:fillRect/>
                </a:stretch>
              </xdr:blipFill>
              <xdr:spPr bwMode="auto">
                <a:xfrm>
                  <a:off x="5476875" y="3990975"/>
                  <a:ext cx="161925" cy="23812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</xdr:grpSp>
      <xdr:cxnSp macro="">
        <xdr:nvCxnSpPr>
          <xdr:cNvPr id="82" name="Conector reto 81">
            <a:extLst>
              <a:ext uri="{FF2B5EF4-FFF2-40B4-BE49-F238E27FC236}">
                <a16:creationId xmlns:a16="http://schemas.microsoft.com/office/drawing/2014/main" id="{94DEB1B5-FFC5-4746-881E-7F3BD909D188}"/>
              </a:ext>
            </a:extLst>
          </xdr:cNvPr>
          <xdr:cNvCxnSpPr/>
        </xdr:nvCxnSpPr>
        <xdr:spPr>
          <a:xfrm flipH="1" flipV="1">
            <a:off x="3609976" y="4286250"/>
            <a:ext cx="828000" cy="0"/>
          </a:xfrm>
          <a:prstGeom prst="line">
            <a:avLst/>
          </a:prstGeom>
          <a:ln w="12700" cap="rnd" cmpd="sng" algn="ctr">
            <a:solidFill>
              <a:srgbClr val="006B66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5</xdr:col>
      <xdr:colOff>8855</xdr:colOff>
      <xdr:row>23</xdr:row>
      <xdr:rowOff>0</xdr:rowOff>
    </xdr:from>
    <xdr:to>
      <xdr:col>9</xdr:col>
      <xdr:colOff>569876</xdr:colOff>
      <xdr:row>26</xdr:row>
      <xdr:rowOff>85727</xdr:rowOff>
    </xdr:to>
    <xdr:grpSp>
      <xdr:nvGrpSpPr>
        <xdr:cNvPr id="91" name="Agrupar 90">
          <a:extLst>
            <a:ext uri="{FF2B5EF4-FFF2-40B4-BE49-F238E27FC236}">
              <a16:creationId xmlns:a16="http://schemas.microsoft.com/office/drawing/2014/main" id="{6DC6B5F7-9BAF-4DC2-A5BC-86E064E8FF2B}"/>
            </a:ext>
          </a:extLst>
        </xdr:cNvPr>
        <xdr:cNvGrpSpPr/>
      </xdr:nvGrpSpPr>
      <xdr:grpSpPr>
        <a:xfrm>
          <a:off x="3256880" y="5286375"/>
          <a:ext cx="2932746" cy="714377"/>
          <a:chOff x="3076575" y="4638675"/>
          <a:chExt cx="2867025" cy="714377"/>
        </a:xfrm>
      </xdr:grpSpPr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DB782D04-8812-48C0-A72E-4F3006CCFEF5}"/>
              </a:ext>
            </a:extLst>
          </xdr:cNvPr>
          <xdr:cNvGrpSpPr/>
        </xdr:nvGrpSpPr>
        <xdr:grpSpPr>
          <a:xfrm>
            <a:off x="4476750" y="4638675"/>
            <a:ext cx="1466850" cy="714377"/>
            <a:chOff x="5257800" y="4714875"/>
            <a:chExt cx="1466850" cy="714377"/>
          </a:xfrm>
        </xdr:grpSpPr>
        <xdr:pic>
          <xdr:nvPicPr>
            <xdr:cNvPr id="16" name="Imagem 15" descr="ar.png">
              <a:extLst>
                <a:ext uri="{FF2B5EF4-FFF2-40B4-BE49-F238E27FC236}">
                  <a16:creationId xmlns:a16="http://schemas.microsoft.com/office/drawing/2014/main" id="{B31F9F47-8013-4935-8955-3152F6AEF0CD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353050" y="4886324"/>
              <a:ext cx="360000" cy="36000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43" name="Retângulo: Cantos Arredondados 42">
              <a:extLst>
                <a:ext uri="{FF2B5EF4-FFF2-40B4-BE49-F238E27FC236}">
                  <a16:creationId xmlns:a16="http://schemas.microsoft.com/office/drawing/2014/main" id="{0624DB83-9282-4101-97AB-BCE96661F42B}"/>
                </a:ext>
              </a:extLst>
            </xdr:cNvPr>
            <xdr:cNvSpPr/>
          </xdr:nvSpPr>
          <xdr:spPr>
            <a:xfrm>
              <a:off x="5257800" y="4714875"/>
              <a:ext cx="1466850" cy="714377"/>
            </a:xfrm>
            <a:prstGeom prst="roundRect">
              <a:avLst/>
            </a:prstGeom>
            <a:noFill/>
            <a:ln w="19050" cap="flat" cmpd="sng" algn="ctr">
              <a:solidFill>
                <a:schemeClr val="accent3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3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46" name="Imagem 45">
                  <a:extLst>
                    <a:ext uri="{FF2B5EF4-FFF2-40B4-BE49-F238E27FC236}">
                      <a16:creationId xmlns:a16="http://schemas.microsoft.com/office/drawing/2014/main" id="{18427F47-0000-40AE-A54E-89ABC937DF9A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T$5:$T$7" spid="_x0000_s70775"/>
                    </a:ext>
                  </a:extLst>
                </xdr:cNvPicPr>
              </xdr:nvPicPr>
              <xdr:blipFill>
                <a:blip xmlns:r="http://schemas.openxmlformats.org/officeDocument/2006/relationships" r:embed="rId13"/>
                <a:srcRect/>
                <a:stretch>
                  <a:fillRect/>
                </a:stretch>
              </xdr:blipFill>
              <xdr:spPr bwMode="auto">
                <a:xfrm>
                  <a:off x="5943600" y="4733925"/>
                  <a:ext cx="666750" cy="67627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47" name="Imagem 46">
                  <a:extLst>
                    <a:ext uri="{FF2B5EF4-FFF2-40B4-BE49-F238E27FC236}">
                      <a16:creationId xmlns:a16="http://schemas.microsoft.com/office/drawing/2014/main" id="{0D7388AC-3C8C-4F77-99D1-6956D2D0B25E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S$7" spid="_x0000_s70776"/>
                    </a:ext>
                  </a:extLst>
                </xdr:cNvPicPr>
              </xdr:nvPicPr>
              <xdr:blipFill>
                <a:blip xmlns:r="http://schemas.openxmlformats.org/officeDocument/2006/relationships" r:embed="rId11"/>
                <a:srcRect/>
                <a:stretch>
                  <a:fillRect/>
                </a:stretch>
              </xdr:blipFill>
              <xdr:spPr bwMode="auto">
                <a:xfrm>
                  <a:off x="6038850" y="5181600"/>
                  <a:ext cx="161925" cy="23812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</xdr:grpSp>
      <xdr:cxnSp macro="">
        <xdr:nvCxnSpPr>
          <xdr:cNvPr id="88" name="Conector reto 87">
            <a:extLst>
              <a:ext uri="{FF2B5EF4-FFF2-40B4-BE49-F238E27FC236}">
                <a16:creationId xmlns:a16="http://schemas.microsoft.com/office/drawing/2014/main" id="{4D2667D4-D1A8-4D4E-9DD0-D7C1E9A55637}"/>
              </a:ext>
            </a:extLst>
          </xdr:cNvPr>
          <xdr:cNvCxnSpPr/>
        </xdr:nvCxnSpPr>
        <xdr:spPr>
          <a:xfrm flipH="1" flipV="1">
            <a:off x="3076575" y="4733925"/>
            <a:ext cx="1370927" cy="161923"/>
          </a:xfrm>
          <a:prstGeom prst="line">
            <a:avLst/>
          </a:prstGeom>
          <a:ln w="12700" cap="rnd" cmpd="sng" algn="ctr">
            <a:solidFill>
              <a:srgbClr val="006B66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</xdr:col>
      <xdr:colOff>40007</xdr:colOff>
      <xdr:row>22</xdr:row>
      <xdr:rowOff>114300</xdr:rowOff>
    </xdr:from>
    <xdr:to>
      <xdr:col>4</xdr:col>
      <xdr:colOff>742950</xdr:colOff>
      <xdr:row>27</xdr:row>
      <xdr:rowOff>123825</xdr:rowOff>
    </xdr:to>
    <xdr:grpSp>
      <xdr:nvGrpSpPr>
        <xdr:cNvPr id="96" name="Agrupar 95">
          <a:extLst>
            <a:ext uri="{FF2B5EF4-FFF2-40B4-BE49-F238E27FC236}">
              <a16:creationId xmlns:a16="http://schemas.microsoft.com/office/drawing/2014/main" id="{4A483EB0-6E24-4DFD-A700-36C64D0163A8}"/>
            </a:ext>
          </a:extLst>
        </xdr:cNvPr>
        <xdr:cNvGrpSpPr/>
      </xdr:nvGrpSpPr>
      <xdr:grpSpPr>
        <a:xfrm>
          <a:off x="154307" y="5191125"/>
          <a:ext cx="2969893" cy="1057275"/>
          <a:chOff x="752475" y="4191000"/>
          <a:chExt cx="2904061" cy="1057275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6EF33D43-D339-401B-B255-C58CE24E1EDB}"/>
              </a:ext>
            </a:extLst>
          </xdr:cNvPr>
          <xdr:cNvGrpSpPr/>
        </xdr:nvGrpSpPr>
        <xdr:grpSpPr>
          <a:xfrm>
            <a:off x="752475" y="4533898"/>
            <a:ext cx="1466850" cy="714377"/>
            <a:chOff x="752475" y="4533898"/>
            <a:chExt cx="1466850" cy="714377"/>
          </a:xfrm>
        </xdr:grpSpPr>
        <xdr:pic>
          <xdr:nvPicPr>
            <xdr:cNvPr id="17" name="Imagem 16" descr="cl.png">
              <a:extLst>
                <a:ext uri="{FF2B5EF4-FFF2-40B4-BE49-F238E27FC236}">
                  <a16:creationId xmlns:a16="http://schemas.microsoft.com/office/drawing/2014/main" id="{2762CDCE-6E58-4252-8454-9EEE5562BFF7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47725" y="4714874"/>
              <a:ext cx="360000" cy="36000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36" name="Retângulo: Cantos Arredondados 35">
              <a:extLst>
                <a:ext uri="{FF2B5EF4-FFF2-40B4-BE49-F238E27FC236}">
                  <a16:creationId xmlns:a16="http://schemas.microsoft.com/office/drawing/2014/main" id="{928E708E-9B59-473D-8FD8-C219FE020F4C}"/>
                </a:ext>
              </a:extLst>
            </xdr:cNvPr>
            <xdr:cNvSpPr/>
          </xdr:nvSpPr>
          <xdr:spPr>
            <a:xfrm>
              <a:off x="752475" y="4533898"/>
              <a:ext cx="1466850" cy="714377"/>
            </a:xfrm>
            <a:prstGeom prst="roundRect">
              <a:avLst/>
            </a:prstGeom>
            <a:noFill/>
            <a:ln w="19050" cap="flat" cmpd="sng" algn="ctr">
              <a:solidFill>
                <a:schemeClr val="accent3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3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39" name="Imagem 38">
                  <a:extLst>
                    <a:ext uri="{FF2B5EF4-FFF2-40B4-BE49-F238E27FC236}">
                      <a16:creationId xmlns:a16="http://schemas.microsoft.com/office/drawing/2014/main" id="{F6AEE16E-173E-44D2-A837-E7DB3A66C0F7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X$5:$X$7" spid="_x0000_s70777"/>
                    </a:ext>
                  </a:extLst>
                </xdr:cNvPicPr>
              </xdr:nvPicPr>
              <xdr:blipFill>
                <a:blip xmlns:r="http://schemas.openxmlformats.org/officeDocument/2006/relationships" r:embed="rId15"/>
                <a:srcRect/>
                <a:stretch>
                  <a:fillRect/>
                </a:stretch>
              </xdr:blipFill>
              <xdr:spPr bwMode="auto">
                <a:xfrm>
                  <a:off x="1285875" y="4552950"/>
                  <a:ext cx="819150" cy="67627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40" name="Imagem 39">
                  <a:extLst>
                    <a:ext uri="{FF2B5EF4-FFF2-40B4-BE49-F238E27FC236}">
                      <a16:creationId xmlns:a16="http://schemas.microsoft.com/office/drawing/2014/main" id="{2DEA54E8-B305-40EC-AB52-950B5D96B9AB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W$7" spid="_x0000_s70778"/>
                    </a:ext>
                  </a:extLst>
                </xdr:cNvPicPr>
              </xdr:nvPicPr>
              <xdr:blipFill>
                <a:blip xmlns:r="http://schemas.openxmlformats.org/officeDocument/2006/relationships" r:embed="rId11"/>
                <a:srcRect/>
                <a:stretch>
                  <a:fillRect/>
                </a:stretch>
              </xdr:blipFill>
              <xdr:spPr bwMode="auto">
                <a:xfrm>
                  <a:off x="1524029" y="4991100"/>
                  <a:ext cx="161925" cy="23812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</xdr:grpSp>
      <xdr:cxnSp macro="">
        <xdr:nvCxnSpPr>
          <xdr:cNvPr id="92" name="Conector reto 91">
            <a:extLst>
              <a:ext uri="{FF2B5EF4-FFF2-40B4-BE49-F238E27FC236}">
                <a16:creationId xmlns:a16="http://schemas.microsoft.com/office/drawing/2014/main" id="{D920136C-042A-47B6-8DD0-71D80D03AB15}"/>
              </a:ext>
            </a:extLst>
          </xdr:cNvPr>
          <xdr:cNvCxnSpPr/>
        </xdr:nvCxnSpPr>
        <xdr:spPr>
          <a:xfrm flipV="1">
            <a:off x="2238375" y="4191000"/>
            <a:ext cx="1418161" cy="523876"/>
          </a:xfrm>
          <a:prstGeom prst="line">
            <a:avLst/>
          </a:prstGeom>
          <a:ln w="12700" cap="rnd" cmpd="sng" algn="ctr">
            <a:solidFill>
              <a:srgbClr val="006B66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</xdr:col>
      <xdr:colOff>48080</xdr:colOff>
      <xdr:row>13</xdr:row>
      <xdr:rowOff>38098</xdr:rowOff>
    </xdr:from>
    <xdr:to>
      <xdr:col>3</xdr:col>
      <xdr:colOff>647700</xdr:colOff>
      <xdr:row>16</xdr:row>
      <xdr:rowOff>123825</xdr:rowOff>
    </xdr:to>
    <xdr:grpSp>
      <xdr:nvGrpSpPr>
        <xdr:cNvPr id="103" name="Agrupar 102">
          <a:extLst>
            <a:ext uri="{FF2B5EF4-FFF2-40B4-BE49-F238E27FC236}">
              <a16:creationId xmlns:a16="http://schemas.microsoft.com/office/drawing/2014/main" id="{B5D12155-B32B-49BD-94D1-EBEBBC4FFC2E}"/>
            </a:ext>
          </a:extLst>
        </xdr:cNvPr>
        <xdr:cNvGrpSpPr/>
      </xdr:nvGrpSpPr>
      <xdr:grpSpPr>
        <a:xfrm>
          <a:off x="162380" y="3038473"/>
          <a:ext cx="1999795" cy="714377"/>
          <a:chOff x="266700" y="3095623"/>
          <a:chExt cx="1955848" cy="714377"/>
        </a:xfrm>
      </xdr:grpSpPr>
      <xdr:grpSp>
        <xdr:nvGrpSpPr>
          <xdr:cNvPr id="77" name="Agrupar 76">
            <a:extLst>
              <a:ext uri="{FF2B5EF4-FFF2-40B4-BE49-F238E27FC236}">
                <a16:creationId xmlns:a16="http://schemas.microsoft.com/office/drawing/2014/main" id="{1BBC43B3-930B-4557-9663-4CA21934F359}"/>
              </a:ext>
            </a:extLst>
          </xdr:cNvPr>
          <xdr:cNvGrpSpPr/>
        </xdr:nvGrpSpPr>
        <xdr:grpSpPr>
          <a:xfrm>
            <a:off x="266700" y="3095623"/>
            <a:ext cx="1466850" cy="714377"/>
            <a:chOff x="266700" y="3095623"/>
            <a:chExt cx="1466850" cy="714377"/>
          </a:xfrm>
        </xdr:grpSpPr>
        <xdr:pic>
          <xdr:nvPicPr>
            <xdr:cNvPr id="69" name="Imagem 68" descr="mx.png">
              <a:extLst>
                <a:ext uri="{FF2B5EF4-FFF2-40B4-BE49-F238E27FC236}">
                  <a16:creationId xmlns:a16="http://schemas.microsoft.com/office/drawing/2014/main" id="{1BC790B5-1191-4CF0-897E-BC89FDBE0DE9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61950" y="3267075"/>
              <a:ext cx="360000" cy="36000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72" name="Retângulo: Cantos Arredondados 71">
              <a:extLst>
                <a:ext uri="{FF2B5EF4-FFF2-40B4-BE49-F238E27FC236}">
                  <a16:creationId xmlns:a16="http://schemas.microsoft.com/office/drawing/2014/main" id="{DCE7F671-226F-4387-84C3-A83764989912}"/>
                </a:ext>
              </a:extLst>
            </xdr:cNvPr>
            <xdr:cNvSpPr/>
          </xdr:nvSpPr>
          <xdr:spPr>
            <a:xfrm>
              <a:off x="266700" y="3095623"/>
              <a:ext cx="1466850" cy="714377"/>
            </a:xfrm>
            <a:prstGeom prst="roundRect">
              <a:avLst/>
            </a:prstGeom>
            <a:noFill/>
            <a:ln w="19050" cap="flat" cmpd="sng" algn="ctr">
              <a:solidFill>
                <a:schemeClr val="accent3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3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76" name="Imagem 75">
                  <a:extLst>
                    <a:ext uri="{FF2B5EF4-FFF2-40B4-BE49-F238E27FC236}">
                      <a16:creationId xmlns:a16="http://schemas.microsoft.com/office/drawing/2014/main" id="{BA66E2B5-0295-4743-B364-937D8240E6F7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Índices'!$AI$7" spid="_x0000_s70779"/>
                    </a:ext>
                  </a:extLst>
                </xdr:cNvPicPr>
              </xdr:nvPicPr>
              <xdr:blipFill>
                <a:blip xmlns:r="http://schemas.openxmlformats.org/officeDocument/2006/relationships" r:embed="rId11"/>
                <a:srcRect/>
                <a:stretch>
                  <a:fillRect/>
                </a:stretch>
              </xdr:blipFill>
              <xdr:spPr bwMode="auto">
                <a:xfrm>
                  <a:off x="1009821" y="3562350"/>
                  <a:ext cx="161925" cy="23812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</xdr:grpSp>
      <xdr:cxnSp macro="">
        <xdr:nvCxnSpPr>
          <xdr:cNvPr id="98" name="Conector reto 97">
            <a:extLst>
              <a:ext uri="{FF2B5EF4-FFF2-40B4-BE49-F238E27FC236}">
                <a16:creationId xmlns:a16="http://schemas.microsoft.com/office/drawing/2014/main" id="{CDC73CDD-562E-47C5-9660-0FD6730E1126}"/>
              </a:ext>
            </a:extLst>
          </xdr:cNvPr>
          <xdr:cNvCxnSpPr/>
        </xdr:nvCxnSpPr>
        <xdr:spPr>
          <a:xfrm>
            <a:off x="1752600" y="3333752"/>
            <a:ext cx="469948" cy="333373"/>
          </a:xfrm>
          <a:prstGeom prst="line">
            <a:avLst/>
          </a:prstGeom>
          <a:ln w="12700" cap="rnd" cmpd="sng" algn="ctr">
            <a:solidFill>
              <a:srgbClr val="006B66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12</xdr:col>
      <xdr:colOff>33337</xdr:colOff>
      <xdr:row>7</xdr:row>
      <xdr:rowOff>142875</xdr:rowOff>
    </xdr:from>
    <xdr:to>
      <xdr:col>12</xdr:col>
      <xdr:colOff>393337</xdr:colOff>
      <xdr:row>9</xdr:row>
      <xdr:rowOff>83775</xdr:rowOff>
    </xdr:to>
    <xdr:pic>
      <xdr:nvPicPr>
        <xdr:cNvPr id="111" name="Imagem 110">
          <a:extLst>
            <a:ext uri="{FF2B5EF4-FFF2-40B4-BE49-F238E27FC236}">
              <a16:creationId xmlns:a16="http://schemas.microsoft.com/office/drawing/2014/main" id="{F47CDAC0-2DDD-4805-8A1E-A0CA4778F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2787" y="1419225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14</xdr:col>
      <xdr:colOff>352425</xdr:colOff>
      <xdr:row>16</xdr:row>
      <xdr:rowOff>90487</xdr:rowOff>
    </xdr:from>
    <xdr:to>
      <xdr:col>15</xdr:col>
      <xdr:colOff>178050</xdr:colOff>
      <xdr:row>19</xdr:row>
      <xdr:rowOff>1837</xdr:rowOff>
    </xdr:to>
    <xdr:pic>
      <xdr:nvPicPr>
        <xdr:cNvPr id="112" name="Imagem 111" descr="eu.png">
          <a:extLst>
            <a:ext uri="{FF2B5EF4-FFF2-40B4-BE49-F238E27FC236}">
              <a16:creationId xmlns:a16="http://schemas.microsoft.com/office/drawing/2014/main" id="{5BBCC593-0924-4E4F-9B38-3EA651BF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10625" y="3252787"/>
          <a:ext cx="540000" cy="5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685800</xdr:colOff>
      <xdr:row>16</xdr:row>
      <xdr:rowOff>90487</xdr:rowOff>
    </xdr:from>
    <xdr:to>
      <xdr:col>14</xdr:col>
      <xdr:colOff>511425</xdr:colOff>
      <xdr:row>19</xdr:row>
      <xdr:rowOff>1837</xdr:rowOff>
    </xdr:to>
    <xdr:pic>
      <xdr:nvPicPr>
        <xdr:cNvPr id="113" name="Imagem 112">
          <a:extLst>
            <a:ext uri="{FF2B5EF4-FFF2-40B4-BE49-F238E27FC236}">
              <a16:creationId xmlns:a16="http://schemas.microsoft.com/office/drawing/2014/main" id="{5F67B1A1-5605-4B43-9088-907CA3550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9625" y="3252787"/>
          <a:ext cx="540000" cy="54000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28</xdr:row>
      <xdr:rowOff>61350</xdr:rowOff>
    </xdr:from>
    <xdr:to>
      <xdr:col>17</xdr:col>
      <xdr:colOff>781575</xdr:colOff>
      <xdr:row>28</xdr:row>
      <xdr:rowOff>133350</xdr:rowOff>
    </xdr:to>
    <xdr:sp macro="" textlink="">
      <xdr:nvSpPr>
        <xdr:cNvPr id="58" name="Retângulo 57">
          <a:extLst>
            <a:ext uri="{FF2B5EF4-FFF2-40B4-BE49-F238E27FC236}">
              <a16:creationId xmlns:a16="http://schemas.microsoft.com/office/drawing/2014/main" id="{A4B63A17-6223-4E8E-BD5C-A225DF125F56}"/>
            </a:ext>
          </a:extLst>
        </xdr:cNvPr>
        <xdr:cNvSpPr/>
      </xdr:nvSpPr>
      <xdr:spPr>
        <a:xfrm>
          <a:off x="66675" y="6300225"/>
          <a:ext cx="11916300" cy="720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238125</xdr:colOff>
          <xdr:row>16</xdr:row>
          <xdr:rowOff>9525</xdr:rowOff>
        </xdr:from>
        <xdr:to>
          <xdr:col>16</xdr:col>
          <xdr:colOff>409575</xdr:colOff>
          <xdr:row>19</xdr:row>
          <xdr:rowOff>66675</xdr:rowOff>
        </xdr:to>
        <xdr:pic>
          <xdr:nvPicPr>
            <xdr:cNvPr id="63" name="Imagem 62">
              <a:extLst>
                <a:ext uri="{FF2B5EF4-FFF2-40B4-BE49-F238E27FC236}">
                  <a16:creationId xmlns:a16="http://schemas.microsoft.com/office/drawing/2014/main" id="{83988A5A-E9B3-434B-8A01-54ABE7FA9D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AV$5:$AV$7" spid="_x0000_s70780"/>
                </a:ext>
              </a:extLst>
            </xdr:cNvPicPr>
          </xdr:nvPicPr>
          <xdr:blipFill>
            <a:blip xmlns:r="http://schemas.openxmlformats.org/officeDocument/2006/relationships" r:embed="rId18"/>
            <a:srcRect/>
            <a:stretch>
              <a:fillRect/>
            </a:stretch>
          </xdr:blipFill>
          <xdr:spPr bwMode="auto">
            <a:xfrm>
              <a:off x="9744075" y="3152775"/>
              <a:ext cx="885825" cy="6858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16</xdr:col>
      <xdr:colOff>92868</xdr:colOff>
      <xdr:row>7</xdr:row>
      <xdr:rowOff>142875</xdr:rowOff>
    </xdr:from>
    <xdr:to>
      <xdr:col>16</xdr:col>
      <xdr:colOff>452868</xdr:colOff>
      <xdr:row>9</xdr:row>
      <xdr:rowOff>83775</xdr:rowOff>
    </xdr:to>
    <xdr:pic>
      <xdr:nvPicPr>
        <xdr:cNvPr id="71" name="Imagem 70" descr="gb.png">
          <a:extLst>
            <a:ext uri="{FF2B5EF4-FFF2-40B4-BE49-F238E27FC236}">
              <a16:creationId xmlns:a16="http://schemas.microsoft.com/office/drawing/2014/main" id="{51DA7DD3-70E5-4FDA-893E-D7DDAEC1F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818" y="1419225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83343</xdr:colOff>
      <xdr:row>11</xdr:row>
      <xdr:rowOff>161925</xdr:rowOff>
    </xdr:from>
    <xdr:to>
      <xdr:col>14</xdr:col>
      <xdr:colOff>443343</xdr:colOff>
      <xdr:row>13</xdr:row>
      <xdr:rowOff>102825</xdr:rowOff>
    </xdr:to>
    <xdr:pic>
      <xdr:nvPicPr>
        <xdr:cNvPr id="74" name="Imagem 73" descr="flag_japan.png">
          <a:extLst>
            <a:ext uri="{FF2B5EF4-FFF2-40B4-BE49-F238E27FC236}">
              <a16:creationId xmlns:a16="http://schemas.microsoft.com/office/drawing/2014/main" id="{B7651D7E-00FB-47F1-8C4D-E9F6B9E9E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1543" y="2276475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33337</xdr:colOff>
      <xdr:row>11</xdr:row>
      <xdr:rowOff>161925</xdr:rowOff>
    </xdr:from>
    <xdr:to>
      <xdr:col>12</xdr:col>
      <xdr:colOff>393337</xdr:colOff>
      <xdr:row>13</xdr:row>
      <xdr:rowOff>102825</xdr:rowOff>
    </xdr:to>
    <xdr:pic>
      <xdr:nvPicPr>
        <xdr:cNvPr id="78" name="Imagem 77" descr="ch.png">
          <a:extLst>
            <a:ext uri="{FF2B5EF4-FFF2-40B4-BE49-F238E27FC236}">
              <a16:creationId xmlns:a16="http://schemas.microsoft.com/office/drawing/2014/main" id="{60704BE2-2E53-481E-A7CE-CD5C9542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2787" y="2276475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92868</xdr:colOff>
      <xdr:row>11</xdr:row>
      <xdr:rowOff>161925</xdr:rowOff>
    </xdr:from>
    <xdr:to>
      <xdr:col>16</xdr:col>
      <xdr:colOff>452868</xdr:colOff>
      <xdr:row>13</xdr:row>
      <xdr:rowOff>102825</xdr:rowOff>
    </xdr:to>
    <xdr:pic>
      <xdr:nvPicPr>
        <xdr:cNvPr id="79" name="Imagem 78" descr="cn.png">
          <a:extLst>
            <a:ext uri="{FF2B5EF4-FFF2-40B4-BE49-F238E27FC236}">
              <a16:creationId xmlns:a16="http://schemas.microsoft.com/office/drawing/2014/main" id="{58F65B68-91AE-4150-8BB8-7616A8708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818" y="2276475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76198</xdr:colOff>
      <xdr:row>19</xdr:row>
      <xdr:rowOff>133351</xdr:rowOff>
    </xdr:from>
    <xdr:to>
      <xdr:col>17</xdr:col>
      <xdr:colOff>361950</xdr:colOff>
      <xdr:row>20</xdr:row>
      <xdr:rowOff>66675</xdr:rowOff>
    </xdr:to>
    <xdr:sp macro="" textlink="">
      <xdr:nvSpPr>
        <xdr:cNvPr id="94" name="Retângulo: Cantos Arredondados 93">
          <a:extLst>
            <a:ext uri="{FF2B5EF4-FFF2-40B4-BE49-F238E27FC236}">
              <a16:creationId xmlns:a16="http://schemas.microsoft.com/office/drawing/2014/main" id="{8843F8F5-8939-47D0-A6EB-790E269970E6}"/>
            </a:ext>
          </a:extLst>
        </xdr:cNvPr>
        <xdr:cNvSpPr/>
      </xdr:nvSpPr>
      <xdr:spPr>
        <a:xfrm>
          <a:off x="7362823" y="4391026"/>
          <a:ext cx="4200527" cy="142874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chemeClr val="tx1">
                  <a:lumMod val="75000"/>
                  <a:lumOff val="25000"/>
                </a:schemeClr>
              </a:solidFill>
            </a:rPr>
            <a:t>* Dólar</a:t>
          </a:r>
          <a:r>
            <a:rPr lang="pt-BR" sz="1000" baseline="0">
              <a:solidFill>
                <a:schemeClr val="tx1">
                  <a:lumMod val="75000"/>
                  <a:lumOff val="25000"/>
                </a:schemeClr>
              </a:solidFill>
            </a:rPr>
            <a:t> comparado frente a las monedas: Euro, </a:t>
          </a:r>
          <a:r>
            <a:rPr lang="pt-BR" sz="1000">
              <a:solidFill>
                <a:schemeClr val="tx1">
                  <a:lumMod val="75000"/>
                  <a:lumOff val="25000"/>
                </a:schemeClr>
              </a:solidFill>
            </a:rPr>
            <a:t>Libra,</a:t>
          </a:r>
          <a:r>
            <a:rPr lang="pt-BR" sz="1000" baseline="0">
              <a:solidFill>
                <a:schemeClr val="tx1">
                  <a:lumMod val="75000"/>
                  <a:lumOff val="25000"/>
                </a:schemeClr>
              </a:solidFill>
            </a:rPr>
            <a:t> Franco, Yen y Yuan.</a:t>
          </a:r>
          <a:endParaRPr lang="pt-BR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504825</xdr:colOff>
          <xdr:row>7</xdr:row>
          <xdr:rowOff>152400</xdr:rowOff>
        </xdr:from>
        <xdr:to>
          <xdr:col>18</xdr:col>
          <xdr:colOff>0</xdr:colOff>
          <xdr:row>11</xdr:row>
          <xdr:rowOff>0</xdr:rowOff>
        </xdr:to>
        <xdr:pic>
          <xdr:nvPicPr>
            <xdr:cNvPr id="100" name="Imagem 99">
              <a:extLst>
                <a:ext uri="{FF2B5EF4-FFF2-40B4-BE49-F238E27FC236}">
                  <a16:creationId xmlns:a16="http://schemas.microsoft.com/office/drawing/2014/main" id="{D9B6E4ED-E030-4DCB-9F34-AA10906010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AZ$5:$AZ$7" spid="_x0000_s70781"/>
                </a:ext>
              </a:extLst>
            </xdr:cNvPicPr>
          </xdr:nvPicPr>
          <xdr:blipFill>
            <a:blip xmlns:r="http://schemas.openxmlformats.org/officeDocument/2006/relationships" r:embed="rId23"/>
            <a:srcRect/>
            <a:stretch>
              <a:fillRect/>
            </a:stretch>
          </xdr:blipFill>
          <xdr:spPr bwMode="auto">
            <a:xfrm>
              <a:off x="10391775" y="1428750"/>
              <a:ext cx="923925" cy="6858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571500</xdr:colOff>
          <xdr:row>7</xdr:row>
          <xdr:rowOff>161925</xdr:rowOff>
        </xdr:from>
        <xdr:to>
          <xdr:col>13</xdr:col>
          <xdr:colOff>523875</xdr:colOff>
          <xdr:row>11</xdr:row>
          <xdr:rowOff>0</xdr:rowOff>
        </xdr:to>
        <xdr:pic>
          <xdr:nvPicPr>
            <xdr:cNvPr id="114" name="Imagem 113">
              <a:extLst>
                <a:ext uri="{FF2B5EF4-FFF2-40B4-BE49-F238E27FC236}">
                  <a16:creationId xmlns:a16="http://schemas.microsoft.com/office/drawing/2014/main" id="{15A5E127-94B3-4911-8884-865D04143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AN$5:$AN$7" spid="_x0000_s70782"/>
                </a:ext>
              </a:extLst>
            </xdr:cNvPicPr>
          </xdr:nvPicPr>
          <xdr:blipFill>
            <a:blip xmlns:r="http://schemas.openxmlformats.org/officeDocument/2006/relationships" r:embed="rId24"/>
            <a:srcRect/>
            <a:stretch>
              <a:fillRect/>
            </a:stretch>
          </xdr:blipFill>
          <xdr:spPr bwMode="auto">
            <a:xfrm>
              <a:off x="7600950" y="1438275"/>
              <a:ext cx="666750" cy="6762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581025</xdr:colOff>
          <xdr:row>7</xdr:row>
          <xdr:rowOff>161925</xdr:rowOff>
        </xdr:from>
        <xdr:to>
          <xdr:col>15</xdr:col>
          <xdr:colOff>533400</xdr:colOff>
          <xdr:row>11</xdr:row>
          <xdr:rowOff>0</xdr:rowOff>
        </xdr:to>
        <xdr:pic>
          <xdr:nvPicPr>
            <xdr:cNvPr id="115" name="Imagem 114">
              <a:extLst>
                <a:ext uri="{FF2B5EF4-FFF2-40B4-BE49-F238E27FC236}">
                  <a16:creationId xmlns:a16="http://schemas.microsoft.com/office/drawing/2014/main" id="{815BE76D-D642-4881-B986-4018E2425DB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AR$5:$AR$7" spid="_x0000_s70783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9039225" y="1438275"/>
              <a:ext cx="666750" cy="6762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447675</xdr:colOff>
          <xdr:row>11</xdr:row>
          <xdr:rowOff>152400</xdr:rowOff>
        </xdr:from>
        <xdr:to>
          <xdr:col>14</xdr:col>
          <xdr:colOff>0</xdr:colOff>
          <xdr:row>15</xdr:row>
          <xdr:rowOff>0</xdr:rowOff>
        </xdr:to>
        <xdr:pic>
          <xdr:nvPicPr>
            <xdr:cNvPr id="106" name="Imagem 105">
              <a:extLst>
                <a:ext uri="{FF2B5EF4-FFF2-40B4-BE49-F238E27FC236}">
                  <a16:creationId xmlns:a16="http://schemas.microsoft.com/office/drawing/2014/main" id="{B8FF3C62-126C-4946-9B00-C3B04732AF9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BD$5:$BD$7" spid="_x0000_s70784"/>
                </a:ext>
              </a:extLst>
            </xdr:cNvPicPr>
          </xdr:nvPicPr>
          <xdr:blipFill>
            <a:blip xmlns:r="http://schemas.openxmlformats.org/officeDocument/2006/relationships" r:embed="rId26"/>
            <a:srcRect/>
            <a:stretch>
              <a:fillRect/>
            </a:stretch>
          </xdr:blipFill>
          <xdr:spPr bwMode="auto">
            <a:xfrm>
              <a:off x="7477125" y="2266950"/>
              <a:ext cx="981075" cy="6858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581025</xdr:colOff>
          <xdr:row>11</xdr:row>
          <xdr:rowOff>152400</xdr:rowOff>
        </xdr:from>
        <xdr:to>
          <xdr:col>16</xdr:col>
          <xdr:colOff>0</xdr:colOff>
          <xdr:row>15</xdr:row>
          <xdr:rowOff>0</xdr:rowOff>
        </xdr:to>
        <xdr:pic>
          <xdr:nvPicPr>
            <xdr:cNvPr id="107" name="Imagem 106">
              <a:extLst>
                <a:ext uri="{FF2B5EF4-FFF2-40B4-BE49-F238E27FC236}">
                  <a16:creationId xmlns:a16="http://schemas.microsoft.com/office/drawing/2014/main" id="{4A9CDF0E-D740-40A1-831C-E108F023E56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BH$5:$BH$7" spid="_x0000_s70785"/>
                </a:ext>
              </a:extLst>
            </xdr:cNvPicPr>
          </xdr:nvPicPr>
          <xdr:blipFill>
            <a:blip xmlns:r="http://schemas.openxmlformats.org/officeDocument/2006/relationships" r:embed="rId27"/>
            <a:srcRect/>
            <a:stretch>
              <a:fillRect/>
            </a:stretch>
          </xdr:blipFill>
          <xdr:spPr bwMode="auto">
            <a:xfrm>
              <a:off x="9039225" y="2266950"/>
              <a:ext cx="847725" cy="6858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11</xdr:row>
          <xdr:rowOff>152400</xdr:rowOff>
        </xdr:from>
        <xdr:to>
          <xdr:col>17</xdr:col>
          <xdr:colOff>676275</xdr:colOff>
          <xdr:row>15</xdr:row>
          <xdr:rowOff>0</xdr:rowOff>
        </xdr:to>
        <xdr:pic>
          <xdr:nvPicPr>
            <xdr:cNvPr id="108" name="Imagem 107">
              <a:extLst>
                <a:ext uri="{FF2B5EF4-FFF2-40B4-BE49-F238E27FC236}">
                  <a16:creationId xmlns:a16="http://schemas.microsoft.com/office/drawing/2014/main" id="{0BE7B311-DE27-49B7-B9DA-0CA1EC993F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BL$5:$BL$7" spid="_x0000_s70786"/>
                </a:ext>
              </a:extLst>
            </xdr:cNvPicPr>
          </xdr:nvPicPr>
          <xdr:blipFill>
            <a:blip xmlns:r="http://schemas.openxmlformats.org/officeDocument/2006/relationships" r:embed="rId28"/>
            <a:srcRect/>
            <a:stretch>
              <a:fillRect/>
            </a:stretch>
          </xdr:blipFill>
          <xdr:spPr bwMode="auto">
            <a:xfrm>
              <a:off x="10601325" y="2266950"/>
              <a:ext cx="676275" cy="6858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57150</xdr:rowOff>
        </xdr:from>
        <xdr:to>
          <xdr:col>3</xdr:col>
          <xdr:colOff>38100</xdr:colOff>
          <xdr:row>16</xdr:row>
          <xdr:rowOff>114300</xdr:rowOff>
        </xdr:to>
        <xdr:pic>
          <xdr:nvPicPr>
            <xdr:cNvPr id="116" name="Imagem 115">
              <a:extLst>
                <a:ext uri="{FF2B5EF4-FFF2-40B4-BE49-F238E27FC236}">
                  <a16:creationId xmlns:a16="http://schemas.microsoft.com/office/drawing/2014/main" id="{9224F07C-8251-462A-9339-25A0BD4F7B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Índices'!$AJ$5:$AJ$7" spid="_x0000_s70787"/>
                </a:ext>
              </a:extLst>
            </xdr:cNvPicPr>
          </xdr:nvPicPr>
          <xdr:blipFill>
            <a:blip xmlns:r="http://schemas.openxmlformats.org/officeDocument/2006/relationships" r:embed="rId29"/>
            <a:srcRect/>
            <a:stretch>
              <a:fillRect/>
            </a:stretch>
          </xdr:blipFill>
          <xdr:spPr bwMode="auto">
            <a:xfrm>
              <a:off x="838200" y="2571750"/>
              <a:ext cx="676275" cy="6858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180975</xdr:colOff>
      <xdr:row>19</xdr:row>
      <xdr:rowOff>9525</xdr:rowOff>
    </xdr:from>
    <xdr:to>
      <xdr:col>4</xdr:col>
      <xdr:colOff>611734</xdr:colOff>
      <xdr:row>19</xdr:row>
      <xdr:rowOff>9525</xdr:rowOff>
    </xdr:to>
    <xdr:cxnSp macro="">
      <xdr:nvCxnSpPr>
        <xdr:cNvPr id="75" name="Conector reto 74">
          <a:extLst>
            <a:ext uri="{FF2B5EF4-FFF2-40B4-BE49-F238E27FC236}">
              <a16:creationId xmlns:a16="http://schemas.microsoft.com/office/drawing/2014/main" id="{21EEEC01-1397-4C32-A3B5-C2BF375DCDA6}"/>
            </a:ext>
          </a:extLst>
        </xdr:cNvPr>
        <xdr:cNvCxnSpPr/>
      </xdr:nvCxnSpPr>
      <xdr:spPr>
        <a:xfrm>
          <a:off x="1657350" y="3781425"/>
          <a:ext cx="1278484" cy="0"/>
        </a:xfrm>
        <a:prstGeom prst="line">
          <a:avLst/>
        </a:prstGeom>
        <a:ln w="12700" cap="rnd" cmpd="sng" algn="ctr">
          <a:solidFill>
            <a:srgbClr val="006B66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180975</xdr:colOff>
      <xdr:row>20</xdr:row>
      <xdr:rowOff>123826</xdr:rowOff>
    </xdr:from>
    <xdr:to>
      <xdr:col>4</xdr:col>
      <xdr:colOff>592684</xdr:colOff>
      <xdr:row>21</xdr:row>
      <xdr:rowOff>104775</xdr:rowOff>
    </xdr:to>
    <xdr:cxnSp macro="">
      <xdr:nvCxnSpPr>
        <xdr:cNvPr id="80" name="Conector reto 79">
          <a:extLst>
            <a:ext uri="{FF2B5EF4-FFF2-40B4-BE49-F238E27FC236}">
              <a16:creationId xmlns:a16="http://schemas.microsoft.com/office/drawing/2014/main" id="{B936E008-8A8C-4D3C-BC82-F3CF05B74E7B}"/>
            </a:ext>
          </a:extLst>
        </xdr:cNvPr>
        <xdr:cNvCxnSpPr/>
      </xdr:nvCxnSpPr>
      <xdr:spPr>
        <a:xfrm flipV="1">
          <a:off x="1657350" y="4105276"/>
          <a:ext cx="1259434" cy="285749"/>
        </a:xfrm>
        <a:prstGeom prst="line">
          <a:avLst/>
        </a:prstGeom>
        <a:ln w="12700" cap="rnd" cmpd="sng" algn="ctr">
          <a:solidFill>
            <a:srgbClr val="006B66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48080</xdr:colOff>
      <xdr:row>16</xdr:row>
      <xdr:rowOff>209548</xdr:rowOff>
    </xdr:from>
    <xdr:to>
      <xdr:col>3</xdr:col>
      <xdr:colOff>157240</xdr:colOff>
      <xdr:row>20</xdr:row>
      <xdr:rowOff>85725</xdr:rowOff>
    </xdr:to>
    <xdr:sp macro="" textlink="">
      <xdr:nvSpPr>
        <xdr:cNvPr id="93" name="Retângulo: Cantos Arredondados 92">
          <a:extLst>
            <a:ext uri="{FF2B5EF4-FFF2-40B4-BE49-F238E27FC236}">
              <a16:creationId xmlns:a16="http://schemas.microsoft.com/office/drawing/2014/main" id="{C1FD7AE3-53D3-451C-ABCE-17F9D461890B}"/>
            </a:ext>
          </a:extLst>
        </xdr:cNvPr>
        <xdr:cNvSpPr/>
      </xdr:nvSpPr>
      <xdr:spPr>
        <a:xfrm>
          <a:off x="162380" y="3352798"/>
          <a:ext cx="1471235" cy="714377"/>
        </a:xfrm>
        <a:prstGeom prst="roundRect">
          <a:avLst/>
        </a:prstGeom>
        <a:noFill/>
        <a:ln w="19050" cap="flat" cmpd="sng" algn="ctr">
          <a:solidFill>
            <a:schemeClr val="accent3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38555</xdr:colOff>
      <xdr:row>20</xdr:row>
      <xdr:rowOff>171448</xdr:rowOff>
    </xdr:from>
    <xdr:to>
      <xdr:col>3</xdr:col>
      <xdr:colOff>147715</xdr:colOff>
      <xdr:row>23</xdr:row>
      <xdr:rowOff>66675</xdr:rowOff>
    </xdr:to>
    <xdr:sp macro="" textlink="">
      <xdr:nvSpPr>
        <xdr:cNvPr id="101" name="Retângulo: Cantos Arredondados 100">
          <a:extLst>
            <a:ext uri="{FF2B5EF4-FFF2-40B4-BE49-F238E27FC236}">
              <a16:creationId xmlns:a16="http://schemas.microsoft.com/office/drawing/2014/main" id="{878BFE4D-D7B0-440C-91B4-4FB93980EA40}"/>
            </a:ext>
          </a:extLst>
        </xdr:cNvPr>
        <xdr:cNvSpPr/>
      </xdr:nvSpPr>
      <xdr:spPr>
        <a:xfrm>
          <a:off x="152855" y="4152898"/>
          <a:ext cx="1471235" cy="714377"/>
        </a:xfrm>
        <a:prstGeom prst="roundRect">
          <a:avLst/>
        </a:prstGeom>
        <a:noFill/>
        <a:ln w="19050" cap="flat" cmpd="sng" algn="ctr">
          <a:solidFill>
            <a:schemeClr val="accent3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142875</xdr:colOff>
      <xdr:row>17</xdr:row>
      <xdr:rowOff>171450</xdr:rowOff>
    </xdr:from>
    <xdr:to>
      <xdr:col>1</xdr:col>
      <xdr:colOff>502875</xdr:colOff>
      <xdr:row>19</xdr:row>
      <xdr:rowOff>112350</xdr:rowOff>
    </xdr:to>
    <xdr:pic>
      <xdr:nvPicPr>
        <xdr:cNvPr id="105" name="Imagem 104" descr="co.png">
          <a:extLst>
            <a:ext uri="{FF2B5EF4-FFF2-40B4-BE49-F238E27FC236}">
              <a16:creationId xmlns:a16="http://schemas.microsoft.com/office/drawing/2014/main" id="{F26D00FE-2A95-4160-B8DF-CBAA41BDF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3524250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21</xdr:row>
      <xdr:rowOff>47625</xdr:rowOff>
    </xdr:from>
    <xdr:to>
      <xdr:col>1</xdr:col>
      <xdr:colOff>493350</xdr:colOff>
      <xdr:row>22</xdr:row>
      <xdr:rowOff>102825</xdr:rowOff>
    </xdr:to>
    <xdr:pic>
      <xdr:nvPicPr>
        <xdr:cNvPr id="109" name="Imagem 108" descr="Resultado de imagem para bandeira redonda png peru">
          <a:extLst>
            <a:ext uri="{FF2B5EF4-FFF2-40B4-BE49-F238E27FC236}">
              <a16:creationId xmlns:a16="http://schemas.microsoft.com/office/drawing/2014/main" id="{55DD0DA6-B160-4689-9E9A-635D9E3E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4333875"/>
          <a:ext cx="360000" cy="3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66675</xdr:colOff>
          <xdr:row>17</xdr:row>
          <xdr:rowOff>19050</xdr:rowOff>
        </xdr:from>
        <xdr:to>
          <xdr:col>3</xdr:col>
          <xdr:colOff>28575</xdr:colOff>
          <xdr:row>20</xdr:row>
          <xdr:rowOff>76200</xdr:rowOff>
        </xdr:to>
        <xdr:grpSp>
          <xdr:nvGrpSpPr>
            <xdr:cNvPr id="29" name="Agrupar 28">
              <a:extLst>
                <a:ext uri="{FF2B5EF4-FFF2-40B4-BE49-F238E27FC236}">
                  <a16:creationId xmlns:a16="http://schemas.microsoft.com/office/drawing/2014/main" id="{298BC815-D567-4F3E-AAFF-25F296A10D36}"/>
                </a:ext>
              </a:extLst>
            </xdr:cNvPr>
            <xdr:cNvGrpSpPr/>
          </xdr:nvGrpSpPr>
          <xdr:grpSpPr>
            <a:xfrm>
              <a:off x="847725" y="3857625"/>
              <a:ext cx="695325" cy="685800"/>
              <a:chOff x="828675" y="3371850"/>
              <a:chExt cx="676275" cy="685800"/>
            </a:xfrm>
          </xdr:grpSpPr>
          <xdr:pic>
            <xdr:nvPicPr>
              <xdr:cNvPr id="118" name="Imagem 117">
                <a:extLst>
                  <a:ext uri="{FF2B5EF4-FFF2-40B4-BE49-F238E27FC236}">
                    <a16:creationId xmlns:a16="http://schemas.microsoft.com/office/drawing/2014/main" id="{35AAA528-D7B7-48C3-971B-0CEC80D5FE44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AF$5:$AF$7" spid="_x0000_s70788"/>
                  </a:ext>
                </a:extLst>
              </xdr:cNvPicPr>
            </xdr:nvPicPr>
            <xdr:blipFill>
              <a:blip xmlns:r="http://schemas.openxmlformats.org/officeDocument/2006/relationships" r:embed="rId32"/>
              <a:srcRect/>
              <a:stretch>
                <a:fillRect/>
              </a:stretch>
            </xdr:blipFill>
            <xdr:spPr bwMode="auto">
              <a:xfrm>
                <a:off x="828675" y="3371850"/>
                <a:ext cx="676275" cy="685800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  <xdr:pic>
            <xdr:nvPicPr>
              <xdr:cNvPr id="120" name="Imagem 119">
                <a:extLst>
                  <a:ext uri="{FF2B5EF4-FFF2-40B4-BE49-F238E27FC236}">
                    <a16:creationId xmlns:a16="http://schemas.microsoft.com/office/drawing/2014/main" id="{1B947023-C2D0-4432-BFB2-5C995DCF822A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AE$7" spid="_x0000_s70789"/>
                  </a:ext>
                </a:extLst>
              </xdr:cNvPicPr>
            </xdr:nvPicPr>
            <xdr:blipFill>
              <a:blip xmlns:r="http://schemas.openxmlformats.org/officeDocument/2006/relationships" r:embed="rId11"/>
              <a:srcRect/>
              <a:stretch>
                <a:fillRect/>
              </a:stretch>
            </xdr:blipFill>
            <xdr:spPr bwMode="auto">
              <a:xfrm>
                <a:off x="942975" y="3810000"/>
                <a:ext cx="161925" cy="23812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628650</xdr:colOff>
          <xdr:row>20</xdr:row>
          <xdr:rowOff>200025</xdr:rowOff>
        </xdr:from>
        <xdr:to>
          <xdr:col>3</xdr:col>
          <xdr:colOff>19050</xdr:colOff>
          <xdr:row>23</xdr:row>
          <xdr:rowOff>38100</xdr:rowOff>
        </xdr:to>
        <xdr:grpSp>
          <xdr:nvGrpSpPr>
            <xdr:cNvPr id="30" name="Agrupar 29">
              <a:extLst>
                <a:ext uri="{FF2B5EF4-FFF2-40B4-BE49-F238E27FC236}">
                  <a16:creationId xmlns:a16="http://schemas.microsoft.com/office/drawing/2014/main" id="{C90DE489-80BD-4E70-889B-82DA95E4F9C1}"/>
                </a:ext>
              </a:extLst>
            </xdr:cNvPr>
            <xdr:cNvGrpSpPr/>
          </xdr:nvGrpSpPr>
          <xdr:grpSpPr>
            <a:xfrm>
              <a:off x="742950" y="4667250"/>
              <a:ext cx="790575" cy="657225"/>
              <a:chOff x="742950" y="4181475"/>
              <a:chExt cx="752475" cy="677227"/>
            </a:xfrm>
          </xdr:grpSpPr>
          <xdr:pic>
            <xdr:nvPicPr>
              <xdr:cNvPr id="117" name="Imagem 116">
                <a:extLst>
                  <a:ext uri="{FF2B5EF4-FFF2-40B4-BE49-F238E27FC236}">
                    <a16:creationId xmlns:a16="http://schemas.microsoft.com/office/drawing/2014/main" id="{4AAD5557-14D6-4B66-B043-6FC1497B70A2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AB$5:$AB$7" spid="_x0000_s70790"/>
                  </a:ext>
                </a:extLst>
              </xdr:cNvPicPr>
            </xdr:nvPicPr>
            <xdr:blipFill>
              <a:blip xmlns:r="http://schemas.openxmlformats.org/officeDocument/2006/relationships" r:embed="rId33"/>
              <a:srcRect/>
              <a:stretch>
                <a:fillRect/>
              </a:stretch>
            </xdr:blipFill>
            <xdr:spPr bwMode="auto">
              <a:xfrm>
                <a:off x="742950" y="4181475"/>
                <a:ext cx="752475" cy="677227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  <xdr:pic>
            <xdr:nvPicPr>
              <xdr:cNvPr id="122" name="Imagem 121">
                <a:extLst>
                  <a:ext uri="{FF2B5EF4-FFF2-40B4-BE49-F238E27FC236}">
                    <a16:creationId xmlns:a16="http://schemas.microsoft.com/office/drawing/2014/main" id="{EC28B3CA-51DA-4EB6-AAED-86EE46FC75C1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Índices'!$AA$7" spid="_x0000_s70791"/>
                  </a:ext>
                </a:extLst>
              </xdr:cNvPicPr>
            </xdr:nvPicPr>
            <xdr:blipFill>
              <a:blip xmlns:r="http://schemas.openxmlformats.org/officeDocument/2006/relationships" r:embed="rId6"/>
              <a:srcRect/>
              <a:stretch>
                <a:fillRect/>
              </a:stretch>
            </xdr:blipFill>
            <xdr:spPr bwMode="auto">
              <a:xfrm>
                <a:off x="933450" y="4619625"/>
                <a:ext cx="161925" cy="23812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xdr:grpSp>
        <xdr:clientData/>
      </xdr:twoCellAnchor>
    </mc:Choice>
    <mc:Fallback/>
  </mc:AlternateContent>
  <xdr:twoCellAnchor editAs="oneCell">
    <xdr:from>
      <xdr:col>1</xdr:col>
      <xdr:colOff>9525</xdr:colOff>
      <xdr:row>0</xdr:row>
      <xdr:rowOff>0</xdr:rowOff>
    </xdr:from>
    <xdr:to>
      <xdr:col>17</xdr:col>
      <xdr:colOff>733425</xdr:colOff>
      <xdr:row>1</xdr:row>
      <xdr:rowOff>41064</xdr:rowOff>
    </xdr:to>
    <xdr:pic>
      <xdr:nvPicPr>
        <xdr:cNvPr id="85" name="Imagen 84">
          <a:extLst>
            <a:ext uri="{FF2B5EF4-FFF2-40B4-BE49-F238E27FC236}">
              <a16:creationId xmlns:a16="http://schemas.microsoft.com/office/drawing/2014/main" id="{DB5AE4DE-AE22-43FB-86C5-BDF8EC35E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5770668" y="-5646843"/>
          <a:ext cx="517314" cy="11811000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123825</xdr:colOff>
      <xdr:row>0</xdr:row>
      <xdr:rowOff>38100</xdr:rowOff>
    </xdr:from>
    <xdr:to>
      <xdr:col>3</xdr:col>
      <xdr:colOff>379729</xdr:colOff>
      <xdr:row>0</xdr:row>
      <xdr:rowOff>452119</xdr:rowOff>
    </xdr:to>
    <xdr:pic>
      <xdr:nvPicPr>
        <xdr:cNvPr id="87" name="Imagen 86">
          <a:extLst>
            <a:ext uri="{FF2B5EF4-FFF2-40B4-BE49-F238E27FC236}">
              <a16:creationId xmlns:a16="http://schemas.microsoft.com/office/drawing/2014/main" id="{7476AD15-ACEE-4CF1-8731-419B09314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38100"/>
          <a:ext cx="1656079" cy="414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7619</xdr:rowOff>
    </xdr:from>
    <xdr:to>
      <xdr:col>18</xdr:col>
      <xdr:colOff>855133</xdr:colOff>
      <xdr:row>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624A6A-D77B-4572-8D85-30E1E7E1B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645910" y="-6443557"/>
          <a:ext cx="517314" cy="13419666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106681</xdr:colOff>
      <xdr:row>0</xdr:row>
      <xdr:rowOff>43181</xdr:rowOff>
    </xdr:from>
    <xdr:to>
      <xdr:col>2</xdr:col>
      <xdr:colOff>780626</xdr:colOff>
      <xdr:row>0</xdr:row>
      <xdr:rowOff>457200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5905D9A-F339-422B-A49C-B2A8ADC4E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414" y="43181"/>
          <a:ext cx="1656079" cy="414019"/>
        </a:xfrm>
        <a:prstGeom prst="rect">
          <a:avLst/>
        </a:prstGeom>
      </xdr:spPr>
    </xdr:pic>
    <xdr:clientData/>
  </xdr:twoCellAnchor>
  <xdr:twoCellAnchor>
    <xdr:from>
      <xdr:col>1</xdr:col>
      <xdr:colOff>2</xdr:colOff>
      <xdr:row>25</xdr:row>
      <xdr:rowOff>67733</xdr:rowOff>
    </xdr:from>
    <xdr:to>
      <xdr:col>19</xdr:col>
      <xdr:colOff>5865</xdr:colOff>
      <xdr:row>25</xdr:row>
      <xdr:rowOff>143933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C7467455-1494-4A55-9470-2E0F322BC24C}"/>
            </a:ext>
          </a:extLst>
        </xdr:cNvPr>
        <xdr:cNvSpPr/>
      </xdr:nvSpPr>
      <xdr:spPr>
        <a:xfrm>
          <a:off x="190502" y="5310293"/>
          <a:ext cx="13447543" cy="762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16</xdr:col>
      <xdr:colOff>488264</xdr:colOff>
      <xdr:row>2</xdr:row>
      <xdr:rowOff>33867</xdr:rowOff>
    </xdr:from>
    <xdr:to>
      <xdr:col>16</xdr:col>
      <xdr:colOff>800051</xdr:colOff>
      <xdr:row>2</xdr:row>
      <xdr:rowOff>338667</xdr:rowOff>
    </xdr:to>
    <xdr:pic>
      <xdr:nvPicPr>
        <xdr:cNvPr id="5" name="Imagem 15" descr="ar.png">
          <a:extLst>
            <a:ext uri="{FF2B5EF4-FFF2-40B4-BE49-F238E27FC236}">
              <a16:creationId xmlns:a16="http://schemas.microsoft.com/office/drawing/2014/main" id="{E7082572-B75D-4E21-AAA9-0312CFD0C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1544" y="750147"/>
          <a:ext cx="311787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7619</xdr:rowOff>
    </xdr:from>
    <xdr:to>
      <xdr:col>20</xdr:col>
      <xdr:colOff>66889</xdr:colOff>
      <xdr:row>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C15BD9-05CF-4ACB-B41D-C566A27BA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188288" y="-5985935"/>
          <a:ext cx="517314" cy="12504422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106681</xdr:colOff>
      <xdr:row>0</xdr:row>
      <xdr:rowOff>68580</xdr:rowOff>
    </xdr:from>
    <xdr:to>
      <xdr:col>2</xdr:col>
      <xdr:colOff>780626</xdr:colOff>
      <xdr:row>0</xdr:row>
      <xdr:rowOff>440267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A50EF6-8D72-45B3-9269-3A0BC42FA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414" y="68580"/>
          <a:ext cx="1656079" cy="371687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80</xdr:row>
      <xdr:rowOff>84666</xdr:rowOff>
    </xdr:from>
    <xdr:to>
      <xdr:col>20</xdr:col>
      <xdr:colOff>5862</xdr:colOff>
      <xdr:row>80</xdr:row>
      <xdr:rowOff>160866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93EB3971-EC9C-4F0D-9173-567E16237F25}"/>
            </a:ext>
          </a:extLst>
        </xdr:cNvPr>
        <xdr:cNvSpPr/>
      </xdr:nvSpPr>
      <xdr:spPr>
        <a:xfrm>
          <a:off x="190500" y="15385626"/>
          <a:ext cx="12434082" cy="762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17</xdr:col>
      <xdr:colOff>755161</xdr:colOff>
      <xdr:row>2</xdr:row>
      <xdr:rowOff>33866</xdr:rowOff>
    </xdr:from>
    <xdr:to>
      <xdr:col>18</xdr:col>
      <xdr:colOff>183626</xdr:colOff>
      <xdr:row>2</xdr:row>
      <xdr:rowOff>334600</xdr:rowOff>
    </xdr:to>
    <xdr:pic>
      <xdr:nvPicPr>
        <xdr:cNvPr id="5" name="Imagem 6">
          <a:extLst>
            <a:ext uri="{FF2B5EF4-FFF2-40B4-BE49-F238E27FC236}">
              <a16:creationId xmlns:a16="http://schemas.microsoft.com/office/drawing/2014/main" id="{9379729E-8E99-4336-82A2-361E05AD3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4981" y="750146"/>
          <a:ext cx="304765" cy="3007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7619</xdr:rowOff>
    </xdr:from>
    <xdr:to>
      <xdr:col>19</xdr:col>
      <xdr:colOff>465669</xdr:colOff>
      <xdr:row>1</xdr:row>
      <xdr:rowOff>25400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B24A88-7662-4E59-B58C-511CAC068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857578" y="-6655225"/>
          <a:ext cx="542714" cy="13868402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89748</xdr:colOff>
      <xdr:row>0</xdr:row>
      <xdr:rowOff>60114</xdr:rowOff>
    </xdr:from>
    <xdr:to>
      <xdr:col>2</xdr:col>
      <xdr:colOff>476674</xdr:colOff>
      <xdr:row>0</xdr:row>
      <xdr:rowOff>457200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312D92-39B5-474E-9782-8FB1333FA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481" y="60114"/>
          <a:ext cx="1648460" cy="397086"/>
        </a:xfrm>
        <a:prstGeom prst="rect">
          <a:avLst/>
        </a:prstGeom>
      </xdr:spPr>
    </xdr:pic>
    <xdr:clientData/>
  </xdr:twoCellAnchor>
  <xdr:twoCellAnchor>
    <xdr:from>
      <xdr:col>0</xdr:col>
      <xdr:colOff>177801</xdr:colOff>
      <xdr:row>35</xdr:row>
      <xdr:rowOff>101599</xdr:rowOff>
    </xdr:from>
    <xdr:to>
      <xdr:col>19</xdr:col>
      <xdr:colOff>816124</xdr:colOff>
      <xdr:row>35</xdr:row>
      <xdr:rowOff>177799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6A1DC26B-52EE-4293-B6FA-2EF594DF89FD}"/>
            </a:ext>
          </a:extLst>
        </xdr:cNvPr>
        <xdr:cNvSpPr/>
      </xdr:nvSpPr>
      <xdr:spPr>
        <a:xfrm>
          <a:off x="177801" y="7172959"/>
          <a:ext cx="14240023" cy="762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18</xdr:col>
      <xdr:colOff>56836</xdr:colOff>
      <xdr:row>2</xdr:row>
      <xdr:rowOff>59266</xdr:rowOff>
    </xdr:from>
    <xdr:to>
      <xdr:col>18</xdr:col>
      <xdr:colOff>351228</xdr:colOff>
      <xdr:row>2</xdr:row>
      <xdr:rowOff>347132</xdr:rowOff>
    </xdr:to>
    <xdr:pic>
      <xdr:nvPicPr>
        <xdr:cNvPr id="5" name="Imagem 16" descr="cl.png">
          <a:extLst>
            <a:ext uri="{FF2B5EF4-FFF2-40B4-BE49-F238E27FC236}">
              <a16:creationId xmlns:a16="http://schemas.microsoft.com/office/drawing/2014/main" id="{7F687B99-724B-4D0D-9762-0BD35398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9376" y="775546"/>
          <a:ext cx="294392" cy="2878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7617</xdr:rowOff>
    </xdr:from>
    <xdr:to>
      <xdr:col>20</xdr:col>
      <xdr:colOff>43182</xdr:colOff>
      <xdr:row>1</xdr:row>
      <xdr:rowOff>16933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6C1F6D-75CD-4D25-A2CA-7D4573076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896100" y="-6693749"/>
          <a:ext cx="534249" cy="13936981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106681</xdr:colOff>
      <xdr:row>0</xdr:row>
      <xdr:rowOff>68580</xdr:rowOff>
    </xdr:from>
    <xdr:to>
      <xdr:col>2</xdr:col>
      <xdr:colOff>503766</xdr:colOff>
      <xdr:row>0</xdr:row>
      <xdr:rowOff>465667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B56457-A3B2-4031-8426-362EF969A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414" y="68580"/>
          <a:ext cx="1658619" cy="397087"/>
        </a:xfrm>
        <a:prstGeom prst="rect">
          <a:avLst/>
        </a:prstGeom>
      </xdr:spPr>
    </xdr:pic>
    <xdr:clientData/>
  </xdr:twoCellAnchor>
  <xdr:twoCellAnchor>
    <xdr:from>
      <xdr:col>0</xdr:col>
      <xdr:colOff>186268</xdr:colOff>
      <xdr:row>29</xdr:row>
      <xdr:rowOff>110066</xdr:rowOff>
    </xdr:from>
    <xdr:to>
      <xdr:col>19</xdr:col>
      <xdr:colOff>877931</xdr:colOff>
      <xdr:row>30</xdr:row>
      <xdr:rowOff>0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41B3FC62-DFC9-4B91-899C-3354B12C1649}"/>
            </a:ext>
          </a:extLst>
        </xdr:cNvPr>
        <xdr:cNvSpPr/>
      </xdr:nvSpPr>
      <xdr:spPr>
        <a:xfrm>
          <a:off x="186268" y="6084146"/>
          <a:ext cx="13912363" cy="72814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17</xdr:col>
      <xdr:colOff>330199</xdr:colOff>
      <xdr:row>2</xdr:row>
      <xdr:rowOff>59267</xdr:rowOff>
    </xdr:from>
    <xdr:to>
      <xdr:col>17</xdr:col>
      <xdr:colOff>592666</xdr:colOff>
      <xdr:row>2</xdr:row>
      <xdr:rowOff>325121</xdr:rowOff>
    </xdr:to>
    <xdr:pic>
      <xdr:nvPicPr>
        <xdr:cNvPr id="5" name="Imagem 104" descr="co.png">
          <a:extLst>
            <a:ext uri="{FF2B5EF4-FFF2-40B4-BE49-F238E27FC236}">
              <a16:creationId xmlns:a16="http://schemas.microsoft.com/office/drawing/2014/main" id="{EF4C62EC-4CEC-4C2E-9713-6A14FFEB4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80239" y="775547"/>
          <a:ext cx="262467" cy="262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7618</xdr:rowOff>
    </xdr:from>
    <xdr:to>
      <xdr:col>19</xdr:col>
      <xdr:colOff>618069</xdr:colOff>
      <xdr:row>1</xdr:row>
      <xdr:rowOff>16934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7C6A37-938E-4A90-8845-AF5A1DCCA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861810" y="-6659458"/>
          <a:ext cx="534249" cy="13868402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106681</xdr:colOff>
      <xdr:row>0</xdr:row>
      <xdr:rowOff>68580</xdr:rowOff>
    </xdr:from>
    <xdr:to>
      <xdr:col>2</xdr:col>
      <xdr:colOff>493607</xdr:colOff>
      <xdr:row>0</xdr:row>
      <xdr:rowOff>474133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7C68871-C9BD-4F1E-A200-B0B592C45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414" y="68580"/>
          <a:ext cx="1648460" cy="405553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510</xdr:row>
      <xdr:rowOff>101600</xdr:rowOff>
    </xdr:from>
    <xdr:to>
      <xdr:col>19</xdr:col>
      <xdr:colOff>816123</xdr:colOff>
      <xdr:row>510</xdr:row>
      <xdr:rowOff>177800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4F37D240-31A9-4C42-B8E4-BAD21F3140EB}"/>
            </a:ext>
          </a:extLst>
        </xdr:cNvPr>
        <xdr:cNvSpPr/>
      </xdr:nvSpPr>
      <xdr:spPr>
        <a:xfrm>
          <a:off x="177800" y="95749533"/>
          <a:ext cx="14083390" cy="762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16</xdr:col>
      <xdr:colOff>516467</xdr:colOff>
      <xdr:row>2</xdr:row>
      <xdr:rowOff>42334</xdr:rowOff>
    </xdr:from>
    <xdr:to>
      <xdr:col>17</xdr:col>
      <xdr:colOff>152400</xdr:colOff>
      <xdr:row>2</xdr:row>
      <xdr:rowOff>354667</xdr:rowOff>
    </xdr:to>
    <xdr:pic>
      <xdr:nvPicPr>
        <xdr:cNvPr id="5" name="Imagem 7">
          <a:extLst>
            <a:ext uri="{FF2B5EF4-FFF2-40B4-BE49-F238E27FC236}">
              <a16:creationId xmlns:a16="http://schemas.microsoft.com/office/drawing/2014/main" id="{2DD20432-ABAB-4F67-AE22-8FF8749A2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63587" y="758614"/>
          <a:ext cx="314113" cy="3123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7618</xdr:rowOff>
    </xdr:from>
    <xdr:to>
      <xdr:col>20</xdr:col>
      <xdr:colOff>8470</xdr:colOff>
      <xdr:row>1</xdr:row>
      <xdr:rowOff>846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29B6AB-7E77-4B61-AC7A-D430F9F76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510021" y="-6307669"/>
          <a:ext cx="518161" cy="13148736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106681</xdr:colOff>
      <xdr:row>0</xdr:row>
      <xdr:rowOff>68580</xdr:rowOff>
    </xdr:from>
    <xdr:to>
      <xdr:col>2</xdr:col>
      <xdr:colOff>773007</xdr:colOff>
      <xdr:row>0</xdr:row>
      <xdr:rowOff>448733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8B8E85-7D80-4790-9D58-673D99201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414" y="68580"/>
          <a:ext cx="1648460" cy="380153"/>
        </a:xfrm>
        <a:prstGeom prst="rect">
          <a:avLst/>
        </a:prstGeom>
      </xdr:spPr>
    </xdr:pic>
    <xdr:clientData/>
  </xdr:twoCellAnchor>
  <xdr:twoCellAnchor>
    <xdr:from>
      <xdr:col>1</xdr:col>
      <xdr:colOff>8468</xdr:colOff>
      <xdr:row>40</xdr:row>
      <xdr:rowOff>118533</xdr:rowOff>
    </xdr:from>
    <xdr:to>
      <xdr:col>20</xdr:col>
      <xdr:colOff>14330</xdr:colOff>
      <xdr:row>41</xdr:row>
      <xdr:rowOff>8466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90061456-414C-46DD-B799-78677ADF043C}"/>
            </a:ext>
          </a:extLst>
        </xdr:cNvPr>
        <xdr:cNvSpPr/>
      </xdr:nvSpPr>
      <xdr:spPr>
        <a:xfrm>
          <a:off x="198968" y="8104293"/>
          <a:ext cx="13135122" cy="72813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16</xdr:col>
      <xdr:colOff>539039</xdr:colOff>
      <xdr:row>2</xdr:row>
      <xdr:rowOff>42333</xdr:rowOff>
    </xdr:from>
    <xdr:to>
      <xdr:col>17</xdr:col>
      <xdr:colOff>147955</xdr:colOff>
      <xdr:row>2</xdr:row>
      <xdr:rowOff>347133</xdr:rowOff>
    </xdr:to>
    <xdr:pic>
      <xdr:nvPicPr>
        <xdr:cNvPr id="5" name="Imagem 68" descr="mx.png">
          <a:extLst>
            <a:ext uri="{FF2B5EF4-FFF2-40B4-BE49-F238E27FC236}">
              <a16:creationId xmlns:a16="http://schemas.microsoft.com/office/drawing/2014/main" id="{2EE2ABAC-2694-46C8-8EBA-642EA5ED9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28859" y="758613"/>
          <a:ext cx="309956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7619</xdr:rowOff>
    </xdr:from>
    <xdr:to>
      <xdr:col>19</xdr:col>
      <xdr:colOff>721362</xdr:colOff>
      <xdr:row>0</xdr:row>
      <xdr:rowOff>516467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914AEA-908D-49B2-9AFF-D34C76ECC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200000">
          <a:off x="6909224" y="-6706871"/>
          <a:ext cx="508848" cy="13937828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106681</xdr:colOff>
      <xdr:row>0</xdr:row>
      <xdr:rowOff>68581</xdr:rowOff>
    </xdr:from>
    <xdr:to>
      <xdr:col>2</xdr:col>
      <xdr:colOff>503766</xdr:colOff>
      <xdr:row>0</xdr:row>
      <xdr:rowOff>465667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415867-00A3-4D3A-A90C-07AEB961C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414" y="68581"/>
          <a:ext cx="1658619" cy="397086"/>
        </a:xfrm>
        <a:prstGeom prst="rect">
          <a:avLst/>
        </a:prstGeom>
      </xdr:spPr>
    </xdr:pic>
    <xdr:clientData/>
  </xdr:twoCellAnchor>
  <xdr:twoCellAnchor>
    <xdr:from>
      <xdr:col>0</xdr:col>
      <xdr:colOff>160868</xdr:colOff>
      <xdr:row>35</xdr:row>
      <xdr:rowOff>76200</xdr:rowOff>
    </xdr:from>
    <xdr:to>
      <xdr:col>19</xdr:col>
      <xdr:colOff>799191</xdr:colOff>
      <xdr:row>35</xdr:row>
      <xdr:rowOff>152400</xdr:rowOff>
    </xdr:to>
    <xdr:sp macro="" textlink="">
      <xdr:nvSpPr>
        <xdr:cNvPr id="4" name="Retângulo 8">
          <a:extLst>
            <a:ext uri="{FF2B5EF4-FFF2-40B4-BE49-F238E27FC236}">
              <a16:creationId xmlns:a16="http://schemas.microsoft.com/office/drawing/2014/main" id="{E9C905C2-8114-4DEF-ABEE-5EC1DB547729}"/>
            </a:ext>
          </a:extLst>
        </xdr:cNvPr>
        <xdr:cNvSpPr/>
      </xdr:nvSpPr>
      <xdr:spPr>
        <a:xfrm>
          <a:off x="160868" y="7147560"/>
          <a:ext cx="14057143" cy="762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16</xdr:col>
      <xdr:colOff>414865</xdr:colOff>
      <xdr:row>2</xdr:row>
      <xdr:rowOff>50800</xdr:rowOff>
    </xdr:from>
    <xdr:to>
      <xdr:col>17</xdr:col>
      <xdr:colOff>26245</xdr:colOff>
      <xdr:row>2</xdr:row>
      <xdr:rowOff>342053</xdr:rowOff>
    </xdr:to>
    <xdr:pic>
      <xdr:nvPicPr>
        <xdr:cNvPr id="5" name="Imagem 108" descr="Resultado de imagem para bandeira redonda png peru">
          <a:extLst>
            <a:ext uri="{FF2B5EF4-FFF2-40B4-BE49-F238E27FC236}">
              <a16:creationId xmlns:a16="http://schemas.microsoft.com/office/drawing/2014/main" id="{E77B77D3-99EC-4F1D-9720-4AA56077A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1505" y="767080"/>
          <a:ext cx="288713" cy="2878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14500</xdr:rowOff>
    </xdr:from>
    <xdr:to>
      <xdr:col>5</xdr:col>
      <xdr:colOff>200024</xdr:colOff>
      <xdr:row>2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E009DE2-DBB8-4D25-95D6-FC7C30E37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4500"/>
          <a:ext cx="1666874" cy="366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A192A-9393-4FA9-B57F-E35C6CD700A5}">
  <sheetPr codeName="Planilha1">
    <tabColor rgb="FF006B66"/>
    <pageSetUpPr fitToPage="1"/>
  </sheetPr>
  <dimension ref="A1:W68"/>
  <sheetViews>
    <sheetView showGridLines="0" tabSelected="1" zoomScale="80" zoomScaleNormal="80" workbookViewId="0">
      <selection activeCell="R4" sqref="R4"/>
    </sheetView>
  </sheetViews>
  <sheetFormatPr baseColWidth="10" defaultColWidth="9.109375" defaultRowHeight="14.4" x14ac:dyDescent="0.3"/>
  <cols>
    <col min="1" max="1" width="1.6640625" style="1" customWidth="1"/>
    <col min="2" max="2" width="9.6640625" style="1" customWidth="1"/>
    <col min="3" max="3" width="10.6640625" style="1" customWidth="1"/>
    <col min="4" max="5" width="12.6640625" style="1" customWidth="1"/>
    <col min="6" max="6" width="10.6640625" style="1" customWidth="1"/>
    <col min="7" max="7" width="9.6640625" style="1" customWidth="1"/>
    <col min="8" max="8" width="3.6640625" style="1" customWidth="1"/>
    <col min="9" max="9" width="10.5546875" style="1" customWidth="1"/>
    <col min="10" max="10" width="12.6640625" style="1" customWidth="1"/>
    <col min="11" max="11" width="11.6640625" style="1" customWidth="1"/>
    <col min="12" max="12" width="3.6640625" customWidth="1"/>
    <col min="13" max="17" width="10.6640625" style="1" customWidth="1"/>
    <col min="18" max="18" width="11.5546875" style="1" customWidth="1"/>
    <col min="19" max="19" width="0.88671875" style="1" customWidth="1"/>
    <col min="20" max="20" width="12.5546875" style="1" customWidth="1"/>
    <col min="21" max="16384" width="9.109375" style="1"/>
  </cols>
  <sheetData>
    <row r="1" spans="1:23" s="4" customFormat="1" ht="38.1" customHeight="1" x14ac:dyDescent="0.35">
      <c r="A1"/>
      <c r="L1"/>
    </row>
    <row r="2" spans="1:23" s="4" customFormat="1" ht="26.4" customHeight="1" x14ac:dyDescent="0.35">
      <c r="A2"/>
      <c r="L2"/>
      <c r="Q2" s="47"/>
    </row>
    <row r="3" spans="1:23" s="4" customFormat="1" ht="18" customHeight="1" x14ac:dyDescent="0.4">
      <c r="L3"/>
      <c r="Q3" s="44" t="s">
        <v>2143</v>
      </c>
      <c r="R3" s="45">
        <f>IF(R4="",_xll.ECONOMATICA("IBOV","Date of Last Quote"),R4)</f>
        <v>44069</v>
      </c>
    </row>
    <row r="4" spans="1:23" ht="18" customHeight="1" x14ac:dyDescent="0.4">
      <c r="B4" s="27" t="s">
        <v>2146</v>
      </c>
      <c r="I4" s="24"/>
      <c r="J4" s="24"/>
      <c r="K4" s="24"/>
      <c r="Q4" s="43" t="s">
        <v>2144</v>
      </c>
      <c r="R4" s="46"/>
      <c r="U4" s="29"/>
    </row>
    <row r="5" spans="1:23" ht="8.1" customHeight="1" x14ac:dyDescent="0.4">
      <c r="B5" s="18"/>
      <c r="C5" s="7"/>
      <c r="D5" s="7"/>
      <c r="E5" s="7"/>
      <c r="F5" s="7"/>
      <c r="G5" s="7"/>
      <c r="H5" s="7"/>
      <c r="I5" s="8"/>
      <c r="J5" s="8"/>
      <c r="K5" s="8"/>
      <c r="L5" s="10"/>
      <c r="M5" s="7"/>
      <c r="N5" s="7"/>
      <c r="O5" s="7"/>
      <c r="P5" s="7"/>
      <c r="Q5" s="7"/>
      <c r="R5" s="9"/>
    </row>
    <row r="6" spans="1:23" ht="6" customHeight="1" x14ac:dyDescent="0.3">
      <c r="B6"/>
      <c r="C6"/>
      <c r="D6"/>
      <c r="E6"/>
      <c r="F6"/>
      <c r="G6"/>
      <c r="H6"/>
      <c r="I6"/>
      <c r="J6"/>
      <c r="K6"/>
      <c r="M6"/>
      <c r="N6"/>
      <c r="O6"/>
      <c r="P6"/>
      <c r="Q6"/>
      <c r="R6"/>
    </row>
    <row r="7" spans="1:23" ht="24" customHeight="1" x14ac:dyDescent="0.55000000000000004">
      <c r="B7" s="32" t="s">
        <v>180</v>
      </c>
      <c r="C7" s="5"/>
      <c r="D7" s="2"/>
      <c r="E7" s="2"/>
      <c r="F7" s="2"/>
      <c r="G7" s="2"/>
      <c r="H7" s="2"/>
      <c r="I7" s="2"/>
      <c r="J7" s="2"/>
      <c r="K7" s="2"/>
      <c r="M7" s="32" t="s">
        <v>181</v>
      </c>
      <c r="N7" s="6"/>
      <c r="O7" s="2"/>
      <c r="P7" s="2"/>
      <c r="Q7" s="2"/>
      <c r="R7" s="2"/>
    </row>
    <row r="8" spans="1:23" ht="17.100000000000001" customHeight="1" x14ac:dyDescent="0.3">
      <c r="B8"/>
      <c r="C8"/>
      <c r="D8"/>
      <c r="E8"/>
      <c r="F8"/>
      <c r="G8"/>
      <c r="H8"/>
      <c r="I8"/>
      <c r="J8"/>
      <c r="K8"/>
      <c r="M8"/>
      <c r="N8"/>
      <c r="O8"/>
      <c r="P8"/>
      <c r="Q8"/>
      <c r="R8"/>
    </row>
    <row r="9" spans="1:23" ht="17.100000000000001" customHeight="1" x14ac:dyDescent="0.4">
      <c r="B9"/>
      <c r="C9"/>
      <c r="D9"/>
      <c r="E9"/>
      <c r="F9"/>
      <c r="G9"/>
      <c r="H9"/>
      <c r="I9"/>
      <c r="J9"/>
      <c r="K9"/>
      <c r="M9"/>
      <c r="N9"/>
      <c r="O9"/>
      <c r="P9"/>
      <c r="Q9"/>
      <c r="R9"/>
      <c r="T9" s="3"/>
      <c r="U9"/>
    </row>
    <row r="10" spans="1:23" ht="17.100000000000001" customHeight="1" x14ac:dyDescent="0.4">
      <c r="B10"/>
      <c r="C10"/>
      <c r="D10"/>
      <c r="E10"/>
      <c r="F10"/>
      <c r="G10"/>
      <c r="H10"/>
      <c r="I10"/>
      <c r="J10"/>
      <c r="K10"/>
      <c r="M10"/>
      <c r="N10"/>
      <c r="O10"/>
      <c r="P10"/>
      <c r="Q10"/>
      <c r="R10"/>
      <c r="S10"/>
      <c r="T10" s="3"/>
    </row>
    <row r="11" spans="1:23" ht="17.100000000000001" customHeight="1" x14ac:dyDescent="0.4">
      <c r="B11"/>
      <c r="C11"/>
      <c r="D11"/>
      <c r="E11"/>
      <c r="F11"/>
      <c r="G11"/>
      <c r="H11"/>
      <c r="I11"/>
      <c r="J11"/>
      <c r="K11"/>
      <c r="M11"/>
      <c r="N11"/>
      <c r="O11"/>
      <c r="P11"/>
      <c r="Q11"/>
      <c r="R11"/>
      <c r="T11" s="3"/>
      <c r="W11"/>
    </row>
    <row r="12" spans="1:23" ht="17.100000000000001" customHeight="1" x14ac:dyDescent="0.4">
      <c r="B12"/>
      <c r="C12"/>
      <c r="D12"/>
      <c r="E12"/>
      <c r="F12"/>
      <c r="G12"/>
      <c r="H12"/>
      <c r="I12"/>
      <c r="J12"/>
      <c r="K12"/>
      <c r="M12"/>
      <c r="N12"/>
      <c r="O12"/>
      <c r="P12"/>
      <c r="Q12"/>
      <c r="R12"/>
      <c r="T12" s="3"/>
      <c r="U12"/>
    </row>
    <row r="13" spans="1:23" ht="17.100000000000001" customHeight="1" x14ac:dyDescent="0.4">
      <c r="B13"/>
      <c r="C13"/>
      <c r="D13"/>
      <c r="E13"/>
      <c r="F13"/>
      <c r="G13"/>
      <c r="H13"/>
      <c r="I13"/>
      <c r="J13"/>
      <c r="K13"/>
      <c r="M13"/>
      <c r="N13"/>
      <c r="O13"/>
      <c r="P13"/>
      <c r="Q13"/>
      <c r="R13"/>
      <c r="T13" s="3"/>
      <c r="U13"/>
      <c r="V13" s="14"/>
    </row>
    <row r="14" spans="1:23" ht="17.100000000000001" customHeight="1" x14ac:dyDescent="0.4">
      <c r="B14"/>
      <c r="C14"/>
      <c r="D14"/>
      <c r="E14"/>
      <c r="F14"/>
      <c r="G14"/>
      <c r="H14"/>
      <c r="I14"/>
      <c r="J14"/>
      <c r="K14"/>
      <c r="M14"/>
      <c r="N14"/>
      <c r="O14"/>
      <c r="P14"/>
      <c r="Q14"/>
      <c r="R14"/>
      <c r="T14" s="3"/>
    </row>
    <row r="15" spans="1:23" ht="17.100000000000001" customHeight="1" x14ac:dyDescent="0.4">
      <c r="B15"/>
      <c r="C15"/>
      <c r="D15"/>
      <c r="E15"/>
      <c r="F15"/>
      <c r="G15"/>
      <c r="H15"/>
      <c r="I15"/>
      <c r="J15"/>
      <c r="K15"/>
      <c r="M15"/>
      <c r="N15"/>
      <c r="O15"/>
      <c r="P15"/>
      <c r="Q15"/>
      <c r="R15"/>
      <c r="T15" s="3"/>
    </row>
    <row r="16" spans="1:23" ht="17.100000000000001" customHeight="1" x14ac:dyDescent="0.4">
      <c r="B16"/>
      <c r="C16"/>
      <c r="D16"/>
      <c r="E16"/>
      <c r="F16"/>
      <c r="G16"/>
      <c r="H16"/>
      <c r="I16"/>
      <c r="J16"/>
      <c r="K16"/>
      <c r="M16"/>
      <c r="N16"/>
      <c r="O16"/>
      <c r="P16"/>
      <c r="Q16"/>
      <c r="R16"/>
      <c r="T16" s="3"/>
      <c r="V16"/>
    </row>
    <row r="17" spans="1:22" ht="17.100000000000001" customHeight="1" x14ac:dyDescent="0.4">
      <c r="B17"/>
      <c r="C17"/>
      <c r="D17"/>
      <c r="E17"/>
      <c r="F17"/>
      <c r="G17"/>
      <c r="H17"/>
      <c r="I17"/>
      <c r="J17"/>
      <c r="K17"/>
      <c r="M17"/>
      <c r="N17"/>
      <c r="O17"/>
      <c r="P17"/>
      <c r="Q17"/>
      <c r="R17"/>
      <c r="T17" s="3"/>
    </row>
    <row r="18" spans="1:22" ht="17.100000000000001" customHeight="1" x14ac:dyDescent="0.3">
      <c r="B18"/>
      <c r="C18"/>
      <c r="D18"/>
      <c r="E18"/>
      <c r="F18"/>
      <c r="G18"/>
      <c r="H18"/>
      <c r="I18"/>
      <c r="J18"/>
      <c r="K18"/>
      <c r="M18"/>
      <c r="N18"/>
      <c r="O18"/>
      <c r="P18"/>
      <c r="Q18"/>
      <c r="R18"/>
    </row>
    <row r="19" spans="1:22" ht="17.100000000000001" customHeight="1" x14ac:dyDescent="0.3">
      <c r="B19"/>
      <c r="C19"/>
      <c r="D19"/>
      <c r="E19"/>
      <c r="F19"/>
      <c r="G19"/>
      <c r="H19"/>
      <c r="I19"/>
      <c r="J19"/>
      <c r="K19"/>
      <c r="M19"/>
      <c r="N19"/>
      <c r="O19"/>
      <c r="P19"/>
      <c r="Q19"/>
      <c r="R19"/>
      <c r="V19"/>
    </row>
    <row r="20" spans="1:22" ht="17.100000000000001" customHeight="1" x14ac:dyDescent="0.3">
      <c r="B20"/>
      <c r="C20"/>
      <c r="D20"/>
      <c r="E20"/>
      <c r="F20"/>
      <c r="G20"/>
      <c r="H20"/>
      <c r="I20"/>
      <c r="J20"/>
      <c r="K20"/>
      <c r="M20"/>
      <c r="N20"/>
      <c r="O20"/>
      <c r="P20"/>
      <c r="Q20"/>
      <c r="R20"/>
    </row>
    <row r="21" spans="1:22" ht="24" customHeight="1" x14ac:dyDescent="0.3">
      <c r="A21"/>
      <c r="B21"/>
      <c r="C21"/>
      <c r="D21"/>
      <c r="E21"/>
      <c r="F21"/>
      <c r="G21"/>
      <c r="H21"/>
      <c r="I21"/>
      <c r="J21"/>
      <c r="K21"/>
      <c r="L21" s="1"/>
    </row>
    <row r="22" spans="1:22" ht="24" customHeight="1" x14ac:dyDescent="0.55000000000000004">
      <c r="B22"/>
      <c r="C22"/>
      <c r="D22"/>
      <c r="E22"/>
      <c r="F22"/>
      <c r="G22"/>
      <c r="H22"/>
      <c r="I22"/>
      <c r="J22"/>
      <c r="K22"/>
      <c r="L22" s="1"/>
      <c r="M22" s="32" t="s">
        <v>2207</v>
      </c>
      <c r="N22" s="6"/>
      <c r="O22" s="2"/>
      <c r="P22" s="2"/>
      <c r="Q22" s="2"/>
      <c r="R22" s="2"/>
    </row>
    <row r="23" spans="1:22" ht="17.100000000000001" customHeight="1" x14ac:dyDescent="0.4">
      <c r="B23"/>
      <c r="C23"/>
      <c r="D23"/>
      <c r="E23"/>
      <c r="F23"/>
      <c r="G23"/>
      <c r="H23"/>
      <c r="I23"/>
      <c r="J23"/>
      <c r="K23"/>
      <c r="L23" s="1"/>
      <c r="M23" s="54" t="s">
        <v>2208</v>
      </c>
      <c r="N23" s="54"/>
      <c r="O23" s="3"/>
      <c r="P23" s="3"/>
      <c r="Q23" s="54" t="s">
        <v>2209</v>
      </c>
      <c r="R23" s="54"/>
      <c r="S23"/>
    </row>
    <row r="24" spans="1:22" ht="17.100000000000001" customHeight="1" x14ac:dyDescent="0.4">
      <c r="B24"/>
      <c r="C24"/>
      <c r="D24"/>
      <c r="E24"/>
      <c r="F24"/>
      <c r="G24"/>
      <c r="H24"/>
      <c r="I24"/>
      <c r="J24"/>
      <c r="K24"/>
      <c r="L24" s="1"/>
      <c r="M24" s="50" t="s">
        <v>25</v>
      </c>
      <c r="N24" s="51">
        <f>_xll.ECONOMATICA("SP IPSA","Low",,'Informe Índices'!R3)</f>
        <v>3855.6400000006001</v>
      </c>
      <c r="Q24" s="52" t="s">
        <v>26</v>
      </c>
      <c r="R24" s="53">
        <f>_xll.ECONOMATICA("SP IPSA","RETURN",,'Informe Índices'!R3,,,,"DECIMAL","FALSE","FALSE")</f>
        <v>-9.1304872075852507E-3</v>
      </c>
      <c r="S24"/>
    </row>
    <row r="25" spans="1:22" ht="17.100000000000001" customHeight="1" x14ac:dyDescent="0.4">
      <c r="B25"/>
      <c r="C25"/>
      <c r="D25"/>
      <c r="E25"/>
      <c r="F25"/>
      <c r="G25"/>
      <c r="H25"/>
      <c r="I25"/>
      <c r="J25"/>
      <c r="K25"/>
      <c r="L25" s="1"/>
      <c r="M25" s="50" t="s">
        <v>29</v>
      </c>
      <c r="N25" s="51">
        <f>_xll.ECONOMATICA("SP IPSA","High",,'Informe Índices'!R3)</f>
        <v>3907.3000000007501</v>
      </c>
      <c r="Q25" s="52" t="s">
        <v>30</v>
      </c>
      <c r="R25" s="53">
        <f>_xll.ECONOMATICA("SP IPSA","RETURN","1W",'Informe Índices'!R3,,,,"DECIMAL","FALSE","FALSE")</f>
        <v>-3.4122822153221898E-2</v>
      </c>
      <c r="S25"/>
    </row>
    <row r="26" spans="1:22" ht="17.100000000000001" customHeight="1" x14ac:dyDescent="0.4">
      <c r="B26"/>
      <c r="C26"/>
      <c r="D26"/>
      <c r="E26"/>
      <c r="F26"/>
      <c r="G26"/>
      <c r="H26"/>
      <c r="I26"/>
      <c r="J26"/>
      <c r="K26"/>
      <c r="L26" s="1"/>
      <c r="M26" s="50" t="s">
        <v>2145</v>
      </c>
      <c r="N26" s="51" t="str">
        <f>IFERROR(_xll.ECONOMATICA("SP IPSA","OPEN",,'Informe Índices'!R3),"-")</f>
        <v>-</v>
      </c>
      <c r="Q26" s="52" t="s">
        <v>2141</v>
      </c>
      <c r="R26" s="53">
        <f>_xll.ECONOMATICA("SP IPSA","RETURN","MTD",'Informe Índices'!R3,,,,"DECIMAL","FALSE","FALSE")</f>
        <v>-3.8463070472971601E-2</v>
      </c>
    </row>
    <row r="27" spans="1:22" ht="17.100000000000001" customHeight="1" x14ac:dyDescent="0.4">
      <c r="B27"/>
      <c r="C27"/>
      <c r="D27"/>
      <c r="E27"/>
      <c r="F27"/>
      <c r="G27"/>
      <c r="H27"/>
      <c r="I27"/>
      <c r="J27"/>
      <c r="K27"/>
      <c r="L27" s="1"/>
      <c r="M27" s="50" t="s">
        <v>2140</v>
      </c>
      <c r="N27" s="51">
        <f>_xll.ECONOMATICA("SP IPSA","CLOSE",,'Informe Índices'!R3)</f>
        <v>3862.3399999998501</v>
      </c>
      <c r="Q27" s="52" t="s">
        <v>2142</v>
      </c>
      <c r="R27" s="53">
        <f>_xll.ECONOMATICA("SP IPSA","RETURN","YTD",'Informe Índices'!R3,,,,"DECIMAL","FALSE","FALSE")</f>
        <v>-0.17325981373316601</v>
      </c>
    </row>
    <row r="28" spans="1:22" ht="17.100000000000001" customHeight="1" x14ac:dyDescent="0.3">
      <c r="B28"/>
      <c r="C28"/>
      <c r="D28"/>
      <c r="E28"/>
      <c r="F28"/>
      <c r="G28"/>
      <c r="H28"/>
      <c r="I28"/>
      <c r="J28"/>
      <c r="K28"/>
      <c r="M28"/>
      <c r="N28"/>
      <c r="O28"/>
      <c r="P28"/>
      <c r="Q28"/>
      <c r="R28"/>
      <c r="T28"/>
    </row>
    <row r="29" spans="1:22" ht="17.100000000000001" customHeight="1" x14ac:dyDescent="0.3">
      <c r="B29"/>
      <c r="C29"/>
      <c r="D29"/>
      <c r="E29"/>
      <c r="F29"/>
      <c r="G29"/>
      <c r="H29"/>
      <c r="I29"/>
      <c r="J29"/>
      <c r="K29"/>
      <c r="M29"/>
      <c r="N29"/>
      <c r="O29"/>
      <c r="P29"/>
      <c r="Q29"/>
      <c r="R29"/>
    </row>
    <row r="30" spans="1:22" ht="17.100000000000001" customHeight="1" x14ac:dyDescent="0.3">
      <c r="B30"/>
      <c r="C30"/>
      <c r="D30"/>
      <c r="E30"/>
      <c r="F30"/>
      <c r="G30"/>
      <c r="H30"/>
      <c r="I30"/>
      <c r="J30"/>
      <c r="K30"/>
      <c r="M30"/>
      <c r="N30"/>
      <c r="O30"/>
      <c r="P30"/>
      <c r="Q30"/>
      <c r="R30"/>
    </row>
    <row r="31" spans="1:22" ht="15.9" customHeight="1" x14ac:dyDescent="0.3">
      <c r="B31"/>
      <c r="C31"/>
      <c r="D31"/>
      <c r="E31"/>
      <c r="F31"/>
      <c r="G31"/>
      <c r="H31"/>
      <c r="I31"/>
      <c r="J31"/>
      <c r="K31"/>
      <c r="M31"/>
      <c r="N31"/>
      <c r="O31"/>
      <c r="P31"/>
      <c r="Q31"/>
      <c r="R31"/>
    </row>
    <row r="32" spans="1:22" ht="5.0999999999999996" customHeight="1" x14ac:dyDescent="0.3">
      <c r="B32"/>
      <c r="C32"/>
      <c r="D32"/>
      <c r="E32"/>
      <c r="F32"/>
      <c r="G32"/>
      <c r="H32"/>
      <c r="I32"/>
      <c r="J32"/>
      <c r="K32"/>
      <c r="M32"/>
      <c r="N32"/>
      <c r="O32"/>
      <c r="P32"/>
      <c r="Q32"/>
      <c r="R32"/>
    </row>
    <row r="33" spans="2:18" ht="15.9" customHeight="1" x14ac:dyDescent="0.3">
      <c r="B33"/>
      <c r="C33"/>
      <c r="D33"/>
      <c r="E33"/>
      <c r="F33"/>
      <c r="G33"/>
      <c r="H33"/>
      <c r="I33"/>
      <c r="J33"/>
      <c r="K33"/>
      <c r="M33"/>
      <c r="N33"/>
      <c r="O33"/>
      <c r="P33"/>
      <c r="Q33"/>
      <c r="R33"/>
    </row>
    <row r="34" spans="2:18" ht="15.9" customHeight="1" x14ac:dyDescent="0.3">
      <c r="B34"/>
      <c r="C34"/>
      <c r="D34"/>
      <c r="E34"/>
      <c r="F34"/>
      <c r="G34"/>
      <c r="H34"/>
      <c r="I34"/>
      <c r="J34"/>
      <c r="K34"/>
      <c r="M34"/>
      <c r="N34"/>
      <c r="O34"/>
      <c r="P34"/>
      <c r="Q34"/>
      <c r="R34"/>
    </row>
    <row r="35" spans="2:18" ht="15.9" customHeight="1" x14ac:dyDescent="0.3"/>
    <row r="36" spans="2:18" ht="15.9" customHeight="1" x14ac:dyDescent="0.3"/>
    <row r="37" spans="2:18" ht="15.9" customHeight="1" x14ac:dyDescent="0.3"/>
    <row r="38" spans="2:18" ht="15.9" customHeight="1" x14ac:dyDescent="0.3"/>
    <row r="39" spans="2:18" ht="15.9" customHeight="1" x14ac:dyDescent="0.3"/>
    <row r="40" spans="2:18" ht="15.9" customHeight="1" x14ac:dyDescent="0.3"/>
    <row r="41" spans="2:18" ht="15.9" customHeight="1" x14ac:dyDescent="0.3"/>
    <row r="42" spans="2:18" ht="15.9" customHeight="1" x14ac:dyDescent="0.3"/>
    <row r="43" spans="2:18" ht="15.9" customHeight="1" x14ac:dyDescent="0.3"/>
    <row r="44" spans="2:18" ht="15.75" customHeight="1" x14ac:dyDescent="0.3"/>
    <row r="45" spans="2:18" ht="15.9" customHeight="1" x14ac:dyDescent="0.3"/>
    <row r="46" spans="2:18" customFormat="1" ht="15.9" customHeight="1" x14ac:dyDescent="0.3"/>
    <row r="47" spans="2:18" customFormat="1" ht="15.9" customHeight="1" x14ac:dyDescent="0.3"/>
    <row r="48" spans="2:18" customFormat="1" ht="15.9" customHeight="1" x14ac:dyDescent="0.3"/>
    <row r="49" customFormat="1" ht="15.9" customHeight="1" x14ac:dyDescent="0.3"/>
    <row r="50" customFormat="1" ht="15.9" customHeight="1" x14ac:dyDescent="0.3"/>
    <row r="51" customFormat="1" ht="15.9" customHeight="1" x14ac:dyDescent="0.3"/>
    <row r="52" customFormat="1" ht="15.9" customHeight="1" x14ac:dyDescent="0.3"/>
    <row r="53" customFormat="1" ht="15.9" customHeight="1" x14ac:dyDescent="0.3"/>
    <row r="54" customFormat="1" ht="15.9" customHeight="1" x14ac:dyDescent="0.3"/>
    <row r="55" customFormat="1" ht="15.9" customHeight="1" x14ac:dyDescent="0.3"/>
    <row r="56" customFormat="1" ht="15.9" customHeight="1" x14ac:dyDescent="0.3"/>
    <row r="57" customFormat="1" ht="15.9" customHeight="1" x14ac:dyDescent="0.3"/>
    <row r="58" customFormat="1" ht="15.9" customHeight="1" x14ac:dyDescent="0.3"/>
    <row r="59" customFormat="1" ht="15.9" customHeight="1" x14ac:dyDescent="0.3"/>
    <row r="60" customFormat="1" ht="15.9" customHeight="1" x14ac:dyDescent="0.3"/>
    <row r="61" customFormat="1" ht="15.9" customHeight="1" x14ac:dyDescent="0.3"/>
    <row r="62" customFormat="1" x14ac:dyDescent="0.3"/>
    <row r="63" customFormat="1" x14ac:dyDescent="0.3"/>
    <row r="64" customFormat="1" x14ac:dyDescent="0.3"/>
    <row r="65" customFormat="1" x14ac:dyDescent="0.3"/>
    <row r="66" customFormat="1" x14ac:dyDescent="0.3"/>
    <row r="67" customFormat="1" x14ac:dyDescent="0.3"/>
    <row r="68" customFormat="1" x14ac:dyDescent="0.3"/>
  </sheetData>
  <mergeCells count="2">
    <mergeCell ref="M23:N23"/>
    <mergeCell ref="Q23:R23"/>
  </mergeCells>
  <conditionalFormatting sqref="V13">
    <cfRule type="cellIs" dxfId="47" priority="3" operator="equal">
      <formula>"q"</formula>
    </cfRule>
    <cfRule type="cellIs" dxfId="46" priority="4" operator="equal">
      <formula>"p"</formula>
    </cfRule>
  </conditionalFormatting>
  <conditionalFormatting sqref="R24:R27">
    <cfRule type="cellIs" dxfId="45" priority="1" operator="lessThan">
      <formula>0</formula>
    </cfRule>
  </conditionalFormatting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82" orientation="landscape" r:id="rId1"/>
  <headerFooter>
    <oddFooter>&amp;L&amp;"Segoe UI Light,Negrito"&amp;9&amp;K006B66Fonte: Economatica&amp;R&amp;"Segoe UI Light,Negrito"&amp;9&amp;K006B66www.economatica.com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DDA93-B0C3-4213-A12A-D99E14E6FA87}">
  <dimension ref="B1:S8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4.33203125" bestFit="1" customWidth="1"/>
    <col min="3" max="3" width="35.77734375" bestFit="1" customWidth="1"/>
    <col min="4" max="5" width="7.44140625" bestFit="1" customWidth="1"/>
    <col min="6" max="6" width="12.77734375" customWidth="1"/>
    <col min="7" max="8" width="10.77734375" customWidth="1"/>
    <col min="9" max="9" width="12.77734375" customWidth="1"/>
    <col min="10" max="12" width="12.77734375" hidden="1" customWidth="1"/>
    <col min="13" max="15" width="11.77734375" customWidth="1"/>
    <col min="16" max="16" width="10.21875" customWidth="1"/>
    <col min="17" max="19" width="12.77734375" customWidth="1"/>
  </cols>
  <sheetData>
    <row r="1" spans="2:19" ht="41.4" customHeight="1" x14ac:dyDescent="0.3"/>
    <row r="2" spans="2:19" ht="15" thickBot="1" x14ac:dyDescent="0.35"/>
    <row r="3" spans="2:19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4" t="s">
        <v>185</v>
      </c>
      <c r="S3" s="35" t="str" cm="1">
        <f t="array" ref="S3">UPPER(_xll.ECONOMATICA("MERVAL","NAME"))</f>
        <v>S&amp;P MERVAL</v>
      </c>
    </row>
    <row r="4" spans="2:19" ht="10.050000000000001" customHeight="1" x14ac:dyDescent="0.3"/>
    <row r="5" spans="2:19" ht="28.8" customHeight="1" x14ac:dyDescent="0.3">
      <c r="B5" s="36" t="s">
        <v>186</v>
      </c>
      <c r="C5" s="36" t="str" cm="1">
        <f t="array" ref="C5">_xll.ECONOMATICA(B6:B25,"Name",,,,,,,"false","true")</f>
        <v>Nombre</v>
      </c>
      <c r="D5" s="36" t="str" cm="1">
        <f t="array" ref="D5">_xll.ECONOMATICA(B6:B25,"Class",,,,,,,"false","true")</f>
        <v>Clase</v>
      </c>
      <c r="E5" s="36" t="str" cm="1">
        <f t="array" ref="E5">_xll.ECONOMATICA(B6:B25,"Ticker",,,,,,,"false","true")</f>
        <v>Codigo</v>
      </c>
      <c r="F5" s="37" t="str" cm="1">
        <f t="array" ref="F5">_xll.ECONOMATICA(B6:B25,"Volume$","IN THE DAY",,,,"USD","THOUSANDS","false","true","Volumen Diario (US$)")</f>
        <v>Volumen Diario (US$)</v>
      </c>
      <c r="G5" s="37" t="str" cm="1">
        <f t="array" ref="G5">_xll.ECONOMATICA(B6:B25,"Low","IN THE DAY",,,,"USD",,"false","true","Mínimo (US$)")</f>
        <v>Mínimo (US$)</v>
      </c>
      <c r="H5" s="37" t="str" cm="1">
        <f t="array" ref="H5">_xll.ECONOMATICA(B6:B25,"High","IN THE DAY",,,,"USD",,"false","true","Máximo (US$)")</f>
        <v>Máximo (US$)</v>
      </c>
      <c r="I5" s="37" t="str" cm="1">
        <f t="array" ref="I5">_xll.ECONOMATICA(B6:B25,"Close",,,,,"USD",,"false","true","Cierre (US$)")</f>
        <v>Cierre (US$)</v>
      </c>
      <c r="J5" s="37" t="str" cm="1">
        <f t="array" ref="J5">_xll.ECONOMATICA(B6:B25,"Close",,"D-1",,,"USD",,"false","true")</f>
        <v>Cierre 25Ago20 ajust p/var cap En US Dollars</v>
      </c>
      <c r="K5" s="37" t="str" cm="1">
        <f t="array" ref="K5">_xll.ECONOMATICA(B6:B25,"Close",,"D-1M",,,"USD",,"false","true")</f>
        <v>Cierre 26Jul20 ajust p/var cap En US Dollars</v>
      </c>
      <c r="L5" s="37" t="str" cm="1">
        <f t="array" ref="L5">_xll.ECONOMATICA(B6:B25,"Close",,"D-1Y",,,"USD",,"false","true")</f>
        <v>Cierre 26Ago19 ajust p/var cap En US Dollars</v>
      </c>
      <c r="M5" s="37" t="s">
        <v>187</v>
      </c>
      <c r="N5" s="37" t="s">
        <v>188</v>
      </c>
      <c r="O5" s="37" t="s">
        <v>189</v>
      </c>
      <c r="P5" s="37" t="str" cm="1">
        <f t="array" ref="P5">_xll.ECONOMATICA(B6:B25,"Beta","60M","D-0",,,"USD",,"false","true","Beta (60M) (US$)")</f>
        <v>Beta (60M) (US$)</v>
      </c>
      <c r="Q5" s="37" t="str" cm="1">
        <f t="array" ref="Q5">_xll.ECONOMATICA(B6:B25,"P/E","12M","D-0",,,"USD",,"false","true","P/U Diario (US$)",{"tc.dft=false";"tc.tp=0";"tc.pers=22";"tc.per=0"})</f>
        <v>P/U Diario (US$)</v>
      </c>
      <c r="R5" s="37" t="str" cm="1">
        <f t="array" ref="R5">_xll.ECONOMATICA(B6:B25,"P/BV",,"D-0",,,"USD",,"false","true","P/VL Diario (US$)",{"tc.dft=false";"tc.tp=0";"tc.pers=22";"tc.per=0"})</f>
        <v>P/VL Diario (US$)</v>
      </c>
      <c r="S5" s="37" t="str" cm="1">
        <f t="array" ref="S5">_xll.ECONOMATICA(B6:B25,"MarketCapitaliz",,"D-0",,,"USD","THOUSANDS","false","true","Capitalización Bursátil (US$)",{"tc.dft=false";"tc.tp=0";"tc.pers=22";"tc.per=0";"ppf.vmclsemp=true"})</f>
        <v>Capitalización Bursátil (US$)</v>
      </c>
    </row>
    <row r="6" spans="2:19" x14ac:dyDescent="0.3">
      <c r="B6" s="38" t="s">
        <v>190</v>
      </c>
      <c r="C6" s="38" t="s">
        <v>191</v>
      </c>
      <c r="D6" s="38" t="s">
        <v>192</v>
      </c>
      <c r="E6" s="38" t="s">
        <v>190</v>
      </c>
      <c r="F6" s="39">
        <v>312.839320659637</v>
      </c>
      <c r="G6" s="38">
        <v>0.373545352755627</v>
      </c>
      <c r="H6" s="38">
        <v>0.39556326988940799</v>
      </c>
      <c r="I6" s="38">
        <v>0.378480403147478</v>
      </c>
      <c r="J6" s="38">
        <v>0.38797088467072199</v>
      </c>
      <c r="K6" s="38">
        <v>0.35960400139992998</v>
      </c>
      <c r="L6" s="38">
        <v>0.37359719799769697</v>
      </c>
      <c r="M6" s="49">
        <f>IFERROR((I6-J6)/J6*100,"-")</f>
        <v>-2.4461839530300695</v>
      </c>
      <c r="N6" s="49">
        <f>IFERROR((I6-K6)/K6*100,"-")</f>
        <v>5.2492190504172971</v>
      </c>
      <c r="O6" s="49">
        <f>IFERROR((I6-L6)/L6*100,"-")</f>
        <v>1.3070775626671387</v>
      </c>
      <c r="P6" s="41">
        <v>0.41401644325105702</v>
      </c>
      <c r="Q6" s="42">
        <v>-1574.1424306072299</v>
      </c>
      <c r="R6" s="42">
        <v>2.68961807805317</v>
      </c>
      <c r="S6" s="38">
        <v>1059745.1288125</v>
      </c>
    </row>
    <row r="7" spans="2:19" x14ac:dyDescent="0.3">
      <c r="B7" s="38" t="s">
        <v>193</v>
      </c>
      <c r="C7" s="38" t="s">
        <v>194</v>
      </c>
      <c r="D7" t="s">
        <v>192</v>
      </c>
      <c r="E7" s="38" t="s">
        <v>193</v>
      </c>
      <c r="F7" s="39">
        <v>133.252297831774</v>
      </c>
      <c r="G7" s="38">
        <v>1.0788779395661501</v>
      </c>
      <c r="H7" s="38">
        <v>1.1498667413579799</v>
      </c>
      <c r="I7" s="38">
        <v>1.09368309074125</v>
      </c>
      <c r="J7" s="38">
        <v>1.13392273240061</v>
      </c>
      <c r="K7" s="38">
        <v>1.48401172826561</v>
      </c>
      <c r="L7" s="38">
        <v>1.5870389610518001</v>
      </c>
      <c r="M7" s="49">
        <f t="shared" ref="M7:M25" si="0">IFERROR((I7-J7)/J7*100,"-")</f>
        <v>-3.5487110814128657</v>
      </c>
      <c r="N7" s="49">
        <f t="shared" ref="N7:N25" si="1">IFERROR((I7-K7)/K7*100,"-")</f>
        <v>-26.302260965318901</v>
      </c>
      <c r="O7" s="49">
        <f t="shared" ref="O7:O25" si="2">IFERROR((I7-L7)/L7*100,"-")</f>
        <v>-31.086563242504241</v>
      </c>
      <c r="P7" s="41">
        <v>1.16882935034664</v>
      </c>
      <c r="Q7" s="42">
        <v>2.0908356745676402</v>
      </c>
      <c r="R7" s="42">
        <v>0.66275848472105303</v>
      </c>
      <c r="S7" s="38">
        <v>670006.75303515606</v>
      </c>
    </row>
    <row r="8" spans="2:19" x14ac:dyDescent="0.3">
      <c r="B8" s="38" t="s">
        <v>195</v>
      </c>
      <c r="C8" s="38" t="s">
        <v>196</v>
      </c>
      <c r="D8" t="s">
        <v>197</v>
      </c>
      <c r="E8" s="38" t="s">
        <v>195</v>
      </c>
      <c r="F8" s="39">
        <v>981.18829817295102</v>
      </c>
      <c r="G8" s="38">
        <v>1.7728219485452399</v>
      </c>
      <c r="H8" s="38">
        <v>1.88936506165192</v>
      </c>
      <c r="I8" s="38">
        <v>1.7986360582890499</v>
      </c>
      <c r="J8" s="38">
        <v>1.87493952973637</v>
      </c>
      <c r="K8" s="38">
        <v>2.34086719571496</v>
      </c>
      <c r="L8" s="38">
        <v>2.9965324675576999</v>
      </c>
      <c r="M8" s="49">
        <f t="shared" si="0"/>
        <v>-4.0696497266793932</v>
      </c>
      <c r="N8" s="49">
        <f t="shared" si="1"/>
        <v>-23.163686449982439</v>
      </c>
      <c r="O8" s="49">
        <f t="shared" si="2"/>
        <v>-39.976086434497603</v>
      </c>
      <c r="P8" s="41">
        <v>1.20609576732204</v>
      </c>
      <c r="Q8" s="42">
        <v>2.4657070318389702</v>
      </c>
      <c r="R8" s="42">
        <v>0.83169379362516305</v>
      </c>
      <c r="S8" s="38">
        <v>1129863.1305820299</v>
      </c>
    </row>
    <row r="9" spans="2:19" x14ac:dyDescent="0.3">
      <c r="B9" s="38" t="s">
        <v>198</v>
      </c>
      <c r="C9" s="38" t="s">
        <v>199</v>
      </c>
      <c r="D9" t="s">
        <v>200</v>
      </c>
      <c r="E9" s="38" t="s">
        <v>198</v>
      </c>
      <c r="F9" s="39">
        <v>428.28429394435898</v>
      </c>
      <c r="G9" s="38">
        <v>3.9252631580238799</v>
      </c>
      <c r="H9" s="38">
        <v>4.1758118702346101</v>
      </c>
      <c r="I9" s="38">
        <v>4.1492385219680701</v>
      </c>
      <c r="J9" s="38">
        <v>3.9138745801938102</v>
      </c>
      <c r="K9" s="38">
        <v>3.9057468094615602</v>
      </c>
      <c r="L9" s="38">
        <v>3.9540097402932601</v>
      </c>
      <c r="M9" s="49">
        <f t="shared" si="0"/>
        <v>6.013579049398281</v>
      </c>
      <c r="N9" s="49">
        <f t="shared" si="1"/>
        <v>6.2341909085519367</v>
      </c>
      <c r="O9" s="49">
        <f t="shared" si="2"/>
        <v>4.9374886380611258</v>
      </c>
      <c r="P9" s="41"/>
      <c r="Q9" s="42">
        <v>13.435495926852999</v>
      </c>
      <c r="R9" s="42">
        <v>1.6790503008724</v>
      </c>
      <c r="S9" s="38">
        <v>315773.19205956999</v>
      </c>
    </row>
    <row r="10" spans="2:19" x14ac:dyDescent="0.3">
      <c r="B10" s="38" t="s">
        <v>201</v>
      </c>
      <c r="C10" s="38" t="s">
        <v>202</v>
      </c>
      <c r="D10" t="s">
        <v>192</v>
      </c>
      <c r="E10" s="38" t="s">
        <v>201</v>
      </c>
      <c r="F10" s="39">
        <v>89.006511335492107</v>
      </c>
      <c r="G10" s="38">
        <v>0.236882418820869</v>
      </c>
      <c r="H10" s="38">
        <v>0.244474804039328</v>
      </c>
      <c r="I10" s="38">
        <v>0.23916013438633901</v>
      </c>
      <c r="J10" s="38">
        <v>0.23536394177699499</v>
      </c>
      <c r="K10" s="38">
        <v>0.29336115903652199</v>
      </c>
      <c r="L10" s="38">
        <v>0.34630643015816498</v>
      </c>
      <c r="M10" s="49">
        <f t="shared" si="0"/>
        <v>1.6129032258224492</v>
      </c>
      <c r="N10" s="49">
        <f t="shared" si="1"/>
        <v>-18.475869412363217</v>
      </c>
      <c r="O10" s="49">
        <f t="shared" si="2"/>
        <v>-30.939736153004766</v>
      </c>
      <c r="P10" s="41">
        <v>1.0690281859133399</v>
      </c>
      <c r="Q10" s="42">
        <v>3.6375192652631099</v>
      </c>
      <c r="R10" s="42">
        <v>0.48835514100073901</v>
      </c>
      <c r="S10" s="38">
        <v>362093.76620898402</v>
      </c>
    </row>
    <row r="11" spans="2:19" x14ac:dyDescent="0.3">
      <c r="B11" s="38" t="s">
        <v>203</v>
      </c>
      <c r="C11" s="38" t="s">
        <v>204</v>
      </c>
      <c r="D11" t="s">
        <v>192</v>
      </c>
      <c r="E11" s="38" t="s">
        <v>203</v>
      </c>
      <c r="F11" s="39">
        <v>59.2765605842471</v>
      </c>
      <c r="G11" s="38">
        <v>1.97402015683679E-2</v>
      </c>
      <c r="H11" s="38">
        <v>2.1562374020845699E-2</v>
      </c>
      <c r="I11" s="38">
        <v>2.0954983203353102E-2</v>
      </c>
      <c r="J11" s="38">
        <v>2.1258678612099399E-2</v>
      </c>
      <c r="K11" s="38">
        <v>1.8895204319164801E-2</v>
      </c>
      <c r="L11" s="38">
        <v>1.7408642163815099E-2</v>
      </c>
      <c r="M11" s="49">
        <f t="shared" si="0"/>
        <v>-1.4285714285809294</v>
      </c>
      <c r="N11" s="49">
        <f t="shared" si="1"/>
        <v>10.901067008305027</v>
      </c>
      <c r="O11" s="49">
        <f t="shared" si="2"/>
        <v>20.371152477987536</v>
      </c>
      <c r="P11" s="41">
        <v>0.92202783501943497</v>
      </c>
      <c r="Q11" s="42">
        <v>-12.4348444682691</v>
      </c>
      <c r="R11" s="42">
        <v>0.44689627878460703</v>
      </c>
      <c r="S11" s="38">
        <v>80941.6682452393</v>
      </c>
    </row>
    <row r="12" spans="2:19" x14ac:dyDescent="0.3">
      <c r="B12" s="38" t="s">
        <v>205</v>
      </c>
      <c r="C12" s="38" t="s">
        <v>206</v>
      </c>
      <c r="D12" t="s">
        <v>192</v>
      </c>
      <c r="E12" s="38" t="s">
        <v>205</v>
      </c>
      <c r="F12" s="39">
        <v>69.275648400902796</v>
      </c>
      <c r="G12" s="38">
        <v>0.332546472574904</v>
      </c>
      <c r="H12" s="38">
        <v>0.35304591266549301</v>
      </c>
      <c r="I12" s="38">
        <v>0.33558342666265201</v>
      </c>
      <c r="J12" s="38">
        <v>0.34545352744680702</v>
      </c>
      <c r="K12" s="38">
        <v>0.38627319767601898</v>
      </c>
      <c r="L12" s="38">
        <v>0.58789285714828998</v>
      </c>
      <c r="M12" s="49">
        <f t="shared" si="0"/>
        <v>-2.8571428571314299</v>
      </c>
      <c r="N12" s="49">
        <f t="shared" si="1"/>
        <v>-13.1227771738598</v>
      </c>
      <c r="O12" s="49">
        <f t="shared" si="2"/>
        <v>-42.917587349083149</v>
      </c>
      <c r="P12" s="41">
        <v>0.69052692388322601</v>
      </c>
      <c r="Q12" s="42">
        <v>-0.45738353409933602</v>
      </c>
      <c r="R12" s="42">
        <v>1.5813016546999299</v>
      </c>
      <c r="S12" s="38">
        <v>167336.26084692401</v>
      </c>
    </row>
    <row r="13" spans="2:19" x14ac:dyDescent="0.3">
      <c r="B13" s="38" t="s">
        <v>207</v>
      </c>
      <c r="C13" s="38" t="s">
        <v>208</v>
      </c>
      <c r="D13" t="s">
        <v>197</v>
      </c>
      <c r="E13" s="38" t="s">
        <v>207</v>
      </c>
      <c r="F13" s="39">
        <v>66.538001323580701</v>
      </c>
      <c r="G13" s="38">
        <v>2.7636282195744601</v>
      </c>
      <c r="H13" s="38">
        <v>2.85473684219687</v>
      </c>
      <c r="I13" s="38">
        <v>2.8015901456674301</v>
      </c>
      <c r="J13" s="38">
        <v>2.7788129900109202</v>
      </c>
      <c r="K13" s="38">
        <v>3.8412245604085902</v>
      </c>
      <c r="L13" s="38">
        <v>2.7767545528913602</v>
      </c>
      <c r="M13" s="49">
        <f t="shared" si="0"/>
        <v>0.81967213117211024</v>
      </c>
      <c r="N13" s="49">
        <f t="shared" si="1"/>
        <v>-27.065181907265906</v>
      </c>
      <c r="O13" s="49">
        <f t="shared" si="2"/>
        <v>0.89441080596084044</v>
      </c>
      <c r="P13" s="41"/>
      <c r="Q13" s="42">
        <v>-23.206583549239401</v>
      </c>
      <c r="R13" s="42">
        <v>0.32150328977513698</v>
      </c>
      <c r="S13" s="38">
        <v>339285.18500244099</v>
      </c>
    </row>
    <row r="14" spans="2:19" x14ac:dyDescent="0.3">
      <c r="B14" s="38" t="s">
        <v>209</v>
      </c>
      <c r="C14" s="38" t="s">
        <v>210</v>
      </c>
      <c r="D14" t="s">
        <v>197</v>
      </c>
      <c r="E14" s="38" t="s">
        <v>209</v>
      </c>
      <c r="F14" s="39">
        <v>19.716422217875699</v>
      </c>
      <c r="G14" s="38">
        <v>0.16665285554859099</v>
      </c>
      <c r="H14" s="38">
        <v>0.17310638298431499</v>
      </c>
      <c r="I14" s="38">
        <v>0.16855095185337601</v>
      </c>
      <c r="J14" s="38">
        <v>0.169310190374972</v>
      </c>
      <c r="K14" s="38">
        <v>0.20518075199493099</v>
      </c>
      <c r="L14" s="38">
        <v>0.31523376623636101</v>
      </c>
      <c r="M14" s="49">
        <f t="shared" si="0"/>
        <v>-0.44843049311709787</v>
      </c>
      <c r="N14" s="49">
        <f t="shared" si="1"/>
        <v>-17.852454377621115</v>
      </c>
      <c r="O14" s="49">
        <f t="shared" si="2"/>
        <v>-46.531441137876968</v>
      </c>
      <c r="P14" s="41">
        <v>1.1557823726470799</v>
      </c>
      <c r="Q14" s="42"/>
      <c r="R14" s="42"/>
      <c r="S14" s="38">
        <v>69245.705634155296</v>
      </c>
    </row>
    <row r="15" spans="2:19" x14ac:dyDescent="0.3">
      <c r="B15" s="38" t="s">
        <v>211</v>
      </c>
      <c r="C15" s="38" t="s">
        <v>212</v>
      </c>
      <c r="D15" t="s">
        <v>197</v>
      </c>
      <c r="E15" s="38" t="s">
        <v>211</v>
      </c>
      <c r="F15" s="39">
        <v>3046.4755307159398</v>
      </c>
      <c r="G15" s="38">
        <v>0.98321388581007296</v>
      </c>
      <c r="H15" s="38">
        <v>1.0245923852508001</v>
      </c>
      <c r="I15" s="38">
        <v>0.988908174724202</v>
      </c>
      <c r="J15" s="38">
        <v>1.0170000000325701</v>
      </c>
      <c r="K15" s="38">
        <v>1.24700000006851</v>
      </c>
      <c r="L15" s="38">
        <v>1.39500000001135</v>
      </c>
      <c r="M15" s="49">
        <f t="shared" si="0"/>
        <v>-2.7622247106655271</v>
      </c>
      <c r="N15" s="49">
        <f t="shared" si="1"/>
        <v>-20.697018871702362</v>
      </c>
      <c r="O15" s="49">
        <f t="shared" si="2"/>
        <v>-29.110525109952974</v>
      </c>
      <c r="P15" s="41">
        <v>1.3024820951595799</v>
      </c>
      <c r="Q15" s="42">
        <v>3.05909762143347</v>
      </c>
      <c r="R15" s="42">
        <v>0.95857595939287399</v>
      </c>
      <c r="S15" s="38">
        <v>1132836.7847851601</v>
      </c>
    </row>
    <row r="16" spans="2:19" x14ac:dyDescent="0.3">
      <c r="B16" s="38" t="s">
        <v>213</v>
      </c>
      <c r="C16" s="38" t="s">
        <v>214</v>
      </c>
      <c r="D16" t="s">
        <v>215</v>
      </c>
      <c r="E16" s="38" t="s">
        <v>213</v>
      </c>
      <c r="F16" s="39">
        <v>36.163662061631697</v>
      </c>
      <c r="G16" s="38">
        <v>8.00996640563244</v>
      </c>
      <c r="H16" s="38">
        <v>8.4882866744010208</v>
      </c>
      <c r="I16" s="38">
        <v>8.4465285557089391</v>
      </c>
      <c r="J16" s="38">
        <v>8.4427323630952706</v>
      </c>
      <c r="K16" s="38">
        <v>8.4180027600377798</v>
      </c>
      <c r="L16" s="38">
        <v>6.3736876363909696</v>
      </c>
      <c r="M16" s="49">
        <f t="shared" si="0"/>
        <v>4.4964028828656633E-2</v>
      </c>
      <c r="N16" s="49">
        <f t="shared" si="1"/>
        <v>0.33886655165495921</v>
      </c>
      <c r="O16" s="49">
        <f t="shared" si="2"/>
        <v>32.521846654093217</v>
      </c>
      <c r="P16" s="41">
        <v>0.88326806317945705</v>
      </c>
      <c r="Q16" s="42">
        <v>24.519080838072099</v>
      </c>
      <c r="R16" s="42">
        <v>14.210133322529099</v>
      </c>
      <c r="S16" s="38">
        <v>1256843.4490898401</v>
      </c>
    </row>
    <row r="17" spans="2:19" x14ac:dyDescent="0.3">
      <c r="B17" s="38" t="s">
        <v>216</v>
      </c>
      <c r="C17" s="38" t="s">
        <v>217</v>
      </c>
      <c r="D17" t="s">
        <v>192</v>
      </c>
      <c r="E17" s="38" t="s">
        <v>216</v>
      </c>
      <c r="F17" s="39">
        <v>437.779581447601</v>
      </c>
      <c r="G17" s="38">
        <v>0.43921948489651202</v>
      </c>
      <c r="H17" s="38">
        <v>0.45022844346340202</v>
      </c>
      <c r="I17" s="38">
        <v>0.44149720046243601</v>
      </c>
      <c r="J17" s="38">
        <v>0.438460246374689</v>
      </c>
      <c r="K17" s="38">
        <v>0.49338013110718698</v>
      </c>
      <c r="L17" s="38">
        <v>0.61144480520033495</v>
      </c>
      <c r="M17" s="49">
        <f t="shared" si="0"/>
        <v>0.69264069270986184</v>
      </c>
      <c r="N17" s="49">
        <f t="shared" si="1"/>
        <v>-10.515812732126294</v>
      </c>
      <c r="O17" s="49">
        <f t="shared" si="2"/>
        <v>-27.794431041444039</v>
      </c>
      <c r="P17" s="41">
        <v>0.99003063629061205</v>
      </c>
      <c r="Q17" s="42">
        <v>17.2186498201918</v>
      </c>
      <c r="R17" s="42">
        <v>0.55805057608904496</v>
      </c>
      <c r="S17" s="38">
        <v>685521.76488769497</v>
      </c>
    </row>
    <row r="18" spans="2:19" x14ac:dyDescent="0.3">
      <c r="B18" s="38" t="s">
        <v>218</v>
      </c>
      <c r="C18" s="38" t="s">
        <v>219</v>
      </c>
      <c r="D18" t="s">
        <v>197</v>
      </c>
      <c r="E18" s="38" t="s">
        <v>218</v>
      </c>
      <c r="F18" s="39">
        <v>164.88457384634</v>
      </c>
      <c r="G18" s="38">
        <v>0.47604255320720801</v>
      </c>
      <c r="H18" s="38">
        <v>0.516282194865198</v>
      </c>
      <c r="I18" s="38">
        <v>0.47794064951176601</v>
      </c>
      <c r="J18" s="38">
        <v>0.50071780516736897</v>
      </c>
      <c r="K18" s="38">
        <v>0.57596860989724497</v>
      </c>
      <c r="L18" s="38">
        <v>0.64402665451507302</v>
      </c>
      <c r="M18" s="49">
        <f t="shared" si="0"/>
        <v>-4.5489006822893998</v>
      </c>
      <c r="N18" s="49">
        <f t="shared" si="1"/>
        <v>-17.019670638468913</v>
      </c>
      <c r="O18" s="49">
        <f t="shared" si="2"/>
        <v>-25.788684961861293</v>
      </c>
      <c r="P18" s="41"/>
      <c r="Q18" s="42">
        <v>8.3506806767545605</v>
      </c>
      <c r="R18" s="42">
        <v>0.80627762869153197</v>
      </c>
      <c r="S18" s="38">
        <v>188778.973550781</v>
      </c>
    </row>
    <row r="19" spans="2:19" x14ac:dyDescent="0.3">
      <c r="B19" s="38" t="s">
        <v>220</v>
      </c>
      <c r="C19" s="38" t="s">
        <v>221</v>
      </c>
      <c r="D19" t="s">
        <v>197</v>
      </c>
      <c r="E19" s="38" t="s">
        <v>220</v>
      </c>
      <c r="F19" s="39">
        <v>57.6577805393934</v>
      </c>
      <c r="G19" s="38">
        <v>1.36662933935077</v>
      </c>
      <c r="H19" s="38">
        <v>1.44255319153672</v>
      </c>
      <c r="I19" s="38">
        <v>1.37194400900262</v>
      </c>
      <c r="J19" s="38">
        <v>1.4281276596211701</v>
      </c>
      <c r="K19" s="38">
        <v>2.0092228355715598</v>
      </c>
      <c r="L19" s="38">
        <v>1.93392802561721</v>
      </c>
      <c r="M19" s="49">
        <f t="shared" si="0"/>
        <v>-3.9340776183449515</v>
      </c>
      <c r="N19" s="49">
        <f t="shared" si="1"/>
        <v>-31.717677864618448</v>
      </c>
      <c r="O19" s="49">
        <f t="shared" si="2"/>
        <v>-29.059200196203459</v>
      </c>
      <c r="P19" s="41">
        <v>0.72757578427990699</v>
      </c>
      <c r="Q19" s="42">
        <v>-24.808143008820501</v>
      </c>
      <c r="R19" s="42">
        <v>0.90480986011334597</v>
      </c>
      <c r="S19" s="38">
        <v>861651.59566601599</v>
      </c>
    </row>
    <row r="20" spans="2:19" x14ac:dyDescent="0.3">
      <c r="B20" s="38" t="s">
        <v>222</v>
      </c>
      <c r="C20" s="38" t="s">
        <v>223</v>
      </c>
      <c r="D20" t="s">
        <v>215</v>
      </c>
      <c r="E20" s="38" t="s">
        <v>222</v>
      </c>
      <c r="F20" s="39">
        <v>67.066765399694404</v>
      </c>
      <c r="G20" s="38">
        <v>0.32191713326937998</v>
      </c>
      <c r="H20" s="38">
        <v>0.33558342666265201</v>
      </c>
      <c r="I20" s="38">
        <v>0.32685218366123098</v>
      </c>
      <c r="J20" s="38">
        <v>0.32685218366123098</v>
      </c>
      <c r="K20" s="38">
        <v>0.33723628839425102</v>
      </c>
      <c r="L20" s="38">
        <v>0.65496523787351202</v>
      </c>
      <c r="M20" s="49">
        <f t="shared" si="0"/>
        <v>0</v>
      </c>
      <c r="N20" s="49">
        <f t="shared" si="1"/>
        <v>-3.0791777428413485</v>
      </c>
      <c r="O20" s="49">
        <f t="shared" si="2"/>
        <v>-50.096254768813665</v>
      </c>
      <c r="P20" s="41">
        <v>1.4050850458170301</v>
      </c>
      <c r="Q20" s="42">
        <v>2.9237207996484398</v>
      </c>
      <c r="R20" s="42">
        <v>0.30731351291342401</v>
      </c>
      <c r="S20" s="38">
        <v>28722.055233581501</v>
      </c>
    </row>
    <row r="21" spans="2:19" x14ac:dyDescent="0.3">
      <c r="B21" s="38" t="s">
        <v>224</v>
      </c>
      <c r="C21" s="38" t="s">
        <v>225</v>
      </c>
      <c r="D21" t="s">
        <v>197</v>
      </c>
      <c r="E21" s="38" t="s">
        <v>224</v>
      </c>
      <c r="F21" s="39">
        <v>392.65379195022598</v>
      </c>
      <c r="G21" s="38">
        <v>0.895901455795865</v>
      </c>
      <c r="H21" s="38">
        <v>0.94904815232621298</v>
      </c>
      <c r="I21" s="38">
        <v>0.90842889140731098</v>
      </c>
      <c r="J21" s="38">
        <v>0.92665061593197595</v>
      </c>
      <c r="K21" s="38">
        <v>1.2383970335286001</v>
      </c>
      <c r="L21" s="38">
        <v>1.6812467532618001</v>
      </c>
      <c r="M21" s="49">
        <f t="shared" si="0"/>
        <v>-1.9664072101585484</v>
      </c>
      <c r="N21" s="49">
        <f t="shared" si="1"/>
        <v>-26.644778143654097</v>
      </c>
      <c r="O21" s="49">
        <f t="shared" si="2"/>
        <v>-45.966950440507262</v>
      </c>
      <c r="P21" s="41">
        <v>0.87763457321034399</v>
      </c>
      <c r="Q21" s="42">
        <v>7.2091381060745299</v>
      </c>
      <c r="R21" s="42">
        <v>1.26227191704675</v>
      </c>
      <c r="S21" s="38">
        <v>322830.304642578</v>
      </c>
    </row>
    <row r="22" spans="2:19" x14ac:dyDescent="0.3">
      <c r="B22" s="38" t="s">
        <v>226</v>
      </c>
      <c r="C22" s="38" t="s">
        <v>227</v>
      </c>
      <c r="D22" t="s">
        <v>197</v>
      </c>
      <c r="E22" s="38" t="s">
        <v>226</v>
      </c>
      <c r="F22" s="39">
        <v>32.7695393963456</v>
      </c>
      <c r="G22" s="38">
        <v>0.17462486002796099</v>
      </c>
      <c r="H22" s="38">
        <v>0.193605823074677</v>
      </c>
      <c r="I22" s="38">
        <v>0.190568868987157</v>
      </c>
      <c r="J22" s="38">
        <v>0.19208734603080299</v>
      </c>
      <c r="K22" s="38">
        <v>0.23658157986824299</v>
      </c>
      <c r="L22" s="38">
        <v>0.37230194805488298</v>
      </c>
      <c r="M22" s="49">
        <f t="shared" si="0"/>
        <v>-0.79051383395264985</v>
      </c>
      <c r="N22" s="49">
        <f t="shared" si="1"/>
        <v>-19.44898284418905</v>
      </c>
      <c r="O22" s="49">
        <f t="shared" si="2"/>
        <v>-48.813357012286104</v>
      </c>
      <c r="P22" s="41">
        <v>1.2618674722380101</v>
      </c>
      <c r="Q22" s="42">
        <v>2.0854629469577</v>
      </c>
      <c r="R22" s="42">
        <v>0.41671240306277502</v>
      </c>
      <c r="S22" s="38">
        <v>41523.078877258296</v>
      </c>
    </row>
    <row r="23" spans="2:19" x14ac:dyDescent="0.3">
      <c r="B23" s="38" t="s">
        <v>228</v>
      </c>
      <c r="C23" s="38" t="s">
        <v>229</v>
      </c>
      <c r="D23" t="s">
        <v>192</v>
      </c>
      <c r="E23" s="38" t="s">
        <v>228</v>
      </c>
      <c r="F23" s="39">
        <v>118.50079444956801</v>
      </c>
      <c r="G23" s="38">
        <v>0.285853303480962</v>
      </c>
      <c r="H23" s="38">
        <v>0.29838073909149898</v>
      </c>
      <c r="I23" s="38">
        <v>0.28661254200278602</v>
      </c>
      <c r="J23" s="38">
        <v>0.29268645017737099</v>
      </c>
      <c r="K23" s="38">
        <v>0.31443842706130498</v>
      </c>
      <c r="L23" s="38">
        <v>0.22827272727477099</v>
      </c>
      <c r="M23" s="49">
        <f t="shared" si="0"/>
        <v>-2.0752269778474965</v>
      </c>
      <c r="N23" s="49">
        <f t="shared" si="1"/>
        <v>-8.8493907435473353</v>
      </c>
      <c r="O23" s="49">
        <f t="shared" si="2"/>
        <v>25.557067383608917</v>
      </c>
      <c r="P23" s="41">
        <v>0.77778404854780103</v>
      </c>
      <c r="Q23" s="42">
        <v>23.089075695141201</v>
      </c>
      <c r="R23" s="42">
        <v>0.75174523684836503</v>
      </c>
      <c r="S23" s="38">
        <v>1294655.8003984401</v>
      </c>
    </row>
    <row r="24" spans="2:19" x14ac:dyDescent="0.3">
      <c r="B24" s="38" t="s">
        <v>230</v>
      </c>
      <c r="C24" s="38" t="s">
        <v>231</v>
      </c>
      <c r="D24" t="s">
        <v>192</v>
      </c>
      <c r="E24" s="38" t="s">
        <v>230</v>
      </c>
      <c r="F24" s="39">
        <v>216.31844345617299</v>
      </c>
      <c r="G24" s="38">
        <v>0.181078387463913</v>
      </c>
      <c r="H24" s="38">
        <v>0.19246696529194199</v>
      </c>
      <c r="I24" s="38">
        <v>0.19170772676989101</v>
      </c>
      <c r="J24" s="38">
        <v>0.181078387463913</v>
      </c>
      <c r="K24" s="38">
        <v>0.22152638842203501</v>
      </c>
      <c r="L24" s="38">
        <v>0.105802597403454</v>
      </c>
      <c r="M24" s="49">
        <f t="shared" si="0"/>
        <v>5.87002096431653</v>
      </c>
      <c r="N24" s="49">
        <f t="shared" si="1"/>
        <v>-13.460546106740019</v>
      </c>
      <c r="O24" s="49">
        <f t="shared" si="2"/>
        <v>81.193781130776443</v>
      </c>
      <c r="P24" s="41"/>
      <c r="Q24" s="42">
        <v>7.2650482284661804</v>
      </c>
      <c r="R24" s="42">
        <v>3.1948909541933999</v>
      </c>
      <c r="S24" s="38">
        <v>160763.22405322301</v>
      </c>
    </row>
    <row r="25" spans="2:19" x14ac:dyDescent="0.3">
      <c r="B25" s="38" t="s">
        <v>232</v>
      </c>
      <c r="C25" s="38" t="s">
        <v>233</v>
      </c>
      <c r="D25" t="s">
        <v>234</v>
      </c>
      <c r="E25" s="38" t="s">
        <v>232</v>
      </c>
      <c r="F25" s="39">
        <v>487.93172736167901</v>
      </c>
      <c r="G25" s="38">
        <v>5.2827816351054899</v>
      </c>
      <c r="H25" s="38">
        <v>5.5382653977212604</v>
      </c>
      <c r="I25" s="38">
        <v>5.3089753641106698</v>
      </c>
      <c r="J25" s="38">
        <v>5.4460179173111101</v>
      </c>
      <c r="K25" s="38">
        <v>6.5976150400383604</v>
      </c>
      <c r="L25" s="38">
        <v>9.5276688312587794</v>
      </c>
      <c r="M25" s="49">
        <f t="shared" si="0"/>
        <v>-2.5163808727993118</v>
      </c>
      <c r="N25" s="49">
        <f t="shared" si="1"/>
        <v>-19.53190157515159</v>
      </c>
      <c r="O25" s="49">
        <f t="shared" si="2"/>
        <v>-44.278338614239416</v>
      </c>
      <c r="P25" s="41">
        <v>0.89036723809113005</v>
      </c>
      <c r="Q25" s="42">
        <v>-2.1864833220497499</v>
      </c>
      <c r="R25" s="42">
        <v>0.39480454707518198</v>
      </c>
      <c r="S25" s="38">
        <v>2088087.92842578</v>
      </c>
    </row>
    <row r="26" spans="2:19" x14ac:dyDescent="0.3">
      <c r="B26" s="38"/>
      <c r="C26" s="38"/>
      <c r="E26" s="38"/>
      <c r="F26" s="39"/>
      <c r="G26" s="38"/>
      <c r="H26" s="38"/>
      <c r="I26" s="38"/>
      <c r="J26" s="38"/>
      <c r="K26" s="38"/>
      <c r="L26" s="38"/>
      <c r="M26" s="40"/>
      <c r="N26" s="40"/>
      <c r="O26" s="40"/>
      <c r="P26" s="41"/>
      <c r="Q26" s="42"/>
      <c r="R26" s="42"/>
      <c r="S26" s="38"/>
    </row>
    <row r="27" spans="2:19" x14ac:dyDescent="0.3">
      <c r="B27" s="38"/>
      <c r="C27" s="38"/>
      <c r="D27" s="38"/>
      <c r="E27" s="38"/>
      <c r="F27" s="39"/>
      <c r="G27" s="38"/>
      <c r="H27" s="38"/>
      <c r="I27" s="38"/>
      <c r="J27" s="38"/>
      <c r="K27" s="38"/>
      <c r="L27" s="38"/>
      <c r="M27" s="40"/>
      <c r="N27" s="40"/>
      <c r="O27" s="40"/>
      <c r="P27" s="41"/>
      <c r="Q27" s="42"/>
      <c r="R27" s="42"/>
      <c r="S27" s="38"/>
    </row>
    <row r="28" spans="2:19" x14ac:dyDescent="0.3">
      <c r="B28" s="38" t="s">
        <v>235</v>
      </c>
      <c r="C28" s="38"/>
      <c r="D28" s="38"/>
      <c r="E28" s="38"/>
      <c r="F28" s="39"/>
      <c r="G28" s="38"/>
      <c r="H28" s="38"/>
      <c r="I28" s="38"/>
      <c r="J28" s="38"/>
      <c r="K28" s="38"/>
      <c r="L28" s="38"/>
      <c r="M28" s="40"/>
      <c r="N28" s="40"/>
      <c r="O28" s="40"/>
      <c r="P28" s="41"/>
      <c r="Q28" s="42"/>
      <c r="R28" s="42"/>
      <c r="S28" s="38"/>
    </row>
    <row r="29" spans="2:19" x14ac:dyDescent="0.3">
      <c r="B29" s="38" t="s">
        <v>236</v>
      </c>
      <c r="C29" s="38"/>
      <c r="D29" s="38"/>
      <c r="E29" s="38"/>
      <c r="F29" s="39"/>
      <c r="G29" s="38"/>
      <c r="H29" s="38"/>
      <c r="I29" s="38"/>
      <c r="J29" s="38"/>
      <c r="K29" s="38"/>
      <c r="L29" s="38"/>
      <c r="M29" s="40"/>
      <c r="N29" s="40"/>
      <c r="O29" s="40"/>
      <c r="P29" s="41"/>
      <c r="Q29" s="42"/>
      <c r="R29" s="42"/>
      <c r="S29" s="38"/>
    </row>
    <row r="30" spans="2:19" x14ac:dyDescent="0.3">
      <c r="B30" s="38"/>
      <c r="C30" s="38"/>
      <c r="D30" s="38"/>
      <c r="E30" s="38"/>
      <c r="F30" s="39"/>
      <c r="G30" s="38"/>
      <c r="H30" s="38"/>
      <c r="I30" s="38"/>
      <c r="J30" s="38"/>
      <c r="K30" s="38"/>
      <c r="L30" s="38"/>
      <c r="M30" s="40"/>
      <c r="N30" s="40"/>
      <c r="O30" s="40"/>
      <c r="P30" s="41"/>
      <c r="Q30" s="42"/>
      <c r="R30" s="42"/>
      <c r="S30" s="38"/>
    </row>
    <row r="31" spans="2:19" x14ac:dyDescent="0.3">
      <c r="B31" s="38"/>
      <c r="C31" s="38"/>
      <c r="D31" s="38"/>
      <c r="E31" s="38"/>
      <c r="F31" s="39"/>
      <c r="G31" s="38"/>
      <c r="H31" s="38"/>
      <c r="I31" s="38"/>
      <c r="J31" s="38"/>
      <c r="K31" s="38"/>
      <c r="L31" s="38"/>
      <c r="M31" s="40"/>
      <c r="N31" s="40"/>
      <c r="O31" s="40"/>
      <c r="P31" s="41"/>
      <c r="Q31" s="42"/>
      <c r="R31" s="42"/>
      <c r="S31" s="38"/>
    </row>
    <row r="32" spans="2:19" x14ac:dyDescent="0.3">
      <c r="B32" s="38"/>
      <c r="C32" s="38"/>
      <c r="D32" s="38"/>
      <c r="E32" s="38"/>
      <c r="F32" s="39"/>
      <c r="G32" s="38"/>
      <c r="H32" s="38"/>
      <c r="I32" s="38"/>
      <c r="J32" s="38"/>
      <c r="K32" s="38"/>
      <c r="L32" s="38"/>
      <c r="M32" s="40"/>
      <c r="N32" s="40"/>
      <c r="O32" s="40"/>
      <c r="P32" s="41"/>
      <c r="Q32" s="42"/>
      <c r="R32" s="42"/>
      <c r="S32" s="38"/>
    </row>
    <row r="33" spans="2:19" x14ac:dyDescent="0.3">
      <c r="B33" s="38"/>
      <c r="C33" s="38"/>
      <c r="D33" s="38"/>
      <c r="E33" s="38"/>
      <c r="F33" s="39"/>
      <c r="G33" s="38"/>
      <c r="H33" s="38"/>
      <c r="I33" s="38"/>
      <c r="J33" s="38"/>
      <c r="K33" s="38"/>
      <c r="L33" s="38"/>
      <c r="M33" s="40"/>
      <c r="N33" s="40"/>
      <c r="O33" s="40"/>
      <c r="P33" s="41"/>
      <c r="Q33" s="42"/>
      <c r="R33" s="42"/>
      <c r="S33" s="38"/>
    </row>
    <row r="34" spans="2:19" x14ac:dyDescent="0.3">
      <c r="B34" s="38"/>
      <c r="C34" s="38"/>
      <c r="D34" s="38"/>
      <c r="E34" s="38"/>
      <c r="F34" s="39"/>
      <c r="G34" s="38"/>
      <c r="H34" s="38"/>
      <c r="I34" s="38"/>
      <c r="J34" s="38"/>
      <c r="K34" s="38"/>
      <c r="L34" s="38"/>
      <c r="M34" s="40"/>
      <c r="N34" s="40"/>
      <c r="O34" s="40"/>
      <c r="P34" s="41"/>
      <c r="Q34" s="42"/>
      <c r="R34" s="42"/>
      <c r="S34" s="38"/>
    </row>
    <row r="35" spans="2:19" x14ac:dyDescent="0.3">
      <c r="B35" s="38"/>
      <c r="C35" s="38"/>
      <c r="D35" s="38"/>
      <c r="E35" s="38"/>
      <c r="F35" s="39"/>
      <c r="G35" s="38"/>
      <c r="H35" s="38"/>
      <c r="I35" s="38"/>
      <c r="J35" s="38"/>
      <c r="K35" s="38"/>
      <c r="L35" s="38"/>
      <c r="M35" s="40"/>
      <c r="N35" s="40"/>
      <c r="O35" s="40"/>
      <c r="P35" s="41"/>
      <c r="Q35" s="42"/>
      <c r="R35" s="42"/>
      <c r="S35" s="38"/>
    </row>
    <row r="36" spans="2:19" x14ac:dyDescent="0.3">
      <c r="B36" s="38"/>
      <c r="C36" s="38"/>
      <c r="D36" s="38"/>
      <c r="E36" s="38"/>
      <c r="F36" s="39"/>
      <c r="G36" s="38"/>
      <c r="H36" s="38"/>
      <c r="I36" s="38"/>
      <c r="J36" s="38"/>
      <c r="K36" s="38"/>
      <c r="L36" s="38"/>
      <c r="M36" s="40"/>
      <c r="N36" s="40"/>
      <c r="O36" s="40"/>
      <c r="P36" s="41"/>
      <c r="Q36" s="42"/>
      <c r="R36" s="42"/>
      <c r="S36" s="38"/>
    </row>
    <row r="37" spans="2:19" x14ac:dyDescent="0.3">
      <c r="B37" s="38"/>
      <c r="C37" s="38"/>
      <c r="D37" s="38"/>
      <c r="E37" s="38"/>
      <c r="F37" s="39"/>
      <c r="G37" s="38"/>
      <c r="H37" s="38"/>
      <c r="I37" s="38"/>
      <c r="J37" s="38"/>
      <c r="K37" s="38"/>
      <c r="L37" s="38"/>
      <c r="M37" s="40"/>
      <c r="N37" s="40"/>
      <c r="O37" s="40"/>
      <c r="P37" s="41"/>
      <c r="Q37" s="42"/>
      <c r="R37" s="42"/>
      <c r="S37" s="38"/>
    </row>
    <row r="38" spans="2:19" x14ac:dyDescent="0.3">
      <c r="B38" s="38"/>
      <c r="C38" s="38"/>
      <c r="D38" s="38"/>
      <c r="E38" s="38"/>
      <c r="F38" s="39"/>
      <c r="G38" s="38"/>
      <c r="H38" s="38"/>
      <c r="I38" s="38"/>
      <c r="J38" s="38"/>
      <c r="K38" s="38"/>
      <c r="L38" s="38"/>
      <c r="M38" s="40"/>
      <c r="N38" s="40"/>
      <c r="O38" s="40"/>
      <c r="P38" s="41"/>
      <c r="Q38" s="42"/>
      <c r="R38" s="42"/>
      <c r="S38" s="38"/>
    </row>
    <row r="39" spans="2:19" x14ac:dyDescent="0.3">
      <c r="B39" s="38"/>
      <c r="C39" s="38"/>
      <c r="D39" s="38"/>
      <c r="E39" s="38"/>
      <c r="F39" s="39"/>
      <c r="G39" s="38"/>
      <c r="H39" s="38"/>
      <c r="I39" s="38"/>
      <c r="J39" s="38"/>
      <c r="K39" s="38"/>
      <c r="L39" s="38"/>
      <c r="M39" s="40"/>
      <c r="N39" s="40"/>
      <c r="O39" s="40"/>
      <c r="P39" s="41"/>
      <c r="Q39" s="42"/>
      <c r="R39" s="42"/>
      <c r="S39" s="38"/>
    </row>
    <row r="40" spans="2:19" x14ac:dyDescent="0.3">
      <c r="B40" s="38"/>
      <c r="C40" s="38"/>
      <c r="D40" s="38"/>
      <c r="E40" s="38"/>
      <c r="F40" s="39"/>
      <c r="G40" s="38"/>
      <c r="H40" s="38"/>
      <c r="I40" s="38"/>
      <c r="J40" s="38"/>
      <c r="K40" s="38"/>
      <c r="L40" s="38"/>
      <c r="M40" s="40"/>
      <c r="N40" s="40"/>
      <c r="O40" s="40"/>
      <c r="P40" s="41"/>
      <c r="Q40" s="42"/>
      <c r="R40" s="42"/>
      <c r="S40" s="38"/>
    </row>
    <row r="41" spans="2:19" x14ac:dyDescent="0.3">
      <c r="B41" s="38"/>
      <c r="C41" s="38"/>
      <c r="D41" s="38"/>
      <c r="E41" s="38"/>
      <c r="F41" s="39"/>
      <c r="G41" s="38"/>
      <c r="H41" s="38"/>
      <c r="I41" s="38"/>
      <c r="J41" s="38"/>
      <c r="K41" s="38"/>
      <c r="L41" s="38"/>
      <c r="M41" s="40"/>
      <c r="N41" s="40"/>
      <c r="O41" s="40"/>
      <c r="P41" s="41"/>
      <c r="Q41" s="42"/>
      <c r="R41" s="42"/>
      <c r="S41" s="38"/>
    </row>
    <row r="42" spans="2:19" x14ac:dyDescent="0.3">
      <c r="B42" s="38"/>
      <c r="C42" s="38"/>
      <c r="D42" s="38"/>
      <c r="E42" s="38"/>
      <c r="F42" s="39"/>
      <c r="G42" s="38"/>
      <c r="H42" s="38"/>
      <c r="I42" s="38"/>
      <c r="J42" s="38"/>
      <c r="K42" s="38"/>
      <c r="L42" s="38"/>
      <c r="M42" s="40"/>
      <c r="N42" s="40"/>
      <c r="O42" s="40"/>
      <c r="P42" s="41"/>
      <c r="Q42" s="42"/>
      <c r="R42" s="42"/>
      <c r="S42" s="38"/>
    </row>
    <row r="43" spans="2:19" x14ac:dyDescent="0.3">
      <c r="B43" s="38"/>
      <c r="C43" s="38"/>
      <c r="D43" s="38"/>
      <c r="E43" s="38"/>
      <c r="F43" s="39"/>
      <c r="G43" s="38"/>
      <c r="H43" s="38"/>
      <c r="I43" s="38"/>
      <c r="J43" s="38"/>
      <c r="K43" s="38"/>
      <c r="L43" s="38"/>
      <c r="M43" s="40"/>
      <c r="N43" s="40"/>
      <c r="O43" s="40"/>
      <c r="P43" s="41"/>
      <c r="Q43" s="42"/>
      <c r="R43" s="42"/>
      <c r="S43" s="38"/>
    </row>
    <row r="44" spans="2:19" x14ac:dyDescent="0.3">
      <c r="B44" s="38"/>
      <c r="C44" s="38"/>
      <c r="D44" s="38"/>
      <c r="E44" s="38"/>
      <c r="F44" s="39"/>
      <c r="G44" s="38"/>
      <c r="H44" s="38"/>
      <c r="I44" s="38"/>
      <c r="J44" s="38"/>
      <c r="K44" s="38"/>
      <c r="L44" s="38"/>
      <c r="M44" s="40"/>
      <c r="N44" s="40"/>
      <c r="O44" s="40"/>
      <c r="P44" s="41"/>
      <c r="Q44" s="42"/>
      <c r="R44" s="42"/>
      <c r="S44" s="38"/>
    </row>
    <row r="45" spans="2:19" x14ac:dyDescent="0.3">
      <c r="B45" s="38"/>
      <c r="C45" s="38"/>
      <c r="D45" s="38"/>
      <c r="E45" s="38"/>
      <c r="F45" s="39"/>
      <c r="G45" s="38"/>
      <c r="H45" s="38"/>
      <c r="I45" s="38"/>
      <c r="J45" s="38"/>
      <c r="K45" s="38"/>
      <c r="L45" s="38"/>
      <c r="M45" s="40"/>
      <c r="N45" s="40"/>
      <c r="O45" s="40"/>
      <c r="P45" s="41"/>
      <c r="Q45" s="42"/>
      <c r="R45" s="42"/>
      <c r="S45" s="38"/>
    </row>
    <row r="46" spans="2:19" x14ac:dyDescent="0.3">
      <c r="B46" s="38"/>
      <c r="C46" s="38"/>
      <c r="D46" s="38"/>
      <c r="E46" s="38"/>
      <c r="F46" s="39"/>
      <c r="G46" s="38"/>
      <c r="H46" s="38"/>
      <c r="I46" s="38"/>
      <c r="J46" s="38"/>
      <c r="K46" s="38"/>
      <c r="L46" s="38"/>
      <c r="M46" s="40"/>
      <c r="N46" s="40"/>
      <c r="O46" s="40"/>
      <c r="P46" s="41"/>
      <c r="Q46" s="42"/>
      <c r="R46" s="42"/>
      <c r="S46" s="38"/>
    </row>
    <row r="47" spans="2:19" x14ac:dyDescent="0.3">
      <c r="B47" s="38"/>
      <c r="C47" s="38"/>
      <c r="D47" s="38"/>
      <c r="E47" s="38"/>
      <c r="F47" s="39"/>
      <c r="G47" s="38"/>
      <c r="H47" s="38"/>
      <c r="I47" s="38"/>
      <c r="J47" s="38"/>
      <c r="K47" s="38"/>
      <c r="L47" s="38"/>
      <c r="M47" s="40"/>
      <c r="N47" s="40"/>
      <c r="O47" s="40"/>
      <c r="P47" s="41"/>
      <c r="Q47" s="42"/>
      <c r="R47" s="42"/>
      <c r="S47" s="38"/>
    </row>
    <row r="48" spans="2:19" x14ac:dyDescent="0.3">
      <c r="B48" s="38"/>
      <c r="C48" s="38"/>
      <c r="D48" s="38"/>
      <c r="E48" s="38"/>
      <c r="F48" s="39"/>
      <c r="G48" s="38"/>
      <c r="H48" s="38"/>
      <c r="I48" s="38"/>
      <c r="J48" s="38"/>
      <c r="K48" s="38"/>
      <c r="L48" s="38"/>
      <c r="M48" s="40"/>
      <c r="N48" s="40"/>
      <c r="O48" s="40"/>
      <c r="P48" s="41"/>
      <c r="Q48" s="42"/>
      <c r="R48" s="42"/>
      <c r="S48" s="38"/>
    </row>
    <row r="49" spans="2:19" x14ac:dyDescent="0.3">
      <c r="B49" s="38"/>
      <c r="C49" s="38"/>
      <c r="D49" s="38"/>
      <c r="E49" s="38"/>
      <c r="F49" s="39"/>
      <c r="G49" s="38"/>
      <c r="H49" s="38"/>
      <c r="I49" s="38"/>
      <c r="J49" s="38"/>
      <c r="K49" s="38"/>
      <c r="L49" s="38"/>
      <c r="M49" s="40"/>
      <c r="N49" s="40"/>
      <c r="O49" s="40"/>
      <c r="P49" s="41"/>
      <c r="Q49" s="42"/>
      <c r="R49" s="42"/>
      <c r="S49" s="38"/>
    </row>
    <row r="50" spans="2:19" x14ac:dyDescent="0.3">
      <c r="B50" s="38"/>
      <c r="C50" s="38"/>
      <c r="D50" s="38"/>
      <c r="E50" s="38"/>
      <c r="F50" s="39"/>
      <c r="G50" s="38"/>
      <c r="H50" s="38"/>
      <c r="I50" s="38"/>
      <c r="J50" s="38"/>
      <c r="K50" s="38"/>
      <c r="L50" s="38"/>
      <c r="M50" s="40"/>
      <c r="N50" s="40"/>
      <c r="O50" s="40"/>
      <c r="P50" s="41"/>
      <c r="Q50" s="42"/>
      <c r="R50" s="42"/>
      <c r="S50" s="38"/>
    </row>
    <row r="51" spans="2:19" x14ac:dyDescent="0.3">
      <c r="B51" s="38"/>
      <c r="C51" s="38"/>
      <c r="D51" s="38"/>
      <c r="E51" s="38"/>
      <c r="F51" s="39"/>
      <c r="G51" s="38"/>
      <c r="H51" s="38"/>
      <c r="I51" s="38"/>
      <c r="J51" s="38"/>
      <c r="K51" s="38"/>
      <c r="L51" s="38"/>
      <c r="M51" s="40"/>
      <c r="N51" s="40"/>
      <c r="O51" s="40"/>
      <c r="P51" s="41"/>
      <c r="Q51" s="42"/>
      <c r="R51" s="42"/>
      <c r="S51" s="38"/>
    </row>
    <row r="52" spans="2:19" x14ac:dyDescent="0.3">
      <c r="B52" s="38"/>
      <c r="C52" s="38"/>
      <c r="D52" s="38"/>
      <c r="E52" s="38"/>
      <c r="F52" s="39"/>
      <c r="G52" s="38"/>
      <c r="H52" s="38"/>
      <c r="I52" s="38"/>
      <c r="J52" s="38"/>
      <c r="K52" s="38"/>
      <c r="L52" s="38"/>
      <c r="M52" s="40"/>
      <c r="N52" s="40"/>
      <c r="O52" s="40"/>
      <c r="P52" s="41"/>
      <c r="Q52" s="42"/>
      <c r="R52" s="42"/>
      <c r="S52" s="38"/>
    </row>
    <row r="53" spans="2:19" x14ac:dyDescent="0.3">
      <c r="B53" s="38"/>
      <c r="C53" s="38"/>
      <c r="D53" s="38"/>
      <c r="E53" s="38"/>
      <c r="F53" s="39"/>
      <c r="G53" s="38"/>
      <c r="H53" s="38"/>
      <c r="I53" s="38"/>
      <c r="J53" s="38"/>
      <c r="K53" s="38"/>
      <c r="L53" s="38"/>
      <c r="M53" s="40"/>
      <c r="N53" s="40"/>
      <c r="O53" s="40"/>
      <c r="P53" s="41"/>
      <c r="Q53" s="42"/>
      <c r="R53" s="42"/>
      <c r="S53" s="38"/>
    </row>
    <row r="54" spans="2:19" x14ac:dyDescent="0.3">
      <c r="B54" s="38"/>
      <c r="C54" s="38"/>
      <c r="D54" s="38"/>
      <c r="E54" s="38"/>
      <c r="F54" s="39"/>
      <c r="G54" s="38"/>
      <c r="H54" s="38"/>
      <c r="I54" s="38"/>
      <c r="J54" s="38"/>
      <c r="K54" s="38"/>
      <c r="L54" s="38"/>
      <c r="M54" s="40"/>
      <c r="N54" s="40"/>
      <c r="O54" s="40"/>
      <c r="P54" s="41"/>
      <c r="Q54" s="42"/>
      <c r="R54" s="42"/>
      <c r="S54" s="38"/>
    </row>
    <row r="55" spans="2:19" x14ac:dyDescent="0.3">
      <c r="B55" s="38"/>
      <c r="C55" s="38"/>
      <c r="D55" s="38"/>
      <c r="E55" s="38"/>
      <c r="F55" s="39"/>
      <c r="G55" s="38"/>
      <c r="H55" s="38"/>
      <c r="I55" s="38"/>
      <c r="J55" s="38"/>
      <c r="K55" s="38"/>
      <c r="L55" s="38"/>
      <c r="M55" s="40"/>
      <c r="N55" s="40"/>
      <c r="O55" s="40"/>
      <c r="P55" s="41"/>
      <c r="Q55" s="42"/>
      <c r="R55" s="42"/>
      <c r="S55" s="38"/>
    </row>
    <row r="56" spans="2:19" x14ac:dyDescent="0.3">
      <c r="B56" s="38"/>
      <c r="C56" s="38"/>
      <c r="D56" s="38"/>
      <c r="E56" s="38"/>
      <c r="F56" s="39"/>
      <c r="G56" s="38"/>
      <c r="H56" s="38"/>
      <c r="I56" s="38"/>
      <c r="J56" s="38"/>
      <c r="K56" s="38"/>
      <c r="L56" s="38"/>
      <c r="M56" s="40"/>
      <c r="N56" s="40"/>
      <c r="O56" s="40"/>
      <c r="P56" s="41"/>
      <c r="Q56" s="42"/>
      <c r="R56" s="42"/>
      <c r="S56" s="38"/>
    </row>
    <row r="57" spans="2:19" x14ac:dyDescent="0.3">
      <c r="B57" s="38"/>
      <c r="C57" s="38"/>
      <c r="D57" s="38"/>
      <c r="E57" s="38"/>
      <c r="F57" s="39"/>
      <c r="G57" s="38"/>
      <c r="H57" s="38"/>
      <c r="I57" s="38"/>
      <c r="J57" s="38"/>
      <c r="K57" s="38"/>
      <c r="L57" s="38"/>
      <c r="M57" s="40"/>
      <c r="N57" s="40"/>
      <c r="O57" s="40"/>
      <c r="P57" s="41"/>
      <c r="Q57" s="42"/>
      <c r="R57" s="42"/>
      <c r="S57" s="38"/>
    </row>
    <row r="58" spans="2:19" x14ac:dyDescent="0.3">
      <c r="B58" s="38"/>
      <c r="C58" s="38"/>
      <c r="D58" s="38"/>
      <c r="E58" s="38"/>
      <c r="F58" s="39"/>
      <c r="G58" s="38"/>
      <c r="H58" s="38"/>
      <c r="I58" s="38"/>
      <c r="J58" s="38"/>
      <c r="K58" s="38"/>
      <c r="L58" s="38"/>
      <c r="M58" s="40"/>
      <c r="N58" s="40"/>
      <c r="O58" s="40"/>
      <c r="P58" s="41"/>
      <c r="Q58" s="42"/>
      <c r="R58" s="42"/>
      <c r="S58" s="38"/>
    </row>
    <row r="59" spans="2:19" x14ac:dyDescent="0.3">
      <c r="B59" s="38"/>
      <c r="C59" s="38"/>
      <c r="D59" s="38"/>
      <c r="E59" s="38"/>
      <c r="F59" s="39"/>
      <c r="G59" s="38"/>
      <c r="H59" s="38"/>
      <c r="I59" s="38"/>
      <c r="J59" s="38"/>
      <c r="K59" s="38"/>
      <c r="L59" s="38"/>
      <c r="M59" s="40"/>
      <c r="N59" s="40"/>
      <c r="O59" s="40"/>
      <c r="P59" s="41"/>
      <c r="Q59" s="42"/>
      <c r="R59" s="42"/>
      <c r="S59" s="38"/>
    </row>
    <row r="60" spans="2:19" x14ac:dyDescent="0.3">
      <c r="B60" s="38"/>
      <c r="C60" s="38"/>
      <c r="D60" s="38"/>
      <c r="E60" s="38"/>
      <c r="F60" s="39"/>
      <c r="G60" s="38"/>
      <c r="H60" s="38"/>
      <c r="I60" s="38"/>
      <c r="J60" s="38"/>
      <c r="K60" s="38"/>
      <c r="L60" s="38"/>
      <c r="M60" s="40"/>
      <c r="N60" s="40"/>
      <c r="O60" s="40"/>
      <c r="P60" s="41"/>
      <c r="Q60" s="42"/>
      <c r="R60" s="42"/>
      <c r="S60" s="38"/>
    </row>
    <row r="61" spans="2:19" x14ac:dyDescent="0.3">
      <c r="B61" s="38"/>
      <c r="C61" s="38"/>
      <c r="D61" s="38"/>
      <c r="E61" s="38"/>
      <c r="F61" s="39"/>
      <c r="G61" s="38"/>
      <c r="H61" s="38"/>
      <c r="I61" s="38"/>
      <c r="J61" s="38"/>
      <c r="K61" s="38"/>
      <c r="L61" s="38"/>
      <c r="M61" s="40"/>
      <c r="N61" s="40"/>
      <c r="O61" s="40"/>
      <c r="P61" s="41"/>
      <c r="Q61" s="42"/>
      <c r="R61" s="42"/>
      <c r="S61" s="38"/>
    </row>
    <row r="62" spans="2:19" x14ac:dyDescent="0.3">
      <c r="B62" s="38"/>
      <c r="C62" s="38"/>
      <c r="D62" s="38"/>
      <c r="E62" s="38"/>
      <c r="F62" s="39"/>
      <c r="G62" s="38"/>
      <c r="H62" s="38"/>
      <c r="I62" s="38"/>
      <c r="J62" s="38"/>
      <c r="K62" s="38"/>
      <c r="L62" s="38"/>
      <c r="M62" s="40"/>
      <c r="N62" s="40"/>
      <c r="O62" s="40"/>
      <c r="P62" s="41"/>
      <c r="Q62" s="42"/>
      <c r="R62" s="42"/>
      <c r="S62" s="38"/>
    </row>
    <row r="63" spans="2:19" x14ac:dyDescent="0.3">
      <c r="B63" s="38"/>
      <c r="C63" s="38"/>
      <c r="D63" s="38"/>
      <c r="E63" s="38"/>
      <c r="F63" s="39"/>
      <c r="G63" s="38"/>
      <c r="H63" s="38"/>
      <c r="I63" s="38"/>
      <c r="J63" s="38"/>
      <c r="K63" s="38"/>
      <c r="L63" s="38"/>
      <c r="M63" s="40"/>
      <c r="N63" s="40"/>
      <c r="O63" s="40"/>
      <c r="P63" s="41"/>
      <c r="Q63" s="42"/>
      <c r="R63" s="42"/>
      <c r="S63" s="38"/>
    </row>
    <row r="64" spans="2:19" x14ac:dyDescent="0.3">
      <c r="B64" s="38"/>
      <c r="C64" s="38"/>
      <c r="D64" s="38"/>
      <c r="E64" s="38"/>
      <c r="F64" s="39"/>
      <c r="G64" s="38"/>
      <c r="H64" s="38"/>
      <c r="I64" s="38"/>
      <c r="J64" s="38"/>
      <c r="K64" s="38"/>
      <c r="L64" s="38"/>
      <c r="M64" s="40"/>
      <c r="N64" s="40"/>
      <c r="O64" s="40"/>
      <c r="P64" s="41"/>
      <c r="Q64" s="42"/>
      <c r="R64" s="42"/>
      <c r="S64" s="38"/>
    </row>
    <row r="65" spans="2:19" x14ac:dyDescent="0.3">
      <c r="B65" s="38"/>
      <c r="C65" s="38"/>
      <c r="D65" s="38"/>
      <c r="E65" s="38"/>
      <c r="F65" s="39"/>
      <c r="G65" s="38"/>
      <c r="H65" s="38"/>
      <c r="I65" s="38"/>
      <c r="J65" s="38"/>
      <c r="K65" s="38"/>
      <c r="L65" s="38"/>
      <c r="M65" s="40"/>
      <c r="N65" s="40"/>
      <c r="O65" s="40"/>
      <c r="P65" s="41"/>
      <c r="Q65" s="42"/>
      <c r="R65" s="42"/>
      <c r="S65" s="38"/>
    </row>
    <row r="66" spans="2:19" x14ac:dyDescent="0.3">
      <c r="B66" s="38"/>
      <c r="C66" s="38"/>
      <c r="D66" s="38"/>
      <c r="E66" s="38"/>
      <c r="F66" s="39"/>
      <c r="G66" s="38"/>
      <c r="H66" s="38"/>
      <c r="I66" s="38"/>
      <c r="J66" s="38"/>
      <c r="K66" s="38"/>
      <c r="L66" s="38"/>
      <c r="M66" s="40"/>
      <c r="N66" s="40"/>
      <c r="O66" s="40"/>
      <c r="P66" s="41"/>
      <c r="Q66" s="42"/>
      <c r="R66" s="42"/>
      <c r="S66" s="38"/>
    </row>
    <row r="67" spans="2:19" x14ac:dyDescent="0.3">
      <c r="B67" s="38"/>
      <c r="C67" s="38"/>
      <c r="D67" s="38"/>
      <c r="E67" s="38"/>
      <c r="F67" s="39"/>
      <c r="G67" s="38"/>
      <c r="H67" s="38"/>
      <c r="I67" s="38"/>
      <c r="J67" s="38"/>
      <c r="K67" s="38"/>
      <c r="L67" s="38"/>
      <c r="M67" s="40"/>
      <c r="N67" s="40"/>
      <c r="O67" s="40"/>
      <c r="P67" s="41"/>
      <c r="Q67" s="42"/>
      <c r="R67" s="42"/>
      <c r="S67" s="38"/>
    </row>
    <row r="68" spans="2:19" x14ac:dyDescent="0.3">
      <c r="B68" s="38"/>
      <c r="C68" s="38"/>
      <c r="D68" s="38"/>
      <c r="E68" s="38"/>
      <c r="F68" s="39"/>
      <c r="G68" s="38"/>
      <c r="H68" s="38"/>
      <c r="I68" s="38"/>
      <c r="J68" s="38"/>
      <c r="K68" s="38"/>
      <c r="L68" s="38"/>
      <c r="M68" s="40"/>
      <c r="N68" s="40"/>
      <c r="O68" s="40"/>
      <c r="P68" s="41"/>
      <c r="Q68" s="42"/>
      <c r="R68" s="42"/>
      <c r="S68" s="38"/>
    </row>
    <row r="69" spans="2:19" x14ac:dyDescent="0.3">
      <c r="B69" s="38"/>
      <c r="C69" s="38"/>
      <c r="D69" s="38"/>
      <c r="E69" s="38"/>
      <c r="F69" s="39"/>
      <c r="G69" s="38"/>
      <c r="H69" s="38"/>
      <c r="I69" s="38"/>
      <c r="J69" s="38"/>
      <c r="K69" s="38"/>
      <c r="L69" s="38"/>
      <c r="M69" s="40"/>
      <c r="N69" s="40"/>
      <c r="O69" s="40"/>
      <c r="P69" s="41"/>
      <c r="Q69" s="42"/>
      <c r="R69" s="42"/>
      <c r="S69" s="38"/>
    </row>
    <row r="70" spans="2:19" x14ac:dyDescent="0.3">
      <c r="B70" s="38"/>
      <c r="C70" s="38"/>
      <c r="D70" s="38"/>
      <c r="E70" s="38"/>
      <c r="F70" s="39"/>
      <c r="G70" s="38"/>
      <c r="H70" s="38"/>
      <c r="I70" s="38"/>
      <c r="J70" s="38"/>
      <c r="K70" s="38"/>
      <c r="L70" s="38"/>
      <c r="M70" s="40"/>
      <c r="N70" s="40"/>
      <c r="O70" s="40"/>
      <c r="P70" s="41"/>
      <c r="Q70" s="42"/>
      <c r="R70" s="42"/>
      <c r="S70" s="38"/>
    </row>
    <row r="71" spans="2:19" x14ac:dyDescent="0.3">
      <c r="B71" s="38"/>
      <c r="C71" s="38"/>
      <c r="D71" s="38"/>
      <c r="E71" s="38"/>
      <c r="F71" s="39"/>
      <c r="G71" s="38"/>
      <c r="H71" s="38"/>
      <c r="I71" s="38"/>
      <c r="J71" s="38"/>
      <c r="K71" s="38"/>
      <c r="L71" s="38"/>
      <c r="M71" s="40"/>
      <c r="N71" s="40"/>
      <c r="O71" s="40"/>
      <c r="P71" s="41"/>
      <c r="Q71" s="42"/>
      <c r="R71" s="42"/>
      <c r="S71" s="38"/>
    </row>
    <row r="72" spans="2:19" x14ac:dyDescent="0.3">
      <c r="B72" s="38"/>
      <c r="C72" s="38"/>
      <c r="D72" s="38"/>
      <c r="E72" s="38"/>
      <c r="F72" s="39"/>
      <c r="G72" s="38"/>
      <c r="H72" s="38"/>
      <c r="I72" s="38"/>
      <c r="J72" s="38"/>
      <c r="K72" s="38"/>
      <c r="L72" s="38"/>
      <c r="M72" s="40"/>
      <c r="N72" s="40"/>
      <c r="O72" s="40"/>
      <c r="P72" s="41"/>
      <c r="Q72" s="42"/>
      <c r="R72" s="42"/>
      <c r="S72" s="38"/>
    </row>
    <row r="73" spans="2:19" x14ac:dyDescent="0.3">
      <c r="B73" s="38"/>
      <c r="C73" s="38"/>
      <c r="D73" s="38"/>
      <c r="E73" s="38"/>
      <c r="F73" s="39"/>
      <c r="G73" s="38"/>
      <c r="H73" s="38"/>
      <c r="I73" s="38"/>
      <c r="J73" s="38"/>
      <c r="K73" s="38"/>
      <c r="L73" s="38"/>
      <c r="M73" s="40"/>
      <c r="N73" s="40"/>
      <c r="O73" s="40"/>
      <c r="P73" s="41"/>
      <c r="Q73" s="42"/>
      <c r="R73" s="42"/>
      <c r="S73" s="38"/>
    </row>
    <row r="74" spans="2:19" x14ac:dyDescent="0.3">
      <c r="B74" s="38"/>
      <c r="C74" s="38"/>
      <c r="D74" s="38"/>
      <c r="E74" s="38"/>
      <c r="F74" s="39"/>
      <c r="G74" s="38"/>
      <c r="H74" s="38"/>
      <c r="I74" s="38"/>
      <c r="J74" s="38"/>
      <c r="K74" s="38"/>
      <c r="L74" s="38"/>
      <c r="M74" s="40"/>
      <c r="N74" s="40"/>
      <c r="O74" s="40"/>
      <c r="P74" s="41"/>
      <c r="Q74" s="42"/>
      <c r="R74" s="42"/>
      <c r="S74" s="38"/>
    </row>
    <row r="75" spans="2:19" x14ac:dyDescent="0.3">
      <c r="B75" s="38"/>
      <c r="C75" s="38"/>
      <c r="D75" s="38"/>
      <c r="E75" s="38"/>
      <c r="F75" s="39"/>
      <c r="G75" s="38"/>
      <c r="H75" s="38"/>
      <c r="I75" s="38"/>
      <c r="J75" s="38"/>
      <c r="K75" s="38"/>
      <c r="L75" s="38"/>
      <c r="M75" s="40"/>
      <c r="N75" s="40"/>
      <c r="O75" s="40"/>
      <c r="P75" s="41"/>
      <c r="Q75" s="42"/>
      <c r="R75" s="42"/>
      <c r="S75" s="38"/>
    </row>
    <row r="76" spans="2:19" x14ac:dyDescent="0.3">
      <c r="B76" s="38"/>
      <c r="C76" s="38"/>
      <c r="D76" s="38"/>
      <c r="E76" s="38"/>
      <c r="F76" s="39"/>
      <c r="G76" s="38"/>
      <c r="H76" s="38"/>
      <c r="I76" s="38"/>
      <c r="J76" s="38"/>
      <c r="K76" s="38"/>
      <c r="L76" s="38"/>
      <c r="M76" s="40"/>
      <c r="N76" s="40"/>
      <c r="O76" s="40"/>
      <c r="P76" s="41"/>
      <c r="Q76" s="42"/>
      <c r="R76" s="42"/>
      <c r="S76" s="38"/>
    </row>
    <row r="77" spans="2:19" x14ac:dyDescent="0.3">
      <c r="B77" s="38"/>
      <c r="C77" s="38"/>
      <c r="D77" s="38"/>
      <c r="E77" s="38"/>
      <c r="F77" s="39"/>
      <c r="G77" s="38"/>
      <c r="H77" s="38"/>
      <c r="I77" s="38"/>
      <c r="J77" s="38"/>
      <c r="K77" s="38"/>
      <c r="L77" s="38"/>
      <c r="M77" s="40"/>
      <c r="N77" s="40"/>
      <c r="O77" s="40"/>
      <c r="P77" s="41"/>
      <c r="Q77" s="42"/>
      <c r="R77" s="42"/>
      <c r="S77" s="38"/>
    </row>
    <row r="78" spans="2:19" x14ac:dyDescent="0.3">
      <c r="B78" s="38"/>
      <c r="C78" s="38"/>
      <c r="D78" s="38"/>
      <c r="E78" s="38"/>
      <c r="F78" s="39"/>
      <c r="G78" s="38"/>
      <c r="H78" s="38"/>
      <c r="I78" s="38"/>
      <c r="J78" s="38"/>
      <c r="K78" s="38"/>
      <c r="L78" s="38"/>
      <c r="M78" s="40"/>
      <c r="N78" s="40"/>
      <c r="O78" s="40"/>
      <c r="P78" s="41"/>
      <c r="Q78" s="42"/>
      <c r="R78" s="42"/>
      <c r="S78" s="38"/>
    </row>
    <row r="79" spans="2:19" x14ac:dyDescent="0.3">
      <c r="B79" s="38"/>
      <c r="C79" s="38"/>
      <c r="D79" s="38"/>
      <c r="E79" s="38"/>
      <c r="F79" s="39"/>
      <c r="G79" s="38"/>
      <c r="H79" s="38"/>
      <c r="I79" s="38"/>
      <c r="J79" s="38"/>
      <c r="K79" s="38"/>
      <c r="L79" s="38"/>
      <c r="M79" s="40"/>
      <c r="N79" s="40"/>
      <c r="O79" s="40"/>
      <c r="P79" s="41"/>
      <c r="Q79" s="42"/>
      <c r="R79" s="42"/>
      <c r="S79" s="38"/>
    </row>
    <row r="80" spans="2:19" x14ac:dyDescent="0.3">
      <c r="B80" s="38"/>
      <c r="C80" s="38"/>
      <c r="D80" s="38"/>
      <c r="E80" s="38"/>
      <c r="F80" s="39"/>
      <c r="G80" s="38"/>
      <c r="H80" s="38"/>
      <c r="I80" s="38"/>
      <c r="J80" s="38"/>
      <c r="K80" s="38"/>
      <c r="L80" s="38"/>
      <c r="M80" s="40"/>
      <c r="N80" s="40"/>
      <c r="O80" s="40"/>
      <c r="P80" s="41"/>
      <c r="Q80" s="42"/>
      <c r="R80" s="42"/>
      <c r="S80" s="38"/>
    </row>
  </sheetData>
  <conditionalFormatting sqref="M1:O1048576">
    <cfRule type="cellIs" dxfId="44" priority="1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92D2-D0F5-4F94-9232-799A9593C8E7}">
  <dimension ref="B1:T8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4.33203125" bestFit="1" customWidth="1"/>
    <col min="3" max="3" width="11.6640625" customWidth="1"/>
    <col min="4" max="5" width="7.44140625" bestFit="1" customWidth="1"/>
    <col min="6" max="6" width="9.33203125" customWidth="1"/>
    <col min="7" max="7" width="12.77734375" customWidth="1"/>
    <col min="8" max="9" width="10.77734375" customWidth="1"/>
    <col min="10" max="10" width="12.77734375" customWidth="1"/>
    <col min="11" max="13" width="12.77734375" hidden="1" customWidth="1"/>
    <col min="14" max="16" width="11.77734375" customWidth="1"/>
    <col min="17" max="17" width="10.21875" customWidth="1"/>
    <col min="18" max="20" width="12.77734375" customWidth="1"/>
  </cols>
  <sheetData>
    <row r="1" spans="2:20" ht="41.4" customHeight="1" x14ac:dyDescent="0.3"/>
    <row r="2" spans="2:20" ht="15" thickBot="1" x14ac:dyDescent="0.35"/>
    <row r="3" spans="2:20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4" t="s">
        <v>237</v>
      </c>
      <c r="T3" s="35" t="str" cm="1">
        <f t="array" ref="T3">UPPER(_xll.ECONOMATICA("IBOV","NAME"))</f>
        <v>IBOVESPA</v>
      </c>
    </row>
    <row r="4" spans="2:20" ht="10.050000000000001" customHeight="1" x14ac:dyDescent="0.3"/>
    <row r="5" spans="2:20" ht="28.8" customHeight="1" x14ac:dyDescent="0.3">
      <c r="B5" s="36" t="str" cm="1">
        <f t="array" ref="B5">+_xll.ECOSECURITIES("stock","active",,"bra","xbsp",,"Código Interno","Partic in Ibovespa&gt;0")</f>
        <v>Código Interno</v>
      </c>
      <c r="C5" s="36" t="str" cm="1">
        <f t="array" ref="C5">_xll.ECONOMATICA(B6:B80,"Name",,,,,,,"false","true")</f>
        <v>Nombre</v>
      </c>
      <c r="D5" s="36" t="str" cm="1">
        <f t="array" ref="D5">_xll.ECONOMATICA(B6:B80,"Class",,,,,,,"false","true")</f>
        <v>Clase</v>
      </c>
      <c r="E5" s="36" t="str" cm="1">
        <f t="array" ref="E5">_xll.ECONOMATICA(B6:B80,"Ticker",,,,,,,"false","true")</f>
        <v>Codigo</v>
      </c>
      <c r="F5" s="37" t="str" cm="1">
        <f t="array" ref="F5">_xll.ECONOMATICA(B6:B80,"Partic in Ibovespa",,,,,,,"false","true")</f>
        <v>Partic en Ibovespa</v>
      </c>
      <c r="G5" s="37" t="str" cm="1">
        <f t="array" ref="G5">_xll.ECONOMATICA(B6:B80,"Volume$","IN THE DAY","D-0",,,"USD","THOUSANDS","false","true","Volumen Diario (US$)")</f>
        <v>Volumen Diario (US$)</v>
      </c>
      <c r="H5" s="37" t="str" cm="1">
        <f t="array" ref="H5">_xll.ECONOMATICA(B6:B80,"Low","IN THE DAY","D-0",,,"USD",,"false","true","Mínimo (US$)")</f>
        <v>Mínimo (US$)</v>
      </c>
      <c r="I5" s="37" t="str" cm="1">
        <f t="array" ref="I5">_xll.ECONOMATICA(B6:B80,"High","IN THE DAY","D-0",,,"USD",,"false","true","Máximo (US$)")</f>
        <v>Máximo (US$)</v>
      </c>
      <c r="J5" s="37" t="str" cm="1">
        <f t="array" ref="J5">_xll.ECONOMATICA(B6:B80,"Close",,"D-0",,,"USD",,"false","true","Cierre (US$)")</f>
        <v>Cierre (US$)</v>
      </c>
      <c r="K5" s="37" t="str" cm="1">
        <f t="array" ref="K5">_xll.ECONOMATICA(B6:B80,"Close",,"D-1",,,"USD",,"false","true")</f>
        <v>Cierre 25Ago20 ajust p/var cap En US Dollars</v>
      </c>
      <c r="L5" s="37" t="str" cm="1">
        <f t="array" ref="L5">_xll.ECONOMATICA(B6:B80,"Close",,"D-1M",,,"USD",,"false","true")</f>
        <v>Cierre 26Jul20 ajust p/var cap En US Dollars</v>
      </c>
      <c r="M5" s="37" t="str" cm="1">
        <f t="array" ref="M5">_xll.ECONOMATICA(B6:B80,"Close",,"D-1Y",,,"USD",,"false","true")</f>
        <v>Cierre 26Ago19 ajust p/var cap En US Dollars</v>
      </c>
      <c r="N5" s="37" t="s">
        <v>187</v>
      </c>
      <c r="O5" s="37" t="s">
        <v>188</v>
      </c>
      <c r="P5" s="37" t="s">
        <v>189</v>
      </c>
      <c r="Q5" s="37" t="str" cm="1">
        <f t="array" ref="Q5">_xll.ECONOMATICA(B6:B80,"Beta","60M","D-0",,,"USD",,"false","true","Beta (60M) (US$)")</f>
        <v>Beta (60M) (US$)</v>
      </c>
      <c r="R5" s="37" t="str" cm="1">
        <f t="array" ref="R5">_xll.ECONOMATICA(B6:B80,"P/E","12M","D-0",,,"USD",,"false","true","P/U Diario (US$)",{"tc.dft=false";"tc.tp=0";"tc.pers=22";"tc.per=0"})</f>
        <v>P/U Diario (US$)</v>
      </c>
      <c r="S5" s="37" t="str" cm="1">
        <f t="array" ref="S5">_xll.ECONOMATICA(B6:B80,"P/BV",,"D-0",,,"USD",,"false","true","P/VL Diario (US$)",{"tc.dft=false";"tc.tp=0";"tc.pers=22";"tc.per=0"})</f>
        <v>P/VL Diario (US$)</v>
      </c>
      <c r="T5" s="37" t="str" cm="1">
        <f t="array" ref="T5">_xll.ECONOMATICA(B6:B80,"MarketCapitaliz",,"D-0",,,"USD","THOUSANDS","false","true","Capitalización Bursátil (US$)",{"tc.dft=false";"tc.tp=0";"tc.pers=22";"tc.per=0";"ppf.vmclsemp=true"})</f>
        <v>Capitalización Bursátil (US$)</v>
      </c>
    </row>
    <row r="6" spans="2:20" x14ac:dyDescent="0.3">
      <c r="B6" s="38" t="s">
        <v>13</v>
      </c>
      <c r="C6" s="38" t="s">
        <v>238</v>
      </c>
      <c r="D6" s="38" t="s">
        <v>239</v>
      </c>
      <c r="E6" s="38" t="s">
        <v>14</v>
      </c>
      <c r="F6" s="38">
        <v>3.0270000000000001</v>
      </c>
      <c r="G6" s="39">
        <v>66543.445043090804</v>
      </c>
      <c r="H6" s="38">
        <v>2.24317528735628</v>
      </c>
      <c r="I6" s="38">
        <v>2.3239942528744</v>
      </c>
      <c r="J6" s="38">
        <v>2.2808908045990401</v>
      </c>
      <c r="K6" s="38">
        <v>2.27690769148467</v>
      </c>
      <c r="L6" s="38">
        <v>2.86311509990992</v>
      </c>
      <c r="M6" s="38">
        <v>4.2611355516783096</v>
      </c>
      <c r="N6" s="49">
        <f>IFERROR((J6-K6)/K6*100,"-")</f>
        <v>0.17493520397275975</v>
      </c>
      <c r="O6" s="49">
        <f>IFERROR((J6-L6)/L6*100,"-")</f>
        <v>-20.335343672673094</v>
      </c>
      <c r="P6" s="49">
        <f>IFERROR((J6-M6)/M6*100,"-")</f>
        <v>-46.472230771896513</v>
      </c>
      <c r="Q6" s="41">
        <v>0.70830793813274795</v>
      </c>
      <c r="R6" s="42">
        <v>22.035946389980399</v>
      </c>
      <c r="S6" s="42">
        <v>2.6582969042465301</v>
      </c>
      <c r="T6" s="38">
        <v>35885432.938249998</v>
      </c>
    </row>
    <row r="7" spans="2:20" x14ac:dyDescent="0.3">
      <c r="B7" s="38" t="s">
        <v>147</v>
      </c>
      <c r="C7" s="38" t="s">
        <v>240</v>
      </c>
      <c r="D7" s="38" t="s">
        <v>241</v>
      </c>
      <c r="E7" s="38" t="s">
        <v>153</v>
      </c>
      <c r="F7" s="38">
        <v>0.375</v>
      </c>
      <c r="G7" s="39">
        <v>32024.6955819092</v>
      </c>
      <c r="H7" s="38">
        <v>3.81465517241304</v>
      </c>
      <c r="I7" s="38">
        <v>3.9780890804577198</v>
      </c>
      <c r="J7" s="38">
        <v>3.87751436781764</v>
      </c>
      <c r="K7" s="38">
        <v>3.9198528492634099</v>
      </c>
      <c r="L7" s="38">
        <v>3.9389406665904998</v>
      </c>
      <c r="M7" s="38">
        <v>11.119974859175301</v>
      </c>
      <c r="N7" s="49">
        <f t="shared" ref="N7:N70" si="0">IFERROR((J7-K7)/K7*100,"-")</f>
        <v>-1.0801038476157554</v>
      </c>
      <c r="O7" s="49">
        <f t="shared" ref="O7:O70" si="1">IFERROR((J7-L7)/L7*100,"-")</f>
        <v>-1.5594624030229336</v>
      </c>
      <c r="P7" s="49">
        <f t="shared" ref="P7:P70" si="2">IFERROR((J7-M7)/M7*100,"-")</f>
        <v>-65.130187640503252</v>
      </c>
      <c r="Q7" s="41"/>
      <c r="R7" s="42">
        <v>-0.59544159339293401</v>
      </c>
      <c r="S7" s="42">
        <v>-0.57370672835168102</v>
      </c>
      <c r="T7" s="38">
        <v>1277096.89137891</v>
      </c>
    </row>
    <row r="8" spans="2:20" x14ac:dyDescent="0.3">
      <c r="B8" s="38" t="s">
        <v>15</v>
      </c>
      <c r="C8" s="38" t="s">
        <v>242</v>
      </c>
      <c r="D8" s="38" t="s">
        <v>239</v>
      </c>
      <c r="E8" s="38" t="s">
        <v>16</v>
      </c>
      <c r="F8" s="38">
        <v>1.262</v>
      </c>
      <c r="G8" s="39">
        <v>63999.193606323199</v>
      </c>
      <c r="H8" s="38">
        <v>19.545617816096598</v>
      </c>
      <c r="I8" s="38">
        <v>20.8728448275942</v>
      </c>
      <c r="J8" s="38">
        <v>19.9353448275942</v>
      </c>
      <c r="K8" s="38">
        <v>20.4171652052901</v>
      </c>
      <c r="L8" s="38">
        <v>23.2386585169297</v>
      </c>
      <c r="M8" s="38">
        <v>9.8923418246849906</v>
      </c>
      <c r="N8" s="49">
        <f t="shared" si="0"/>
        <v>-2.3598789197780516</v>
      </c>
      <c r="O8" s="49">
        <f t="shared" si="1"/>
        <v>-14.214734843360205</v>
      </c>
      <c r="P8" s="49">
        <f t="shared" si="2"/>
        <v>101.52300821073797</v>
      </c>
      <c r="Q8" s="41">
        <v>1.0871642994461601</v>
      </c>
      <c r="R8" s="42">
        <v>-234.53566472698</v>
      </c>
      <c r="S8" s="42">
        <v>10.2542132640228</v>
      </c>
      <c r="T8" s="38">
        <v>10460184.2998906</v>
      </c>
    </row>
    <row r="9" spans="2:20" x14ac:dyDescent="0.3">
      <c r="B9" s="38" t="s">
        <v>17</v>
      </c>
      <c r="C9" s="38" t="s">
        <v>243</v>
      </c>
      <c r="D9" s="38" t="s">
        <v>239</v>
      </c>
      <c r="E9" s="38" t="s">
        <v>18</v>
      </c>
      <c r="F9" s="38">
        <v>6.7750000000000004</v>
      </c>
      <c r="G9" s="39">
        <v>160063.25448999001</v>
      </c>
      <c r="H9" s="38">
        <v>10.6537356321933</v>
      </c>
      <c r="I9" s="38">
        <v>11.2787356321787</v>
      </c>
      <c r="J9" s="38">
        <v>10.865660919545901</v>
      </c>
      <c r="K9" s="38">
        <v>11.0452345661324</v>
      </c>
      <c r="L9" s="38">
        <v>12.532121351585401</v>
      </c>
      <c r="M9" s="38">
        <v>9.8787353591906104</v>
      </c>
      <c r="N9" s="49">
        <f t="shared" si="0"/>
        <v>-1.6258020190636744</v>
      </c>
      <c r="O9" s="49">
        <f t="shared" si="1"/>
        <v>-13.297512729787611</v>
      </c>
      <c r="P9" s="49">
        <f t="shared" si="2"/>
        <v>9.9904038773253649</v>
      </c>
      <c r="Q9" s="41">
        <v>1.02427975018145</v>
      </c>
      <c r="R9" s="42">
        <v>36.1081553160911</v>
      </c>
      <c r="S9" s="42">
        <v>4.7599750620138401</v>
      </c>
      <c r="T9" s="38">
        <v>22205357.549937502</v>
      </c>
    </row>
    <row r="10" spans="2:20" x14ac:dyDescent="0.3">
      <c r="B10" s="38" t="s">
        <v>19</v>
      </c>
      <c r="C10" s="38" t="s">
        <v>244</v>
      </c>
      <c r="D10" s="38" t="s">
        <v>239</v>
      </c>
      <c r="E10" s="38" t="s">
        <v>20</v>
      </c>
      <c r="F10" s="38">
        <v>0.96799999999999997</v>
      </c>
      <c r="G10" s="39">
        <v>21202.8703304749</v>
      </c>
      <c r="H10" s="38">
        <v>4.6623563218381596</v>
      </c>
      <c r="I10" s="38">
        <v>4.8042385057488</v>
      </c>
      <c r="J10" s="38">
        <v>4.7288074712632797</v>
      </c>
      <c r="K10" s="38">
        <v>4.7770416272323901</v>
      </c>
      <c r="L10" s="38">
        <v>5.2072002365093804</v>
      </c>
      <c r="M10" s="38">
        <v>6.8395626107376302</v>
      </c>
      <c r="N10" s="49">
        <f t="shared" si="0"/>
        <v>-1.0097076754396039</v>
      </c>
      <c r="O10" s="49">
        <f t="shared" si="1"/>
        <v>-9.1871397971588031</v>
      </c>
      <c r="P10" s="49">
        <f t="shared" si="2"/>
        <v>-30.860966696329591</v>
      </c>
      <c r="Q10" s="41">
        <v>0.85848908657044398</v>
      </c>
      <c r="R10" s="42">
        <v>8.0706896625488298</v>
      </c>
      <c r="S10" s="42">
        <v>9.6651393928623293</v>
      </c>
      <c r="T10" s="38">
        <v>9441700.9968906194</v>
      </c>
    </row>
    <row r="11" spans="2:20" x14ac:dyDescent="0.3">
      <c r="B11" s="38" t="s">
        <v>21</v>
      </c>
      <c r="C11" s="38" t="s">
        <v>245</v>
      </c>
      <c r="D11" s="38" t="s">
        <v>239</v>
      </c>
      <c r="E11" s="38" t="s">
        <v>22</v>
      </c>
      <c r="F11" s="38">
        <v>0.435</v>
      </c>
      <c r="G11" s="39">
        <v>30742.214260070799</v>
      </c>
      <c r="H11" s="38">
        <v>1.6792385057488</v>
      </c>
      <c r="I11" s="38">
        <v>1.78160919540278</v>
      </c>
      <c r="J11" s="38">
        <v>1.6936063218381601</v>
      </c>
      <c r="K11" s="38">
        <v>1.74473632516128</v>
      </c>
      <c r="L11" s="38">
        <v>1.9752234111929301</v>
      </c>
      <c r="M11" s="38">
        <v>3.2755578117794402</v>
      </c>
      <c r="N11" s="49">
        <f t="shared" si="0"/>
        <v>-2.9305289622140207</v>
      </c>
      <c r="O11" s="49">
        <f t="shared" si="1"/>
        <v>-14.257480331538206</v>
      </c>
      <c r="P11" s="49">
        <f t="shared" si="2"/>
        <v>-48.295636372294346</v>
      </c>
      <c r="Q11" s="41">
        <v>1.1427684525297099</v>
      </c>
      <c r="R11" s="42">
        <v>47.413102410850101</v>
      </c>
      <c r="S11" s="42">
        <v>0.74252701764453399</v>
      </c>
      <c r="T11" s="38">
        <v>1428943.07471094</v>
      </c>
    </row>
    <row r="12" spans="2:20" x14ac:dyDescent="0.3">
      <c r="B12" s="38" t="s">
        <v>23</v>
      </c>
      <c r="C12" s="38" t="s">
        <v>246</v>
      </c>
      <c r="D12" s="38" t="s">
        <v>239</v>
      </c>
      <c r="E12" s="38" t="s">
        <v>24</v>
      </c>
      <c r="F12" s="38">
        <v>1.3140000000000001</v>
      </c>
      <c r="G12" s="39">
        <v>19545.9689295959</v>
      </c>
      <c r="H12" s="38">
        <v>3.3908045977041201</v>
      </c>
      <c r="I12" s="38">
        <v>3.5255028735627998</v>
      </c>
      <c r="J12" s="38">
        <v>3.4410919540241598</v>
      </c>
      <c r="K12" s="38">
        <v>3.5001875100460902</v>
      </c>
      <c r="L12" s="38">
        <v>3.9701399340338002</v>
      </c>
      <c r="M12" s="38">
        <v>5.8322088914574097</v>
      </c>
      <c r="N12" s="49">
        <f t="shared" si="0"/>
        <v>-1.6883540053873349</v>
      </c>
      <c r="O12" s="49">
        <f t="shared" si="1"/>
        <v>-13.325675890524828</v>
      </c>
      <c r="P12" s="49">
        <f t="shared" si="2"/>
        <v>-40.998478997135749</v>
      </c>
      <c r="Q12" s="41">
        <v>1.21289710421843</v>
      </c>
      <c r="R12" s="42">
        <v>9.4553222672548092</v>
      </c>
      <c r="S12" s="42">
        <v>1.2320509336932399</v>
      </c>
      <c r="T12" s="38">
        <v>15236466.954031199</v>
      </c>
    </row>
    <row r="13" spans="2:20" x14ac:dyDescent="0.3">
      <c r="B13" s="38" t="s">
        <v>27</v>
      </c>
      <c r="C13" s="38" t="s">
        <v>246</v>
      </c>
      <c r="D13" s="38" t="s">
        <v>241</v>
      </c>
      <c r="E13" s="38" t="s">
        <v>28</v>
      </c>
      <c r="F13" s="38">
        <v>4.8360000000000003</v>
      </c>
      <c r="G13" s="39">
        <v>140675.62482031301</v>
      </c>
      <c r="H13" s="38">
        <v>3.6817528735627998</v>
      </c>
      <c r="I13" s="38">
        <v>3.82183908046136</v>
      </c>
      <c r="J13" s="38">
        <v>3.7230603448297201</v>
      </c>
      <c r="K13" s="38">
        <v>3.7805596728430801</v>
      </c>
      <c r="L13" s="38">
        <v>4.3379452141525698</v>
      </c>
      <c r="M13" s="38">
        <v>6.5731604099782999</v>
      </c>
      <c r="N13" s="49">
        <f t="shared" si="0"/>
        <v>-1.5209210537369722</v>
      </c>
      <c r="O13" s="49">
        <f t="shared" si="1"/>
        <v>-14.174565121679834</v>
      </c>
      <c r="P13" s="49">
        <f t="shared" si="2"/>
        <v>-43.359660914740836</v>
      </c>
      <c r="Q13" s="41">
        <v>1.1955285693675299</v>
      </c>
      <c r="R13" s="42">
        <v>10.2301059812307</v>
      </c>
      <c r="S13" s="42">
        <v>1.3330070905776701</v>
      </c>
      <c r="T13" s="38">
        <v>16410233.604531299</v>
      </c>
    </row>
    <row r="14" spans="2:20" x14ac:dyDescent="0.3">
      <c r="B14" s="38" t="s">
        <v>31</v>
      </c>
      <c r="C14" s="38" t="s">
        <v>247</v>
      </c>
      <c r="D14" s="38" t="s">
        <v>241</v>
      </c>
      <c r="E14" s="38" t="s">
        <v>32</v>
      </c>
      <c r="F14" s="38">
        <v>0.54400000000000004</v>
      </c>
      <c r="G14" s="39">
        <v>18680.935704040501</v>
      </c>
      <c r="H14" s="38">
        <v>7.9741379310362399</v>
      </c>
      <c r="I14" s="38">
        <v>8.2130028735555207</v>
      </c>
      <c r="J14" s="38">
        <v>8.0405890804686404</v>
      </c>
      <c r="K14" s="38">
        <v>8.0772184224188095</v>
      </c>
      <c r="L14" s="38">
        <v>7.9277413416202798</v>
      </c>
      <c r="M14" s="38">
        <v>6.3795482081768604</v>
      </c>
      <c r="N14" s="49">
        <f t="shared" si="0"/>
        <v>-0.45348955586618944</v>
      </c>
      <c r="O14" s="49">
        <f t="shared" si="1"/>
        <v>1.4234538437311919</v>
      </c>
      <c r="P14" s="49">
        <f t="shared" si="2"/>
        <v>26.036967165837442</v>
      </c>
      <c r="Q14" s="41">
        <v>1.1435758727529901</v>
      </c>
      <c r="R14" s="42">
        <v>48.188469031825697</v>
      </c>
      <c r="S14" s="42">
        <v>1.3969259965251699</v>
      </c>
      <c r="T14" s="38">
        <v>1816071.57148242</v>
      </c>
    </row>
    <row r="15" spans="2:20" x14ac:dyDescent="0.3">
      <c r="B15" s="38" t="s">
        <v>33</v>
      </c>
      <c r="C15" s="38" t="s">
        <v>248</v>
      </c>
      <c r="D15" s="38" t="s">
        <v>239</v>
      </c>
      <c r="E15" s="38" t="s">
        <v>34</v>
      </c>
      <c r="F15" s="38">
        <v>2.5190000000000001</v>
      </c>
      <c r="G15" s="39">
        <v>95758.644216918896</v>
      </c>
      <c r="H15" s="38">
        <v>5.7579022988502402</v>
      </c>
      <c r="I15" s="38">
        <v>6.0057471264371998</v>
      </c>
      <c r="J15" s="38">
        <v>5.8279454022995196</v>
      </c>
      <c r="K15" s="38">
        <v>5.9378180974017596</v>
      </c>
      <c r="L15" s="38">
        <v>6.42323435692379</v>
      </c>
      <c r="M15" s="38">
        <v>10.350514491714399</v>
      </c>
      <c r="N15" s="49">
        <f t="shared" si="0"/>
        <v>-1.8503883631988911</v>
      </c>
      <c r="O15" s="49">
        <f t="shared" si="1"/>
        <v>-9.2677445901158997</v>
      </c>
      <c r="P15" s="49">
        <f t="shared" si="2"/>
        <v>-43.694147697056046</v>
      </c>
      <c r="Q15" s="41">
        <v>1.39853090025099</v>
      </c>
      <c r="R15" s="42">
        <v>5.4983752897460398</v>
      </c>
      <c r="S15" s="42">
        <v>0.80687670160205005</v>
      </c>
      <c r="T15" s="38">
        <v>16622290.554359401</v>
      </c>
    </row>
    <row r="16" spans="2:20" x14ac:dyDescent="0.3">
      <c r="B16" s="38" t="s">
        <v>35</v>
      </c>
      <c r="C16" s="38" t="s">
        <v>249</v>
      </c>
      <c r="D16" s="38" t="s">
        <v>250</v>
      </c>
      <c r="E16" s="38" t="s">
        <v>36</v>
      </c>
      <c r="F16" s="38">
        <v>0.32900000000000001</v>
      </c>
      <c r="G16" s="39">
        <v>15755.859375</v>
      </c>
      <c r="H16" s="38">
        <v>4.0229885057488</v>
      </c>
      <c r="I16" s="38">
        <v>4.2133620689637601</v>
      </c>
      <c r="J16" s="38">
        <v>4.0786637931014402</v>
      </c>
      <c r="K16" s="38">
        <v>4.1698662428389097</v>
      </c>
      <c r="L16" s="38">
        <v>4.6293100141920096</v>
      </c>
      <c r="M16" s="38">
        <v>6.19294724377687</v>
      </c>
      <c r="N16" s="49">
        <f t="shared" si="0"/>
        <v>-2.1871792625026134</v>
      </c>
      <c r="O16" s="49">
        <f t="shared" si="1"/>
        <v>-11.894779554673615</v>
      </c>
      <c r="P16" s="49">
        <f t="shared" si="2"/>
        <v>-34.140181846373999</v>
      </c>
      <c r="Q16" s="41">
        <v>0.77081413122869002</v>
      </c>
      <c r="R16" s="42">
        <v>-1.78951283322567</v>
      </c>
      <c r="S16" s="42">
        <v>-5.2594916943271501</v>
      </c>
      <c r="T16" s="38">
        <v>1402345.5171093701</v>
      </c>
    </row>
    <row r="17" spans="2:20" x14ac:dyDescent="0.3">
      <c r="B17" s="38" t="s">
        <v>37</v>
      </c>
      <c r="C17" s="38" t="s">
        <v>251</v>
      </c>
      <c r="D17" s="38" t="s">
        <v>239</v>
      </c>
      <c r="E17" s="38" t="s">
        <v>38</v>
      </c>
      <c r="F17" s="38">
        <v>0.871</v>
      </c>
      <c r="G17" s="39">
        <v>80519.100395141606</v>
      </c>
      <c r="H17" s="38">
        <v>3.4410919540241598</v>
      </c>
      <c r="I17" s="38">
        <v>3.6009339080446798</v>
      </c>
      <c r="J17" s="38">
        <v>3.5201149425302001</v>
      </c>
      <c r="K17" s="38">
        <v>3.5716199082089601</v>
      </c>
      <c r="L17" s="38">
        <v>3.8986691213103799</v>
      </c>
      <c r="M17" s="38">
        <v>9.1570575579535198</v>
      </c>
      <c r="N17" s="49">
        <f t="shared" si="0"/>
        <v>-1.4420617815569283</v>
      </c>
      <c r="O17" s="49">
        <f t="shared" si="1"/>
        <v>-9.7098308935984843</v>
      </c>
      <c r="P17" s="49">
        <f t="shared" si="2"/>
        <v>-61.55844909511633</v>
      </c>
      <c r="Q17" s="41">
        <v>0.98334252091808605</v>
      </c>
      <c r="R17" s="42">
        <v>12.6826741147524</v>
      </c>
      <c r="S17" s="42">
        <v>2.2901407547397001</v>
      </c>
      <c r="T17" s="38">
        <v>2841305.1997148399</v>
      </c>
    </row>
    <row r="18" spans="2:20" x14ac:dyDescent="0.3">
      <c r="B18" s="38" t="s">
        <v>148</v>
      </c>
      <c r="C18" s="38" t="s">
        <v>252</v>
      </c>
      <c r="D18" s="38" t="s">
        <v>253</v>
      </c>
      <c r="E18" s="38" t="s">
        <v>154</v>
      </c>
      <c r="F18" s="38">
        <v>1.0449999999999999</v>
      </c>
      <c r="G18" s="39">
        <v>52471.753951171901</v>
      </c>
      <c r="H18" s="38">
        <v>14.0319683908019</v>
      </c>
      <c r="I18" s="38">
        <v>14.899425287352599</v>
      </c>
      <c r="J18" s="38">
        <v>14.4845545977005</v>
      </c>
      <c r="K18" s="38">
        <v>14.482918727793701</v>
      </c>
      <c r="L18" s="38">
        <v>16.668584359314998</v>
      </c>
      <c r="M18" s="38">
        <v>11.065214270478499</v>
      </c>
      <c r="N18" s="49">
        <f t="shared" si="0"/>
        <v>1.1295167345377485E-2</v>
      </c>
      <c r="O18" s="49">
        <f t="shared" si="1"/>
        <v>-13.102670955941049</v>
      </c>
      <c r="P18" s="49">
        <f t="shared" si="2"/>
        <v>30.901709118680593</v>
      </c>
      <c r="Q18" s="41"/>
      <c r="R18" s="42">
        <v>17.618072779354399</v>
      </c>
      <c r="S18" s="42">
        <v>2.7986062656746098</v>
      </c>
      <c r="T18" s="38">
        <v>0</v>
      </c>
    </row>
    <row r="19" spans="2:20" x14ac:dyDescent="0.3">
      <c r="B19" s="38" t="s">
        <v>160</v>
      </c>
      <c r="C19" s="38" t="s">
        <v>254</v>
      </c>
      <c r="D19" s="38" t="s">
        <v>239</v>
      </c>
      <c r="E19" s="38" t="s">
        <v>170</v>
      </c>
      <c r="F19" s="38">
        <v>0.40400000000000003</v>
      </c>
      <c r="G19" s="39">
        <v>29035.514906616201</v>
      </c>
      <c r="H19" s="38">
        <v>3.4069683908055599</v>
      </c>
      <c r="I19" s="38">
        <v>3.5380747126473602</v>
      </c>
      <c r="J19" s="38">
        <v>3.4482758620724798</v>
      </c>
      <c r="K19" s="38">
        <v>3.5359037091257099</v>
      </c>
      <c r="L19" s="38">
        <v>3.9066613379618498</v>
      </c>
      <c r="M19" s="38">
        <v>5.0852164012976599</v>
      </c>
      <c r="N19" s="49">
        <f t="shared" si="0"/>
        <v>-2.4782305815363124</v>
      </c>
      <c r="O19" s="49">
        <f t="shared" si="1"/>
        <v>-11.73343262276517</v>
      </c>
      <c r="P19" s="49">
        <f t="shared" si="2"/>
        <v>-32.190184449327681</v>
      </c>
      <c r="Q19" s="41"/>
      <c r="R19" s="42">
        <v>17.7163948263915</v>
      </c>
      <c r="S19" s="42">
        <v>2.5740032673165798</v>
      </c>
      <c r="T19" s="38">
        <v>6844893.2758671902</v>
      </c>
    </row>
    <row r="20" spans="2:20" x14ac:dyDescent="0.3">
      <c r="B20" s="38" t="s">
        <v>39</v>
      </c>
      <c r="C20" s="38" t="s">
        <v>255</v>
      </c>
      <c r="D20" s="38" t="s">
        <v>239</v>
      </c>
      <c r="E20" s="38" t="s">
        <v>40</v>
      </c>
      <c r="F20" s="38">
        <v>0.81200000000000006</v>
      </c>
      <c r="G20" s="39">
        <v>11736.823994247399</v>
      </c>
      <c r="H20" s="38">
        <v>2.3473419540241598</v>
      </c>
      <c r="I20" s="38">
        <v>2.43534482758696</v>
      </c>
      <c r="J20" s="38">
        <v>2.38864942528744</v>
      </c>
      <c r="K20" s="38">
        <v>2.41084343804323</v>
      </c>
      <c r="L20" s="38">
        <v>2.8075020135765998</v>
      </c>
      <c r="M20" s="38">
        <v>3.6087219969304001</v>
      </c>
      <c r="N20" s="49">
        <f t="shared" si="0"/>
        <v>-0.9205912090999937</v>
      </c>
      <c r="O20" s="49">
        <f t="shared" si="1"/>
        <v>-14.91904854435225</v>
      </c>
      <c r="P20" s="49">
        <f t="shared" si="2"/>
        <v>-33.808993119468909</v>
      </c>
      <c r="Q20" s="41">
        <v>1.0497496406751501</v>
      </c>
      <c r="R20" s="42">
        <v>30.0123508768447</v>
      </c>
      <c r="S20" s="42">
        <v>3.20914723860915</v>
      </c>
      <c r="T20" s="38">
        <v>4825071.83907812</v>
      </c>
    </row>
    <row r="21" spans="2:20" x14ac:dyDescent="0.3">
      <c r="B21" s="38" t="s">
        <v>42</v>
      </c>
      <c r="C21" s="38" t="s">
        <v>256</v>
      </c>
      <c r="D21" s="38" t="s">
        <v>241</v>
      </c>
      <c r="E21" s="38" t="s">
        <v>43</v>
      </c>
      <c r="F21" s="38">
        <v>0.58599999999999997</v>
      </c>
      <c r="G21" s="39">
        <v>27103.077406616201</v>
      </c>
      <c r="H21" s="38">
        <v>1.8983477011515799</v>
      </c>
      <c r="I21" s="38">
        <v>2.0061063218381601</v>
      </c>
      <c r="J21" s="38">
        <v>1.91271551724094</v>
      </c>
      <c r="K21" s="38">
        <v>1.98582066896415</v>
      </c>
      <c r="L21" s="38">
        <v>2.1661201282804501</v>
      </c>
      <c r="M21" s="38">
        <v>3.2016897492721901</v>
      </c>
      <c r="N21" s="49">
        <f t="shared" si="0"/>
        <v>-3.6813571771988509</v>
      </c>
      <c r="O21" s="49">
        <f t="shared" si="1"/>
        <v>-11.698548373707808</v>
      </c>
      <c r="P21" s="49">
        <f t="shared" si="2"/>
        <v>-40.259186022763771</v>
      </c>
      <c r="Q21" s="41">
        <v>1.1996798993132001</v>
      </c>
      <c r="R21" s="42">
        <v>13.2264353422797</v>
      </c>
      <c r="S21" s="42">
        <v>0.94243522810484104</v>
      </c>
      <c r="T21" s="38">
        <v>1932794.88666211</v>
      </c>
    </row>
    <row r="22" spans="2:20" x14ac:dyDescent="0.3">
      <c r="B22" s="38" t="s">
        <v>161</v>
      </c>
      <c r="C22" s="38" t="s">
        <v>257</v>
      </c>
      <c r="D22" s="38" t="s">
        <v>239</v>
      </c>
      <c r="E22" s="38" t="s">
        <v>171</v>
      </c>
      <c r="F22" s="38">
        <v>0.124</v>
      </c>
      <c r="G22" s="39">
        <v>38514.6810344849</v>
      </c>
      <c r="H22" s="38">
        <v>3.11602011494324</v>
      </c>
      <c r="I22" s="38">
        <v>3.3908045977041201</v>
      </c>
      <c r="J22" s="38">
        <v>3.2147988505748799</v>
      </c>
      <c r="K22" s="38">
        <v>3.1965998178457098</v>
      </c>
      <c r="L22" s="38">
        <v>2.8036666283114799</v>
      </c>
      <c r="M22" s="38">
        <v>7.3237810314967602</v>
      </c>
      <c r="N22" s="49">
        <f t="shared" si="0"/>
        <v>0.56932471270160512</v>
      </c>
      <c r="O22" s="49">
        <f t="shared" si="1"/>
        <v>14.664090876988684</v>
      </c>
      <c r="P22" s="49">
        <f t="shared" si="2"/>
        <v>-56.104656368762683</v>
      </c>
      <c r="Q22" s="41">
        <v>0.97626862282049798</v>
      </c>
      <c r="R22" s="42">
        <v>10.9984054160886</v>
      </c>
      <c r="S22" s="42">
        <v>1.891262296891</v>
      </c>
      <c r="T22" s="38">
        <v>517380.082614746</v>
      </c>
    </row>
    <row r="23" spans="2:20" x14ac:dyDescent="0.3">
      <c r="B23" s="38" t="s">
        <v>44</v>
      </c>
      <c r="C23" s="38" t="s">
        <v>258</v>
      </c>
      <c r="D23" s="38" t="s">
        <v>239</v>
      </c>
      <c r="E23" s="38" t="s">
        <v>45</v>
      </c>
      <c r="F23" s="38">
        <v>0.28999999999999998</v>
      </c>
      <c r="G23" s="39">
        <v>38399.511494262697</v>
      </c>
      <c r="H23" s="38">
        <v>0.84051724137952999</v>
      </c>
      <c r="I23" s="38">
        <v>0.88182471264462903</v>
      </c>
      <c r="J23" s="38">
        <v>0.85129310344836995</v>
      </c>
      <c r="K23" s="38">
        <v>0.86790363769523504</v>
      </c>
      <c r="L23" s="38">
        <v>1.0106240171826399</v>
      </c>
      <c r="M23" s="38">
        <v>1.7477074454163799</v>
      </c>
      <c r="N23" s="49">
        <f t="shared" si="0"/>
        <v>-1.913868490167326</v>
      </c>
      <c r="O23" s="49">
        <f t="shared" si="1"/>
        <v>-15.765597395799444</v>
      </c>
      <c r="P23" s="49">
        <f t="shared" si="2"/>
        <v>-51.290869322493791</v>
      </c>
      <c r="Q23" s="41">
        <v>0.96679559366748402</v>
      </c>
      <c r="R23" s="42">
        <v>5.8786082768565402</v>
      </c>
      <c r="S23" s="42">
        <v>0.81703552851377004</v>
      </c>
      <c r="T23" s="38">
        <v>2306340.5273164101</v>
      </c>
    </row>
    <row r="24" spans="2:20" x14ac:dyDescent="0.3">
      <c r="B24" s="38" t="s">
        <v>149</v>
      </c>
      <c r="C24" s="38" t="s">
        <v>259</v>
      </c>
      <c r="D24" s="38" t="s">
        <v>239</v>
      </c>
      <c r="E24" s="38" t="s">
        <v>155</v>
      </c>
      <c r="F24" s="38">
        <v>0.60699999999999998</v>
      </c>
      <c r="G24" s="39">
        <v>99321.084949707001</v>
      </c>
      <c r="H24" s="38">
        <v>1.07040229885024</v>
      </c>
      <c r="I24" s="38">
        <v>1.1332614942530199</v>
      </c>
      <c r="J24" s="38">
        <v>1.08836206896558</v>
      </c>
      <c r="K24" s="38">
        <v>1.10720217154449</v>
      </c>
      <c r="L24" s="38">
        <v>1.5878494994813099</v>
      </c>
      <c r="M24" s="38">
        <v>2.38002526352648</v>
      </c>
      <c r="N24" s="49">
        <f t="shared" si="0"/>
        <v>-1.7015955227606743</v>
      </c>
      <c r="O24" s="49">
        <f t="shared" si="1"/>
        <v>-31.456849700106559</v>
      </c>
      <c r="P24" s="49">
        <f t="shared" si="2"/>
        <v>-54.27098671410927</v>
      </c>
      <c r="Q24" s="41">
        <v>1.61570674650102</v>
      </c>
      <c r="R24" s="42">
        <v>-16.008290784549899</v>
      </c>
      <c r="S24" s="42">
        <v>0.62410901251223505</v>
      </c>
      <c r="T24" s="38">
        <v>2033938.67587305</v>
      </c>
    </row>
    <row r="25" spans="2:20" x14ac:dyDescent="0.3">
      <c r="B25" s="38" t="s">
        <v>47</v>
      </c>
      <c r="C25" s="38" t="s">
        <v>260</v>
      </c>
      <c r="D25" s="38" t="s">
        <v>239</v>
      </c>
      <c r="E25" s="38" t="s">
        <v>48</v>
      </c>
      <c r="F25" s="38">
        <v>0.69599999999999995</v>
      </c>
      <c r="G25" s="39">
        <v>19332.067528747601</v>
      </c>
      <c r="H25" s="38">
        <v>14.822198275869599</v>
      </c>
      <c r="I25" s="38">
        <v>15.289152298850199</v>
      </c>
      <c r="J25" s="38">
        <v>14.879669540227001</v>
      </c>
      <c r="K25" s="38">
        <v>15.1150954515469</v>
      </c>
      <c r="L25" s="38">
        <v>15.8094580600591</v>
      </c>
      <c r="M25" s="38">
        <v>11.254990255183699</v>
      </c>
      <c r="N25" s="49">
        <f t="shared" si="0"/>
        <v>-1.5575549097561607</v>
      </c>
      <c r="O25" s="49">
        <f t="shared" si="1"/>
        <v>-5.881216903829932</v>
      </c>
      <c r="P25" s="49">
        <f t="shared" si="2"/>
        <v>32.205085947310231</v>
      </c>
      <c r="Q25" s="41">
        <v>0.88533766229011202</v>
      </c>
      <c r="R25" s="42">
        <v>20.659549161151499</v>
      </c>
      <c r="S25" s="42">
        <v>2.9920938012182901</v>
      </c>
      <c r="T25" s="38">
        <v>5722703.9572265605</v>
      </c>
    </row>
    <row r="26" spans="2:20" x14ac:dyDescent="0.3">
      <c r="B26" s="38" t="s">
        <v>162</v>
      </c>
      <c r="C26" s="38" t="s">
        <v>261</v>
      </c>
      <c r="D26" s="38" t="s">
        <v>239</v>
      </c>
      <c r="E26" s="38" t="s">
        <v>172</v>
      </c>
      <c r="F26" s="38">
        <v>0.26600000000000001</v>
      </c>
      <c r="G26" s="39">
        <v>7866.0204741363495</v>
      </c>
      <c r="H26" s="38">
        <v>5.0915948275869596</v>
      </c>
      <c r="I26" s="38">
        <v>5.3125</v>
      </c>
      <c r="J26" s="38">
        <v>5.1275143678140003</v>
      </c>
      <c r="K26" s="38">
        <v>5.2270657356639303</v>
      </c>
      <c r="L26" s="38">
        <v>5.8416997926979102</v>
      </c>
      <c r="M26" s="38">
        <v>7.3593006278897501</v>
      </c>
      <c r="N26" s="49">
        <f t="shared" si="0"/>
        <v>-1.9045363667553958</v>
      </c>
      <c r="O26" s="49">
        <f t="shared" si="1"/>
        <v>-12.22564408011239</v>
      </c>
      <c r="P26" s="49">
        <f t="shared" si="2"/>
        <v>-30.326064566759054</v>
      </c>
      <c r="Q26" s="41">
        <v>0.82085270538391297</v>
      </c>
      <c r="R26" s="42">
        <v>11.313429941161299</v>
      </c>
      <c r="S26" s="42">
        <v>2.20424117694711</v>
      </c>
      <c r="T26" s="38">
        <v>5908201.1964765601</v>
      </c>
    </row>
    <row r="27" spans="2:20" x14ac:dyDescent="0.3">
      <c r="B27" s="38" t="s">
        <v>49</v>
      </c>
      <c r="C27" s="38" t="s">
        <v>262</v>
      </c>
      <c r="D27" s="38" t="s">
        <v>239</v>
      </c>
      <c r="E27" s="38" t="s">
        <v>50</v>
      </c>
      <c r="F27" s="38">
        <v>0.17399999999999999</v>
      </c>
      <c r="G27" s="39">
        <v>9522.16271551514</v>
      </c>
      <c r="H27" s="38">
        <v>3.3441091954009599</v>
      </c>
      <c r="I27" s="38">
        <v>3.5704022988502402</v>
      </c>
      <c r="J27" s="38">
        <v>3.3890086206883998</v>
      </c>
      <c r="K27" s="38">
        <v>3.5091165598169001</v>
      </c>
      <c r="L27" s="38">
        <v>3.9581175929160999</v>
      </c>
      <c r="M27" s="38">
        <v>11.824534590254199</v>
      </c>
      <c r="N27" s="49">
        <f t="shared" si="0"/>
        <v>-3.4227400851787979</v>
      </c>
      <c r="O27" s="49">
        <f t="shared" si="1"/>
        <v>-14.378273481471156</v>
      </c>
      <c r="P27" s="49">
        <f t="shared" si="2"/>
        <v>-71.339179611503468</v>
      </c>
      <c r="Q27" s="41">
        <v>1.4552602523253899</v>
      </c>
      <c r="R27" s="42">
        <v>44.483256913663404</v>
      </c>
      <c r="S27" s="42">
        <v>2.4422841121486298</v>
      </c>
      <c r="T27" s="38">
        <v>506075.84242724598</v>
      </c>
    </row>
    <row r="28" spans="2:20" x14ac:dyDescent="0.3">
      <c r="B28" s="38" t="s">
        <v>51</v>
      </c>
      <c r="C28" s="38" t="s">
        <v>263</v>
      </c>
      <c r="D28" s="38" t="s">
        <v>239</v>
      </c>
      <c r="E28" s="38" t="s">
        <v>52</v>
      </c>
      <c r="F28" s="38">
        <v>0.36399999999999999</v>
      </c>
      <c r="G28" s="39">
        <v>54733.832435363802</v>
      </c>
      <c r="H28" s="38">
        <v>4.1433189655217602</v>
      </c>
      <c r="I28" s="38">
        <v>4.4127155172463999</v>
      </c>
      <c r="J28" s="38">
        <v>4.2474856321859997</v>
      </c>
      <c r="K28" s="38">
        <v>4.30380198939383</v>
      </c>
      <c r="L28" s="38">
        <v>4.9553177616689901</v>
      </c>
      <c r="M28" s="38">
        <v>5.34049508455064</v>
      </c>
      <c r="N28" s="49">
        <f t="shared" si="0"/>
        <v>-1.3085257487824651</v>
      </c>
      <c r="O28" s="49">
        <f t="shared" si="1"/>
        <v>-14.284293430348791</v>
      </c>
      <c r="P28" s="49">
        <f t="shared" si="2"/>
        <v>-20.466444310127258</v>
      </c>
      <c r="Q28" s="41">
        <v>1.44634408006277</v>
      </c>
      <c r="R28" s="42">
        <v>25.594962978648301</v>
      </c>
      <c r="S28" s="42">
        <v>1.8406905606825601</v>
      </c>
      <c r="T28" s="38">
        <v>1632848.159125</v>
      </c>
    </row>
    <row r="29" spans="2:20" x14ac:dyDescent="0.3">
      <c r="B29" s="38" t="s">
        <v>53</v>
      </c>
      <c r="C29" s="38" t="s">
        <v>264</v>
      </c>
      <c r="D29" s="38" t="s">
        <v>239</v>
      </c>
      <c r="E29" s="38" t="s">
        <v>54</v>
      </c>
      <c r="F29" s="38">
        <v>0.122</v>
      </c>
      <c r="G29" s="39">
        <v>12632.556573272699</v>
      </c>
      <c r="H29" s="38">
        <v>2.3006465517246402</v>
      </c>
      <c r="I29" s="38">
        <v>2.4209770114939602</v>
      </c>
      <c r="J29" s="38">
        <v>2.3383620689673998</v>
      </c>
      <c r="K29" s="38">
        <v>2.40548600818147</v>
      </c>
      <c r="L29" s="38">
        <v>2.6310742914138201</v>
      </c>
      <c r="M29" s="38">
        <v>2.8646022191605902</v>
      </c>
      <c r="N29" s="49">
        <f t="shared" si="0"/>
        <v>-2.7904522822319522</v>
      </c>
      <c r="O29" s="49">
        <f t="shared" si="1"/>
        <v>-11.125197923967779</v>
      </c>
      <c r="P29" s="49">
        <f t="shared" si="2"/>
        <v>-18.37044412914662</v>
      </c>
      <c r="Q29" s="41">
        <v>1.24352745693068</v>
      </c>
      <c r="R29" s="42">
        <v>-36.7029780962621</v>
      </c>
      <c r="S29" s="42">
        <v>11.6120652372047</v>
      </c>
      <c r="T29" s="38">
        <v>1304773.29741406</v>
      </c>
    </row>
    <row r="30" spans="2:20" x14ac:dyDescent="0.3">
      <c r="B30" s="38" t="s">
        <v>56</v>
      </c>
      <c r="C30" s="38" t="s">
        <v>265</v>
      </c>
      <c r="D30" s="38" t="s">
        <v>239</v>
      </c>
      <c r="E30" s="38" t="s">
        <v>57</v>
      </c>
      <c r="F30" s="38">
        <v>0.71299999999999997</v>
      </c>
      <c r="G30" s="39">
        <v>48667.099497131298</v>
      </c>
      <c r="H30" s="38">
        <v>6.4673132183961597</v>
      </c>
      <c r="I30" s="38">
        <v>6.9288793103478401</v>
      </c>
      <c r="J30" s="38">
        <v>6.53735632184544</v>
      </c>
      <c r="K30" s="38">
        <v>6.8217940246831903</v>
      </c>
      <c r="L30" s="38">
        <v>7.0083123015065203</v>
      </c>
      <c r="M30" s="38">
        <v>9.1834883897972794</v>
      </c>
      <c r="N30" s="49">
        <f t="shared" si="0"/>
        <v>-4.1695439910465462</v>
      </c>
      <c r="O30" s="49">
        <f t="shared" si="1"/>
        <v>-6.7199628013129873</v>
      </c>
      <c r="P30" s="49">
        <f t="shared" si="2"/>
        <v>-28.814018765370829</v>
      </c>
      <c r="Q30" s="41">
        <v>1.34337651491842</v>
      </c>
      <c r="R30" s="42">
        <v>5.9611102910130302</v>
      </c>
      <c r="S30" s="42">
        <v>0.740888488679047</v>
      </c>
      <c r="T30" s="38">
        <v>8425623.2928281296</v>
      </c>
    </row>
    <row r="31" spans="2:20" x14ac:dyDescent="0.3">
      <c r="B31" s="38" t="s">
        <v>58</v>
      </c>
      <c r="C31" s="38" t="s">
        <v>265</v>
      </c>
      <c r="D31" s="38" t="s">
        <v>266</v>
      </c>
      <c r="E31" s="38" t="s">
        <v>59</v>
      </c>
      <c r="F31" s="38">
        <v>0.48499999999999999</v>
      </c>
      <c r="G31" s="39">
        <v>22896.383800292999</v>
      </c>
      <c r="H31" s="38">
        <v>6.57507183907728</v>
      </c>
      <c r="I31" s="38">
        <v>6.9917385057488</v>
      </c>
      <c r="J31" s="38">
        <v>6.6307471264371998</v>
      </c>
      <c r="K31" s="38">
        <v>6.8682250834899596</v>
      </c>
      <c r="L31" s="38">
        <v>7.1593813346698898</v>
      </c>
      <c r="M31" s="38">
        <v>10.5409924714768</v>
      </c>
      <c r="N31" s="49">
        <f t="shared" si="0"/>
        <v>-3.4576321271650854</v>
      </c>
      <c r="O31" s="49">
        <f t="shared" si="1"/>
        <v>-7.3837973355705424</v>
      </c>
      <c r="P31" s="49">
        <f t="shared" si="2"/>
        <v>-37.09560893455199</v>
      </c>
      <c r="Q31" s="41">
        <v>1.1953489492534599</v>
      </c>
      <c r="R31" s="42">
        <v>6.0462690094500404</v>
      </c>
      <c r="S31" s="42">
        <v>0.75147260994526699</v>
      </c>
      <c r="T31" s="38">
        <v>1856220.0610839799</v>
      </c>
    </row>
    <row r="32" spans="2:20" x14ac:dyDescent="0.3">
      <c r="B32" s="38" t="s">
        <v>60</v>
      </c>
      <c r="C32" s="38" t="s">
        <v>267</v>
      </c>
      <c r="D32" s="38" t="s">
        <v>239</v>
      </c>
      <c r="E32" s="38" t="s">
        <v>61</v>
      </c>
      <c r="F32" s="38">
        <v>0.29499999999999998</v>
      </c>
      <c r="G32" s="39">
        <v>14289.784482757599</v>
      </c>
      <c r="H32" s="38">
        <v>1.30926724138044</v>
      </c>
      <c r="I32" s="38">
        <v>1.3954741379311599</v>
      </c>
      <c r="J32" s="38">
        <v>1.31285919540278</v>
      </c>
      <c r="K32" s="38">
        <v>1.3679304248453299</v>
      </c>
      <c r="L32" s="38">
        <v>1.53798949104566</v>
      </c>
      <c r="M32" s="38">
        <v>4.2691033915907601</v>
      </c>
      <c r="N32" s="49">
        <f t="shared" si="0"/>
        <v>-4.0258794191800193</v>
      </c>
      <c r="O32" s="49">
        <f t="shared" si="1"/>
        <v>-14.637960594244159</v>
      </c>
      <c r="P32" s="49">
        <f t="shared" si="2"/>
        <v>-69.247425630664338</v>
      </c>
      <c r="Q32" s="41">
        <v>0.69216245959341904</v>
      </c>
      <c r="R32" s="42">
        <v>-1.2776205986865501</v>
      </c>
      <c r="S32" s="42">
        <v>0.33539753806235201</v>
      </c>
      <c r="T32" s="38">
        <v>966491.49245703104</v>
      </c>
    </row>
    <row r="33" spans="2:20" x14ac:dyDescent="0.3">
      <c r="B33" s="38" t="s">
        <v>62</v>
      </c>
      <c r="C33" s="38" t="s">
        <v>268</v>
      </c>
      <c r="D33" s="38" t="s">
        <v>239</v>
      </c>
      <c r="E33" s="38" t="s">
        <v>63</v>
      </c>
      <c r="F33" s="38">
        <v>0.28000000000000003</v>
      </c>
      <c r="G33" s="39">
        <v>7099.4728807449301</v>
      </c>
      <c r="H33" s="38">
        <v>3.07291666666424</v>
      </c>
      <c r="I33" s="38">
        <v>3.1968390804577198</v>
      </c>
      <c r="J33" s="38">
        <v>3.1070402298828399</v>
      </c>
      <c r="K33" s="38">
        <v>3.1590978088133901</v>
      </c>
      <c r="L33" s="38">
        <v>3.5208836727615598</v>
      </c>
      <c r="M33" s="38">
        <v>4.5261420036258597</v>
      </c>
      <c r="N33" s="49">
        <f t="shared" si="0"/>
        <v>-1.6478622088027048</v>
      </c>
      <c r="O33" s="49">
        <f t="shared" si="1"/>
        <v>-11.753965235498027</v>
      </c>
      <c r="P33" s="49">
        <f t="shared" si="2"/>
        <v>-31.353452291293284</v>
      </c>
      <c r="Q33" s="41">
        <v>0.69240217840888396</v>
      </c>
      <c r="R33" s="42">
        <v>7.4444233103713504</v>
      </c>
      <c r="S33" s="42">
        <v>1.04527788319501</v>
      </c>
      <c r="T33" s="38">
        <v>1879156.5732753901</v>
      </c>
    </row>
    <row r="34" spans="2:20" x14ac:dyDescent="0.3">
      <c r="B34" s="38" t="s">
        <v>163</v>
      </c>
      <c r="C34" s="38" t="s">
        <v>269</v>
      </c>
      <c r="D34" s="38" t="s">
        <v>270</v>
      </c>
      <c r="E34" s="38" t="s">
        <v>173</v>
      </c>
      <c r="F34" s="38">
        <v>0.60899999999999999</v>
      </c>
      <c r="G34" s="39">
        <v>15746.5441810303</v>
      </c>
      <c r="H34" s="38">
        <v>7.8178879310435097</v>
      </c>
      <c r="I34" s="38">
        <v>8.1160201149468794</v>
      </c>
      <c r="J34" s="38">
        <v>7.9651580459758398</v>
      </c>
      <c r="K34" s="38">
        <v>8.0522170830663509</v>
      </c>
      <c r="L34" s="38">
        <v>9.1477765438321494</v>
      </c>
      <c r="M34" s="38">
        <v>11.048739364079699</v>
      </c>
      <c r="N34" s="49">
        <f t="shared" si="0"/>
        <v>-1.0811809492021085</v>
      </c>
      <c r="O34" s="49">
        <f t="shared" si="1"/>
        <v>-12.927933822931928</v>
      </c>
      <c r="P34" s="49">
        <f t="shared" si="2"/>
        <v>-27.908897264142361</v>
      </c>
      <c r="Q34" s="41">
        <v>0.88706490319964404</v>
      </c>
      <c r="R34" s="42">
        <v>18.816403203760299</v>
      </c>
      <c r="S34" s="42">
        <v>2.5859112597790999</v>
      </c>
      <c r="T34" s="38">
        <v>0</v>
      </c>
    </row>
    <row r="35" spans="2:20" x14ac:dyDescent="0.3">
      <c r="B35" s="38" t="s">
        <v>65</v>
      </c>
      <c r="C35" s="38" t="s">
        <v>271</v>
      </c>
      <c r="D35" s="38" t="s">
        <v>239</v>
      </c>
      <c r="E35" s="38" t="s">
        <v>66</v>
      </c>
      <c r="F35" s="38">
        <v>0.60099999999999998</v>
      </c>
      <c r="G35" s="39">
        <v>10345.8272270203</v>
      </c>
      <c r="H35" s="38">
        <v>7.6508620689637601</v>
      </c>
      <c r="I35" s="38">
        <v>7.8861350574661602</v>
      </c>
      <c r="J35" s="38">
        <v>7.7424568965507197</v>
      </c>
      <c r="K35" s="38">
        <v>7.7557726306768</v>
      </c>
      <c r="L35" s="38">
        <v>8.3220666672277694</v>
      </c>
      <c r="M35" s="38">
        <v>9.8818259830732096</v>
      </c>
      <c r="N35" s="49">
        <f t="shared" si="0"/>
        <v>-0.17168804141333308</v>
      </c>
      <c r="O35" s="49">
        <f t="shared" si="1"/>
        <v>-6.9647335674388229</v>
      </c>
      <c r="P35" s="49">
        <f t="shared" si="2"/>
        <v>-21.649532082299981</v>
      </c>
      <c r="Q35" s="41">
        <v>0.76312565430635004</v>
      </c>
      <c r="R35" s="42">
        <v>13.119020991172899</v>
      </c>
      <c r="S35" s="42">
        <v>4.6555618070124201</v>
      </c>
      <c r="T35" s="38">
        <v>6317285.3576484397</v>
      </c>
    </row>
    <row r="36" spans="2:20" x14ac:dyDescent="0.3">
      <c r="B36" s="38" t="s">
        <v>68</v>
      </c>
      <c r="C36" s="38" t="s">
        <v>272</v>
      </c>
      <c r="D36" s="38" t="s">
        <v>239</v>
      </c>
      <c r="E36" s="38" t="s">
        <v>69</v>
      </c>
      <c r="F36" s="38">
        <v>1.3149999999999999</v>
      </c>
      <c r="G36" s="39">
        <v>49216.428520141599</v>
      </c>
      <c r="H36" s="38">
        <v>4.1846264367777604</v>
      </c>
      <c r="I36" s="38">
        <v>4.3588362068985598</v>
      </c>
      <c r="J36" s="38">
        <v>4.2708333333357604</v>
      </c>
      <c r="K36" s="38">
        <v>4.3091594192592302</v>
      </c>
      <c r="L36" s="38">
        <v>4.7251946458054599</v>
      </c>
      <c r="M36" s="38">
        <v>4.4669840430651702</v>
      </c>
      <c r="N36" s="49">
        <f t="shared" si="0"/>
        <v>-0.88940979422056832</v>
      </c>
      <c r="O36" s="49">
        <f t="shared" si="1"/>
        <v>-9.6157163149466136</v>
      </c>
      <c r="P36" s="49">
        <f t="shared" si="2"/>
        <v>-4.3911217913107734</v>
      </c>
      <c r="Q36" s="41">
        <v>0.930993948394644</v>
      </c>
      <c r="R36" s="42">
        <v>8.72431650869839</v>
      </c>
      <c r="S36" s="42">
        <v>2.6302167624235202</v>
      </c>
      <c r="T36" s="38">
        <v>4314763.4880234404</v>
      </c>
    </row>
    <row r="37" spans="2:20" x14ac:dyDescent="0.3">
      <c r="B37" s="38" t="s">
        <v>70</v>
      </c>
      <c r="C37" s="38" t="s">
        <v>273</v>
      </c>
      <c r="D37" s="38" t="s">
        <v>239</v>
      </c>
      <c r="E37" s="38" t="s">
        <v>71</v>
      </c>
      <c r="F37" s="38">
        <v>0.42</v>
      </c>
      <c r="G37" s="39">
        <v>8441.9441451110797</v>
      </c>
      <c r="H37" s="38">
        <v>4.4827586206883998</v>
      </c>
      <c r="I37" s="38">
        <v>4.6120689655144798</v>
      </c>
      <c r="J37" s="38">
        <v>4.5114942528744004</v>
      </c>
      <c r="K37" s="38">
        <v>4.5448863331985203</v>
      </c>
      <c r="L37" s="38">
        <v>4.6849231005253396</v>
      </c>
      <c r="M37" s="38">
        <v>5.5263515267724896</v>
      </c>
      <c r="N37" s="49">
        <f t="shared" si="0"/>
        <v>-0.73471761175201489</v>
      </c>
      <c r="O37" s="49">
        <f t="shared" si="1"/>
        <v>-3.7018504664781333</v>
      </c>
      <c r="P37" s="49">
        <f t="shared" si="2"/>
        <v>-18.363965248710628</v>
      </c>
      <c r="Q37" s="41">
        <v>0.93603076005001595</v>
      </c>
      <c r="R37" s="42">
        <v>59.003842399048203</v>
      </c>
      <c r="S37" s="42">
        <v>5.0509660646930596</v>
      </c>
      <c r="T37" s="38">
        <v>1429188.18879297</v>
      </c>
    </row>
    <row r="38" spans="2:20" x14ac:dyDescent="0.3">
      <c r="B38" s="38" t="s">
        <v>72</v>
      </c>
      <c r="C38" s="38" t="s">
        <v>274</v>
      </c>
      <c r="D38" s="38" t="s">
        <v>241</v>
      </c>
      <c r="E38" s="38" t="s">
        <v>73</v>
      </c>
      <c r="F38" s="38">
        <v>1.103</v>
      </c>
      <c r="G38" s="39">
        <v>42703.90625</v>
      </c>
      <c r="H38" s="38">
        <v>3.4518678160929999</v>
      </c>
      <c r="I38" s="38">
        <v>3.6188936781618399</v>
      </c>
      <c r="J38" s="38">
        <v>3.50933908046136</v>
      </c>
      <c r="K38" s="38">
        <v>3.4912584602716401</v>
      </c>
      <c r="L38" s="38">
        <v>3.2869251716365402</v>
      </c>
      <c r="M38" s="38">
        <v>2.8905490300021501</v>
      </c>
      <c r="N38" s="49">
        <f t="shared" si="0"/>
        <v>0.51788260294865485</v>
      </c>
      <c r="O38" s="49">
        <f t="shared" si="1"/>
        <v>6.7666252564575817</v>
      </c>
      <c r="P38" s="49">
        <f t="shared" si="2"/>
        <v>21.407353552440853</v>
      </c>
      <c r="Q38" s="41">
        <v>1.36026461796973</v>
      </c>
      <c r="R38" s="42">
        <v>35.589902544335899</v>
      </c>
      <c r="S38" s="42">
        <v>1.08782752202751</v>
      </c>
      <c r="T38" s="38">
        <v>3962769.0302695301</v>
      </c>
    </row>
    <row r="39" spans="2:20" x14ac:dyDescent="0.3">
      <c r="B39" s="38" t="s">
        <v>74</v>
      </c>
      <c r="C39" s="38" t="s">
        <v>275</v>
      </c>
      <c r="D39" s="38" t="s">
        <v>241</v>
      </c>
      <c r="E39" s="38" t="s">
        <v>75</v>
      </c>
      <c r="F39" s="38">
        <v>0.32200000000000001</v>
      </c>
      <c r="G39" s="39">
        <v>26302.942887939502</v>
      </c>
      <c r="H39" s="38">
        <v>1.57507183908092</v>
      </c>
      <c r="I39" s="38">
        <v>1.6505028735646201</v>
      </c>
      <c r="J39" s="38">
        <v>1.5966235632186001</v>
      </c>
      <c r="K39" s="38">
        <v>1.6000857188791999</v>
      </c>
      <c r="L39" s="38">
        <v>1.5130594868260201</v>
      </c>
      <c r="M39" s="38">
        <v>1.4162687815442001</v>
      </c>
      <c r="N39" s="49">
        <f t="shared" si="0"/>
        <v>-0.21637313674825681</v>
      </c>
      <c r="O39" s="49">
        <f t="shared" si="1"/>
        <v>5.5228546610466926</v>
      </c>
      <c r="P39" s="49">
        <f t="shared" si="2"/>
        <v>12.734502378690705</v>
      </c>
      <c r="Q39" s="41">
        <v>1.52145664157797</v>
      </c>
      <c r="R39" s="42">
        <v>28.282623275910701</v>
      </c>
      <c r="S39" s="42">
        <v>0.84852405475885495</v>
      </c>
      <c r="T39" s="38">
        <v>1142980.9821601601</v>
      </c>
    </row>
    <row r="40" spans="2:20" x14ac:dyDescent="0.3">
      <c r="B40" s="38" t="s">
        <v>76</v>
      </c>
      <c r="C40" s="38" t="s">
        <v>276</v>
      </c>
      <c r="D40" s="38" t="s">
        <v>241</v>
      </c>
      <c r="E40" s="38" t="s">
        <v>77</v>
      </c>
      <c r="F40" s="38">
        <v>0.129</v>
      </c>
      <c r="G40" s="39">
        <v>19688.276760070799</v>
      </c>
      <c r="H40" s="38">
        <v>3.11781609195168</v>
      </c>
      <c r="I40" s="38">
        <v>3.2596982758623199</v>
      </c>
      <c r="J40" s="38">
        <v>3.1519396551702799</v>
      </c>
      <c r="K40" s="38">
        <v>3.2305302069762498</v>
      </c>
      <c r="L40" s="38">
        <v>3.61293291910988</v>
      </c>
      <c r="M40" s="38">
        <v>7.8299127323698503</v>
      </c>
      <c r="N40" s="49">
        <f t="shared" si="0"/>
        <v>-2.432744681856112</v>
      </c>
      <c r="O40" s="49">
        <f t="shared" si="1"/>
        <v>-12.759530117519461</v>
      </c>
      <c r="P40" s="49">
        <f t="shared" si="2"/>
        <v>-59.744894190968921</v>
      </c>
      <c r="Q40" s="41">
        <v>2.0030409019564099</v>
      </c>
      <c r="R40" s="42">
        <v>-1.4613065183293701</v>
      </c>
      <c r="S40" s="42">
        <v>-0.47187976142731702</v>
      </c>
      <c r="T40" s="38">
        <v>862578.61050585902</v>
      </c>
    </row>
    <row r="41" spans="2:20" x14ac:dyDescent="0.3">
      <c r="B41" s="38" t="s">
        <v>164</v>
      </c>
      <c r="C41" s="38" t="s">
        <v>277</v>
      </c>
      <c r="D41" s="38" t="s">
        <v>239</v>
      </c>
      <c r="E41" s="38" t="s">
        <v>174</v>
      </c>
      <c r="F41" s="38">
        <v>1.9</v>
      </c>
      <c r="G41" s="39">
        <v>45138.858297424304</v>
      </c>
      <c r="H41" s="38">
        <v>8.5470545977004804</v>
      </c>
      <c r="I41" s="38">
        <v>9.0696839080483205</v>
      </c>
      <c r="J41" s="38">
        <v>8.8254310344927909</v>
      </c>
      <c r="K41" s="38">
        <v>8.8611889922612992</v>
      </c>
      <c r="L41" s="38">
        <v>8.1693706132791704</v>
      </c>
      <c r="M41" s="38">
        <v>7.2824490025668602</v>
      </c>
      <c r="N41" s="49">
        <f t="shared" si="0"/>
        <v>-0.40353453469660394</v>
      </c>
      <c r="O41" s="49">
        <f t="shared" si="1"/>
        <v>8.0307339729110296</v>
      </c>
      <c r="P41" s="49">
        <f t="shared" si="2"/>
        <v>21.187680564355102</v>
      </c>
      <c r="Q41" s="41">
        <v>1.02007628124738</v>
      </c>
      <c r="R41" s="42">
        <v>-43.903916085313497</v>
      </c>
      <c r="S41" s="42">
        <v>2.60057449704254</v>
      </c>
      <c r="T41" s="38">
        <v>11039431.616390601</v>
      </c>
    </row>
    <row r="42" spans="2:20" x14ac:dyDescent="0.3">
      <c r="B42" s="38" t="s">
        <v>165</v>
      </c>
      <c r="C42" s="38" t="s">
        <v>278</v>
      </c>
      <c r="D42" s="38" t="s">
        <v>239</v>
      </c>
      <c r="E42" s="38" t="s">
        <v>175</v>
      </c>
      <c r="F42" s="38">
        <v>0.74199999999999999</v>
      </c>
      <c r="G42" s="39">
        <v>26605.807112060498</v>
      </c>
      <c r="H42" s="38">
        <v>11.000359195401</v>
      </c>
      <c r="I42" s="38">
        <v>11.5122126436763</v>
      </c>
      <c r="J42" s="38">
        <v>11.212284482753599</v>
      </c>
      <c r="K42" s="38">
        <v>11.161312213153</v>
      </c>
      <c r="L42" s="38">
        <v>12.5973229010706</v>
      </c>
      <c r="M42" s="38">
        <v>11.645454578276301</v>
      </c>
      <c r="N42" s="49">
        <f t="shared" si="0"/>
        <v>0.45668706893201477</v>
      </c>
      <c r="O42" s="49">
        <f t="shared" si="1"/>
        <v>-10.994704424058948</v>
      </c>
      <c r="P42" s="49">
        <f t="shared" si="2"/>
        <v>-3.7196495217176566</v>
      </c>
      <c r="Q42" s="41"/>
      <c r="R42" s="42">
        <v>52.359190694231103</v>
      </c>
      <c r="S42" s="42">
        <v>5.9223755643251899</v>
      </c>
      <c r="T42" s="38">
        <v>8330564.2319453098</v>
      </c>
    </row>
    <row r="43" spans="2:20" x14ac:dyDescent="0.3">
      <c r="B43" s="38" t="s">
        <v>78</v>
      </c>
      <c r="C43" s="38" t="s">
        <v>279</v>
      </c>
      <c r="D43" s="38" t="s">
        <v>239</v>
      </c>
      <c r="E43" s="38" t="s">
        <v>79</v>
      </c>
      <c r="F43" s="38">
        <v>0.72499999999999998</v>
      </c>
      <c r="G43" s="39">
        <v>26595.784303161599</v>
      </c>
      <c r="H43" s="38">
        <v>5.7130028735628002</v>
      </c>
      <c r="I43" s="38">
        <v>6.0165229885096796</v>
      </c>
      <c r="J43" s="38">
        <v>5.8369252873599198</v>
      </c>
      <c r="K43" s="38">
        <v>5.9413897173144496</v>
      </c>
      <c r="L43" s="38">
        <v>6.56809726537176</v>
      </c>
      <c r="M43" s="38">
        <v>7.1925447155808797</v>
      </c>
      <c r="N43" s="49">
        <f t="shared" si="0"/>
        <v>-1.7582490784958729</v>
      </c>
      <c r="O43" s="49">
        <f t="shared" si="1"/>
        <v>-11.132173420553864</v>
      </c>
      <c r="P43" s="49">
        <f t="shared" si="2"/>
        <v>-18.847563440020661</v>
      </c>
      <c r="Q43" s="41">
        <v>0.70702543722109101</v>
      </c>
      <c r="R43" s="42">
        <v>17.682396576914499</v>
      </c>
      <c r="S43" s="42">
        <v>2.2309526340141002</v>
      </c>
      <c r="T43" s="38">
        <v>3689140.1050664098</v>
      </c>
    </row>
    <row r="44" spans="2:20" x14ac:dyDescent="0.3">
      <c r="B44" s="38" t="s">
        <v>80</v>
      </c>
      <c r="C44" s="38" t="s">
        <v>280</v>
      </c>
      <c r="D44" s="38" t="s">
        <v>239</v>
      </c>
      <c r="E44" s="38" t="s">
        <v>81</v>
      </c>
      <c r="F44" s="38">
        <v>0.159</v>
      </c>
      <c r="G44" s="39">
        <v>10128.141163787801</v>
      </c>
      <c r="H44" s="38">
        <v>5.87823275861592</v>
      </c>
      <c r="I44" s="38">
        <v>6.1745689655217602</v>
      </c>
      <c r="J44" s="38">
        <v>6.0111350574661602</v>
      </c>
      <c r="K44" s="38">
        <v>6.0378234548261398</v>
      </c>
      <c r="L44" s="38">
        <v>6.4587887853340398</v>
      </c>
      <c r="M44" s="38">
        <v>10.5860853058402</v>
      </c>
      <c r="N44" s="49">
        <f t="shared" si="0"/>
        <v>-0.44202016769216929</v>
      </c>
      <c r="O44" s="49">
        <f t="shared" si="1"/>
        <v>-6.9309237806996586</v>
      </c>
      <c r="P44" s="49">
        <f t="shared" si="2"/>
        <v>-43.216638787617754</v>
      </c>
      <c r="Q44" s="41">
        <v>1.0498448968101</v>
      </c>
      <c r="R44" s="42">
        <v>22.7314624896098</v>
      </c>
      <c r="S44" s="42">
        <v>1.9058910823787301</v>
      </c>
      <c r="T44" s="38">
        <v>1057736.4865019501</v>
      </c>
    </row>
    <row r="45" spans="2:20" x14ac:dyDescent="0.3">
      <c r="B45" s="38" t="s">
        <v>150</v>
      </c>
      <c r="C45" s="38" t="s">
        <v>281</v>
      </c>
      <c r="D45" s="38" t="s">
        <v>239</v>
      </c>
      <c r="E45" s="38" t="s">
        <v>156</v>
      </c>
      <c r="F45" s="38">
        <v>1.829</v>
      </c>
      <c r="G45" s="39">
        <v>96873.351293090804</v>
      </c>
      <c r="H45" s="38">
        <v>12.776580459772999</v>
      </c>
      <c r="I45" s="38">
        <v>13.132183908048299</v>
      </c>
      <c r="J45" s="38">
        <v>13.089080459772999</v>
      </c>
      <c r="K45" s="38">
        <v>12.6060324660211</v>
      </c>
      <c r="L45" s="38">
        <v>13.05181605494</v>
      </c>
      <c r="M45" s="38">
        <v>11.912879071867801</v>
      </c>
      <c r="N45" s="49">
        <f t="shared" si="0"/>
        <v>3.831879658044115</v>
      </c>
      <c r="O45" s="49">
        <f t="shared" si="1"/>
        <v>0.28551126277094041</v>
      </c>
      <c r="P45" s="49">
        <f t="shared" si="2"/>
        <v>9.8733595867920094</v>
      </c>
      <c r="Q45" s="41"/>
      <c r="R45" s="42">
        <v>66.618702161707901</v>
      </c>
      <c r="S45" s="42">
        <v>6.3799176132088196</v>
      </c>
      <c r="T45" s="38">
        <v>7893723.1670156298</v>
      </c>
    </row>
    <row r="46" spans="2:20" x14ac:dyDescent="0.3">
      <c r="B46" s="38" t="s">
        <v>151</v>
      </c>
      <c r="C46" s="38" t="s">
        <v>282</v>
      </c>
      <c r="D46" s="38" t="s">
        <v>239</v>
      </c>
      <c r="E46" s="38" t="s">
        <v>157</v>
      </c>
      <c r="F46" s="38">
        <v>0.52600000000000002</v>
      </c>
      <c r="G46" s="39">
        <v>49737.657686767598</v>
      </c>
      <c r="H46" s="38">
        <v>1.36853448275906</v>
      </c>
      <c r="I46" s="38">
        <v>1.4709051724148601</v>
      </c>
      <c r="J46" s="38">
        <v>1.3811063218399799</v>
      </c>
      <c r="K46" s="38">
        <v>1.4179331035593401</v>
      </c>
      <c r="L46" s="38">
        <v>1.5723793968009001</v>
      </c>
      <c r="M46" s="38">
        <v>7.1688823578879202</v>
      </c>
      <c r="N46" s="49">
        <f t="shared" si="0"/>
        <v>-2.5972157379580474</v>
      </c>
      <c r="O46" s="49">
        <f t="shared" si="1"/>
        <v>-12.164562531795868</v>
      </c>
      <c r="P46" s="49">
        <f t="shared" si="2"/>
        <v>-80.734705175900274</v>
      </c>
      <c r="Q46" s="41"/>
      <c r="R46" s="42">
        <v>7.6540429804008498</v>
      </c>
      <c r="S46" s="42">
        <v>1.86202846784545</v>
      </c>
      <c r="T46" s="38">
        <v>1292715.51735352</v>
      </c>
    </row>
    <row r="47" spans="2:20" x14ac:dyDescent="0.3">
      <c r="B47" s="38" t="s">
        <v>82</v>
      </c>
      <c r="C47" s="38" t="s">
        <v>283</v>
      </c>
      <c r="D47" s="38" t="s">
        <v>241</v>
      </c>
      <c r="E47" s="38" t="s">
        <v>83</v>
      </c>
      <c r="F47" s="38">
        <v>2.3639999999999999</v>
      </c>
      <c r="G47" s="39">
        <v>40176.643139343301</v>
      </c>
      <c r="H47" s="38">
        <v>1.70079022988466</v>
      </c>
      <c r="I47" s="38">
        <v>1.75466954023068</v>
      </c>
      <c r="J47" s="38">
        <v>1.7259339080464999</v>
      </c>
      <c r="K47" s="38">
        <v>1.7411647052522301</v>
      </c>
      <c r="L47" s="38">
        <v>1.99982683016242</v>
      </c>
      <c r="M47" s="38">
        <v>2.73771410981499</v>
      </c>
      <c r="N47" s="49">
        <f t="shared" si="0"/>
        <v>-0.87474764218378742</v>
      </c>
      <c r="O47" s="49">
        <f t="shared" si="1"/>
        <v>-13.695831958293875</v>
      </c>
      <c r="P47" s="49">
        <f t="shared" si="2"/>
        <v>-36.95711682023893</v>
      </c>
      <c r="Q47" s="41">
        <v>1.0440226274367901</v>
      </c>
      <c r="R47" s="42">
        <v>11.3544369598676</v>
      </c>
      <c r="S47" s="42">
        <v>1.5028057538584101</v>
      </c>
      <c r="T47" s="38">
        <v>9528841.4098437503</v>
      </c>
    </row>
    <row r="48" spans="2:20" x14ac:dyDescent="0.3">
      <c r="B48" s="38" t="s">
        <v>84</v>
      </c>
      <c r="C48" s="38" t="s">
        <v>284</v>
      </c>
      <c r="D48" s="38" t="s">
        <v>241</v>
      </c>
      <c r="E48" s="38" t="s">
        <v>85</v>
      </c>
      <c r="F48" s="38">
        <v>6.17</v>
      </c>
      <c r="G48" s="39">
        <v>130245.296336182</v>
      </c>
      <c r="H48" s="38">
        <v>4.2223419540241602</v>
      </c>
      <c r="I48" s="38">
        <v>4.375</v>
      </c>
      <c r="J48" s="38">
        <v>4.2726293103478401</v>
      </c>
      <c r="K48" s="38">
        <v>4.3395181884698104</v>
      </c>
      <c r="L48" s="38">
        <v>5.0621832396354902</v>
      </c>
      <c r="M48" s="38">
        <v>7.7062614090027601</v>
      </c>
      <c r="N48" s="49">
        <f t="shared" si="0"/>
        <v>-1.5413895095472914</v>
      </c>
      <c r="O48" s="49">
        <f t="shared" si="1"/>
        <v>-15.597102908200988</v>
      </c>
      <c r="P48" s="49">
        <f t="shared" si="2"/>
        <v>-44.556392735959029</v>
      </c>
      <c r="Q48" s="41">
        <v>1.04153816518919</v>
      </c>
      <c r="R48" s="42">
        <v>11.4717190432566</v>
      </c>
      <c r="S48" s="42">
        <v>1.8076670348364099</v>
      </c>
      <c r="T48" s="38">
        <v>20704499.380406201</v>
      </c>
    </row>
    <row r="49" spans="2:20" x14ac:dyDescent="0.3">
      <c r="B49" s="38" t="s">
        <v>86</v>
      </c>
      <c r="C49" s="38" t="s">
        <v>285</v>
      </c>
      <c r="D49" s="38" t="s">
        <v>239</v>
      </c>
      <c r="E49" s="38" t="s">
        <v>87</v>
      </c>
      <c r="F49" s="38">
        <v>2.0710000000000002</v>
      </c>
      <c r="G49" s="39">
        <v>87797.650502929697</v>
      </c>
      <c r="H49" s="38">
        <v>4.1199712643720003</v>
      </c>
      <c r="I49" s="38">
        <v>4.2995689655217602</v>
      </c>
      <c r="J49" s="38">
        <v>4.1936063218381596</v>
      </c>
      <c r="K49" s="38">
        <v>4.2466560708635397</v>
      </c>
      <c r="L49" s="38">
        <v>4.2323476393212296</v>
      </c>
      <c r="M49" s="38">
        <v>6.5519129644017102</v>
      </c>
      <c r="N49" s="49">
        <f t="shared" si="0"/>
        <v>-1.2492122776166479</v>
      </c>
      <c r="O49" s="49">
        <f t="shared" si="1"/>
        <v>-0.9153623658684894</v>
      </c>
      <c r="P49" s="49">
        <f t="shared" si="2"/>
        <v>-35.994169265935902</v>
      </c>
      <c r="Q49" s="41">
        <v>0.46809778738861502</v>
      </c>
      <c r="R49" s="42">
        <v>256.77813062397797</v>
      </c>
      <c r="S49" s="42">
        <v>1.7000939379322499</v>
      </c>
      <c r="T49" s="38">
        <v>11180308.5774375</v>
      </c>
    </row>
    <row r="50" spans="2:20" x14ac:dyDescent="0.3">
      <c r="B50" s="38" t="s">
        <v>88</v>
      </c>
      <c r="C50" s="38" t="s">
        <v>286</v>
      </c>
      <c r="D50" s="38" t="s">
        <v>270</v>
      </c>
      <c r="E50" s="38" t="s">
        <v>89</v>
      </c>
      <c r="F50" s="38">
        <v>0.91400000000000003</v>
      </c>
      <c r="G50" s="39">
        <v>25890.246767242399</v>
      </c>
      <c r="H50" s="38">
        <v>4.5851293103478401</v>
      </c>
      <c r="I50" s="38">
        <v>4.7485632183888802</v>
      </c>
      <c r="J50" s="38">
        <v>4.7018678160893597</v>
      </c>
      <c r="K50" s="38">
        <v>4.6663214100772201</v>
      </c>
      <c r="L50" s="38">
        <v>4.1134506961243504</v>
      </c>
      <c r="M50" s="38">
        <v>3.3617715195214299</v>
      </c>
      <c r="N50" s="49">
        <f t="shared" si="0"/>
        <v>0.76176505834713404</v>
      </c>
      <c r="O50" s="49">
        <f t="shared" si="1"/>
        <v>14.304708222695112</v>
      </c>
      <c r="P50" s="49">
        <f t="shared" si="2"/>
        <v>39.862801168554761</v>
      </c>
      <c r="Q50" s="41">
        <v>0.42527720081943698</v>
      </c>
      <c r="R50" s="42">
        <v>-9.7008154715877009</v>
      </c>
      <c r="S50" s="42">
        <v>10.001942844232</v>
      </c>
      <c r="T50" s="38">
        <v>0</v>
      </c>
    </row>
    <row r="51" spans="2:20" x14ac:dyDescent="0.3">
      <c r="B51" s="38" t="s">
        <v>90</v>
      </c>
      <c r="C51" s="38" t="s">
        <v>287</v>
      </c>
      <c r="D51" s="38" t="s">
        <v>239</v>
      </c>
      <c r="E51" s="38" t="s">
        <v>91</v>
      </c>
      <c r="F51" s="38">
        <v>1.5720000000000001</v>
      </c>
      <c r="G51" s="39">
        <v>37007.2052801514</v>
      </c>
      <c r="H51" s="38">
        <v>8.4482758620724798</v>
      </c>
      <c r="I51" s="38">
        <v>8.9044540229951998</v>
      </c>
      <c r="J51" s="38">
        <v>8.6961206896521599</v>
      </c>
      <c r="K51" s="38">
        <v>8.7808275443385408</v>
      </c>
      <c r="L51" s="38">
        <v>8.5720860660512699</v>
      </c>
      <c r="M51" s="38">
        <v>9.7911892741831306</v>
      </c>
      <c r="N51" s="49">
        <f t="shared" si="0"/>
        <v>-0.96467963023594383</v>
      </c>
      <c r="O51" s="49">
        <f t="shared" si="1"/>
        <v>1.4469596157242801</v>
      </c>
      <c r="P51" s="49">
        <f t="shared" si="2"/>
        <v>-11.184224447773545</v>
      </c>
      <c r="Q51" s="41">
        <v>1.2406976007441699</v>
      </c>
      <c r="R51" s="42">
        <v>47.6404224486323</v>
      </c>
      <c r="S51" s="42">
        <v>6.5502645930828303</v>
      </c>
      <c r="T51" s="38">
        <v>6532317.1551718703</v>
      </c>
    </row>
    <row r="52" spans="2:20" x14ac:dyDescent="0.3">
      <c r="B52" s="38" t="s">
        <v>92</v>
      </c>
      <c r="C52" s="38" t="s">
        <v>288</v>
      </c>
      <c r="D52" s="38" t="s">
        <v>241</v>
      </c>
      <c r="E52" s="38" t="s">
        <v>93</v>
      </c>
      <c r="F52" s="38">
        <v>1.4610000000000001</v>
      </c>
      <c r="G52" s="39">
        <v>51339.614403747597</v>
      </c>
      <c r="H52" s="38">
        <v>5.7040229885096796</v>
      </c>
      <c r="I52" s="38">
        <v>5.9662356321787202</v>
      </c>
      <c r="J52" s="38">
        <v>5.76867816092272</v>
      </c>
      <c r="K52" s="38">
        <v>5.8931728485476897</v>
      </c>
      <c r="L52" s="38">
        <v>6.8135619223030499</v>
      </c>
      <c r="M52" s="38">
        <v>3.9703264105810399</v>
      </c>
      <c r="N52" s="49">
        <f t="shared" si="0"/>
        <v>-2.1125239463432695</v>
      </c>
      <c r="O52" s="49">
        <f t="shared" si="1"/>
        <v>-15.335352834470889</v>
      </c>
      <c r="P52" s="49">
        <f t="shared" si="2"/>
        <v>45.294808647193804</v>
      </c>
      <c r="Q52" s="41">
        <v>0.98846375855009705</v>
      </c>
      <c r="R52" s="42">
        <v>86.497512148693204</v>
      </c>
      <c r="S52" s="42">
        <v>9.4773232999577903</v>
      </c>
      <c r="T52" s="38">
        <v>6986477.37539062</v>
      </c>
    </row>
    <row r="53" spans="2:20" x14ac:dyDescent="0.3">
      <c r="B53" s="38" t="s">
        <v>94</v>
      </c>
      <c r="C53" s="38" t="s">
        <v>289</v>
      </c>
      <c r="D53" s="38" t="s">
        <v>239</v>
      </c>
      <c r="E53" s="38" t="s">
        <v>95</v>
      </c>
      <c r="F53" s="38">
        <v>1.8480000000000001</v>
      </c>
      <c r="G53" s="39">
        <v>75820.122126464805</v>
      </c>
      <c r="H53" s="38">
        <v>7.5790229885096796</v>
      </c>
      <c r="I53" s="38">
        <v>7.9202586206883998</v>
      </c>
      <c r="J53" s="38">
        <v>7.7227011494251201</v>
      </c>
      <c r="K53" s="38">
        <v>7.8200617890251998</v>
      </c>
      <c r="L53" s="38">
        <v>7.9008936447717097</v>
      </c>
      <c r="M53" s="38">
        <v>11.2928098039411</v>
      </c>
      <c r="N53" s="49">
        <f t="shared" si="0"/>
        <v>-1.2450111294097084</v>
      </c>
      <c r="O53" s="49">
        <f t="shared" si="1"/>
        <v>-2.2553460830915717</v>
      </c>
      <c r="P53" s="49">
        <f t="shared" si="2"/>
        <v>-31.613997902187645</v>
      </c>
      <c r="Q53" s="41">
        <v>1.0145711593868301</v>
      </c>
      <c r="R53" s="42">
        <v>33.566573179617997</v>
      </c>
      <c r="S53" s="42">
        <v>6.7858618831160102</v>
      </c>
      <c r="T53" s="38">
        <v>6119460.6681015603</v>
      </c>
    </row>
    <row r="54" spans="2:20" x14ac:dyDescent="0.3">
      <c r="B54" s="38" t="s">
        <v>96</v>
      </c>
      <c r="C54" s="38" t="s">
        <v>290</v>
      </c>
      <c r="D54" s="38" t="s">
        <v>239</v>
      </c>
      <c r="E54" s="38" t="s">
        <v>97</v>
      </c>
      <c r="F54" s="38">
        <v>3.266</v>
      </c>
      <c r="G54" s="39">
        <v>278503.74012207001</v>
      </c>
      <c r="H54" s="38">
        <v>15.7974137931014</v>
      </c>
      <c r="I54" s="38">
        <v>16.4331896551885</v>
      </c>
      <c r="J54" s="38">
        <v>16.1907327586378</v>
      </c>
      <c r="K54" s="38">
        <v>15.715127596122301</v>
      </c>
      <c r="L54" s="38">
        <v>15.260983916377899</v>
      </c>
      <c r="M54" s="38">
        <v>8.1156881175411399</v>
      </c>
      <c r="N54" s="49">
        <f t="shared" si="0"/>
        <v>3.0264161687930224</v>
      </c>
      <c r="O54" s="49">
        <f t="shared" si="1"/>
        <v>6.0923256806666704</v>
      </c>
      <c r="P54" s="49">
        <f t="shared" si="2"/>
        <v>99.499198640265234</v>
      </c>
      <c r="Q54" s="41">
        <v>1.0851219202995701</v>
      </c>
      <c r="R54" s="42">
        <v>379.88505124533498</v>
      </c>
      <c r="S54" s="42">
        <v>19.304664963303399</v>
      </c>
      <c r="T54" s="38">
        <v>26241945.791499998</v>
      </c>
    </row>
    <row r="55" spans="2:20" x14ac:dyDescent="0.3">
      <c r="B55" s="38" t="s">
        <v>98</v>
      </c>
      <c r="C55" s="38" t="s">
        <v>291</v>
      </c>
      <c r="D55" s="38" t="s">
        <v>239</v>
      </c>
      <c r="E55" s="38" t="s">
        <v>99</v>
      </c>
      <c r="F55" s="38">
        <v>0.41899999999999998</v>
      </c>
      <c r="G55" s="39">
        <v>55862.026221252403</v>
      </c>
      <c r="H55" s="38">
        <v>3.1285919540241598</v>
      </c>
      <c r="I55" s="38">
        <v>3.3010057471292402</v>
      </c>
      <c r="J55" s="38">
        <v>3.2453304597729602</v>
      </c>
      <c r="K55" s="38">
        <v>3.1840991481658398</v>
      </c>
      <c r="L55" s="38">
        <v>2.8439381735915998</v>
      </c>
      <c r="M55" s="38">
        <v>1.88556095438253</v>
      </c>
      <c r="N55" s="49">
        <f t="shared" si="0"/>
        <v>1.9230340751917818</v>
      </c>
      <c r="O55" s="49">
        <f t="shared" si="1"/>
        <v>14.113959646121399</v>
      </c>
      <c r="P55" s="49">
        <f t="shared" si="2"/>
        <v>72.114852730163676</v>
      </c>
      <c r="Q55" s="41">
        <v>0.59931754960416606</v>
      </c>
      <c r="R55" s="42">
        <v>7.4078853453247602</v>
      </c>
      <c r="S55" s="42">
        <v>33.703264673065902</v>
      </c>
      <c r="T55" s="38">
        <v>2260315.9693085901</v>
      </c>
    </row>
    <row r="56" spans="2:20" x14ac:dyDescent="0.3">
      <c r="B56" s="38" t="s">
        <v>166</v>
      </c>
      <c r="C56" s="38" t="s">
        <v>292</v>
      </c>
      <c r="D56" s="38" t="s">
        <v>239</v>
      </c>
      <c r="E56" s="38" t="s">
        <v>176</v>
      </c>
      <c r="F56" s="38">
        <v>0.192</v>
      </c>
      <c r="G56" s="39">
        <v>16425.879489944498</v>
      </c>
      <c r="H56" s="38">
        <v>2.3527298850604002</v>
      </c>
      <c r="I56" s="38">
        <v>2.45510057471256</v>
      </c>
      <c r="J56" s="38">
        <v>2.4281609195422802</v>
      </c>
      <c r="K56" s="38">
        <v>2.41620086790499</v>
      </c>
      <c r="L56" s="38">
        <v>2.6847696851145901</v>
      </c>
      <c r="M56" s="38">
        <v>1.9556651437105801</v>
      </c>
      <c r="N56" s="49">
        <f t="shared" si="0"/>
        <v>0.49499409573759356</v>
      </c>
      <c r="O56" s="49">
        <f t="shared" si="1"/>
        <v>-9.5579433496679052</v>
      </c>
      <c r="P56" s="49">
        <f t="shared" si="2"/>
        <v>24.160361877453649</v>
      </c>
      <c r="Q56" s="41">
        <v>0.73097736160980298</v>
      </c>
      <c r="R56" s="42">
        <v>8.2291213562129997</v>
      </c>
      <c r="S56" s="42">
        <v>7.6670209410513097</v>
      </c>
      <c r="T56" s="38">
        <v>1173598.84808984</v>
      </c>
    </row>
    <row r="57" spans="2:20" x14ac:dyDescent="0.3">
      <c r="B57" s="38" t="s">
        <v>100</v>
      </c>
      <c r="C57" s="38" t="s">
        <v>293</v>
      </c>
      <c r="D57" s="38" t="s">
        <v>239</v>
      </c>
      <c r="E57" s="38" t="s">
        <v>101</v>
      </c>
      <c r="F57" s="38">
        <v>0.29899999999999999</v>
      </c>
      <c r="G57" s="39">
        <v>17489.240481323199</v>
      </c>
      <c r="H57" s="38">
        <v>3.2507183908055599</v>
      </c>
      <c r="I57" s="38">
        <v>3.47341954023068</v>
      </c>
      <c r="J57" s="38">
        <v>3.3297413793116002</v>
      </c>
      <c r="K57" s="38">
        <v>3.3805382431201001</v>
      </c>
      <c r="L57" s="38">
        <v>3.7356652475755299</v>
      </c>
      <c r="M57" s="38">
        <v>4.0935893890928101</v>
      </c>
      <c r="N57" s="49">
        <f t="shared" si="0"/>
        <v>-1.502626509606247</v>
      </c>
      <c r="O57" s="49">
        <f t="shared" si="1"/>
        <v>-10.86617352899532</v>
      </c>
      <c r="P57" s="49">
        <f t="shared" si="2"/>
        <v>-18.65961475805193</v>
      </c>
      <c r="Q57" s="41">
        <v>1.0825254963328901</v>
      </c>
      <c r="R57" s="42">
        <v>15.946898680034799</v>
      </c>
      <c r="S57" s="42">
        <v>1.6079710041758499</v>
      </c>
      <c r="T57" s="38">
        <v>1604778.84698242</v>
      </c>
    </row>
    <row r="58" spans="2:20" x14ac:dyDescent="0.3">
      <c r="B58" s="38" t="s">
        <v>102</v>
      </c>
      <c r="C58" s="38" t="s">
        <v>294</v>
      </c>
      <c r="D58" s="38" t="s">
        <v>239</v>
      </c>
      <c r="E58" s="38" t="s">
        <v>103</v>
      </c>
      <c r="F58" s="38">
        <v>0.318</v>
      </c>
      <c r="G58" s="39">
        <v>21875.9075071716</v>
      </c>
      <c r="H58" s="38">
        <v>3.7805316091944401</v>
      </c>
      <c r="I58" s="38">
        <v>3.95833333333576</v>
      </c>
      <c r="J58" s="38">
        <v>3.8631465517246402</v>
      </c>
      <c r="K58" s="38">
        <v>3.8627069307294701</v>
      </c>
      <c r="L58" s="38">
        <v>4.0981091550638702</v>
      </c>
      <c r="M58" s="38">
        <v>6.1244623172169703</v>
      </c>
      <c r="N58" s="49">
        <f t="shared" si="0"/>
        <v>1.1381163599875004E-2</v>
      </c>
      <c r="O58" s="49">
        <f t="shared" si="1"/>
        <v>-5.7334393606596858</v>
      </c>
      <c r="P58" s="49">
        <f t="shared" si="2"/>
        <v>-36.922682324868958</v>
      </c>
      <c r="Q58" s="41">
        <v>1.0385402210777099</v>
      </c>
      <c r="R58" s="42">
        <v>24.634989446989501</v>
      </c>
      <c r="S58" s="42">
        <v>2.14973017494412</v>
      </c>
      <c r="T58" s="38">
        <v>2172614.03839844</v>
      </c>
    </row>
    <row r="59" spans="2:20" x14ac:dyDescent="0.3">
      <c r="B59" s="38" t="s">
        <v>167</v>
      </c>
      <c r="C59" s="38" t="s">
        <v>295</v>
      </c>
      <c r="D59" s="38" t="s">
        <v>239</v>
      </c>
      <c r="E59" s="38" t="s">
        <v>177</v>
      </c>
      <c r="F59" s="38">
        <v>0.55500000000000005</v>
      </c>
      <c r="G59" s="39">
        <v>14993.6478089142</v>
      </c>
      <c r="H59" s="38">
        <v>11.4044540229952</v>
      </c>
      <c r="I59" s="38">
        <v>11.7636494252947</v>
      </c>
      <c r="J59" s="38">
        <v>11.625359195401</v>
      </c>
      <c r="K59" s="38">
        <v>11.664910620209399</v>
      </c>
      <c r="L59" s="38">
        <v>14.363517815363601</v>
      </c>
      <c r="M59" s="38"/>
      <c r="N59" s="49">
        <f t="shared" si="0"/>
        <v>-0.33906324785615433</v>
      </c>
      <c r="O59" s="49">
        <f t="shared" si="1"/>
        <v>-19.06328696883568</v>
      </c>
      <c r="P59" s="49" t="str">
        <f t="shared" si="2"/>
        <v>-</v>
      </c>
      <c r="Q59" s="41"/>
      <c r="R59" s="42">
        <v>39.811658660764799</v>
      </c>
      <c r="S59" s="42">
        <v>1.3567491369522</v>
      </c>
      <c r="T59" s="38">
        <v>3113387.4461210901</v>
      </c>
    </row>
    <row r="60" spans="2:20" x14ac:dyDescent="0.3">
      <c r="B60" s="38" t="s">
        <v>104</v>
      </c>
      <c r="C60" s="38" t="s">
        <v>296</v>
      </c>
      <c r="D60" s="38" t="s">
        <v>239</v>
      </c>
      <c r="E60" s="38" t="s">
        <v>105</v>
      </c>
      <c r="F60" s="38">
        <v>3.6749999999999998</v>
      </c>
      <c r="G60" s="39">
        <v>53115.280890808099</v>
      </c>
      <c r="H60" s="38">
        <v>4.0607040229879203</v>
      </c>
      <c r="I60" s="38">
        <v>4.2151580459758398</v>
      </c>
      <c r="J60" s="38">
        <v>4.0876436781618404</v>
      </c>
      <c r="K60" s="38">
        <v>4.1841527224678403</v>
      </c>
      <c r="L60" s="38">
        <v>4.47397691098013</v>
      </c>
      <c r="M60" s="38">
        <v>6.2821499419224001</v>
      </c>
      <c r="N60" s="49">
        <f t="shared" si="0"/>
        <v>-2.3065373256518771</v>
      </c>
      <c r="O60" s="49">
        <f t="shared" si="1"/>
        <v>-8.6351190563845392</v>
      </c>
      <c r="P60" s="49">
        <f t="shared" si="2"/>
        <v>-34.932408236805294</v>
      </c>
      <c r="Q60" s="41">
        <v>1.47722242348755</v>
      </c>
      <c r="R60" s="42">
        <v>-8.5886742719885696</v>
      </c>
      <c r="S60" s="42">
        <v>1.20272431292142</v>
      </c>
      <c r="T60" s="38">
        <v>30421188.4985625</v>
      </c>
    </row>
    <row r="61" spans="2:20" x14ac:dyDescent="0.3">
      <c r="B61" s="38" t="s">
        <v>106</v>
      </c>
      <c r="C61" s="38" t="s">
        <v>296</v>
      </c>
      <c r="D61" s="38" t="s">
        <v>241</v>
      </c>
      <c r="E61" s="38" t="s">
        <v>107</v>
      </c>
      <c r="F61" s="38">
        <v>5.4969999999999999</v>
      </c>
      <c r="G61" s="39">
        <v>278444.18678173801</v>
      </c>
      <c r="H61" s="38">
        <v>3.95833333333576</v>
      </c>
      <c r="I61" s="38">
        <v>4.1127873563236799</v>
      </c>
      <c r="J61" s="38">
        <v>3.9906609195422802</v>
      </c>
      <c r="K61" s="38">
        <v>4.0841473650361904</v>
      </c>
      <c r="L61" s="38">
        <v>4.35891535304836</v>
      </c>
      <c r="M61" s="38">
        <v>5.6757162861467796</v>
      </c>
      <c r="N61" s="49">
        <f t="shared" si="0"/>
        <v>-2.2890076468404259</v>
      </c>
      <c r="O61" s="49">
        <f t="shared" si="1"/>
        <v>-8.4483043069084847</v>
      </c>
      <c r="P61" s="49">
        <f t="shared" si="2"/>
        <v>-29.688858315863364</v>
      </c>
      <c r="Q61" s="41">
        <v>1.5686253534804599</v>
      </c>
      <c r="R61" s="42">
        <v>-8.3849008050892699</v>
      </c>
      <c r="S61" s="42">
        <v>1.1741886745658101</v>
      </c>
      <c r="T61" s="38">
        <v>22355562.7514375</v>
      </c>
    </row>
    <row r="62" spans="2:20" x14ac:dyDescent="0.3">
      <c r="B62" s="38" t="s">
        <v>143</v>
      </c>
      <c r="C62" s="38" t="s">
        <v>297</v>
      </c>
      <c r="D62" s="38" t="s">
        <v>239</v>
      </c>
      <c r="E62" s="38" t="s">
        <v>145</v>
      </c>
      <c r="F62" s="38">
        <v>0.86599999999999999</v>
      </c>
      <c r="G62" s="39">
        <v>26372.794360626202</v>
      </c>
      <c r="H62" s="38">
        <v>3.87033045976932</v>
      </c>
      <c r="I62" s="38">
        <v>4.0553160919516804</v>
      </c>
      <c r="J62" s="38">
        <v>3.90265804597948</v>
      </c>
      <c r="K62" s="38">
        <v>3.9859278175645199</v>
      </c>
      <c r="L62" s="38">
        <v>4.3039391035708796</v>
      </c>
      <c r="M62" s="38">
        <v>6.4572783716284903</v>
      </c>
      <c r="N62" s="49">
        <f t="shared" si="0"/>
        <v>-2.0890938169552542</v>
      </c>
      <c r="O62" s="49">
        <f t="shared" si="1"/>
        <v>-9.3235765640472454</v>
      </c>
      <c r="P62" s="49">
        <f t="shared" si="2"/>
        <v>-39.561873882862344</v>
      </c>
      <c r="Q62" s="41"/>
      <c r="R62" s="42">
        <v>13.4288905666763</v>
      </c>
      <c r="S62" s="42">
        <v>2.53716122599144</v>
      </c>
      <c r="T62" s="38">
        <v>4546596.6235624999</v>
      </c>
    </row>
    <row r="63" spans="2:20" x14ac:dyDescent="0.3">
      <c r="B63" s="38" t="s">
        <v>108</v>
      </c>
      <c r="C63" s="38" t="s">
        <v>298</v>
      </c>
      <c r="D63" s="38" t="s">
        <v>239</v>
      </c>
      <c r="E63" s="38" t="s">
        <v>109</v>
      </c>
      <c r="F63" s="38">
        <v>0.46100000000000002</v>
      </c>
      <c r="G63" s="39">
        <v>58821.703484191901</v>
      </c>
      <c r="H63" s="38">
        <v>5.2424568965507197</v>
      </c>
      <c r="I63" s="38">
        <v>5.7471264367850399</v>
      </c>
      <c r="J63" s="38">
        <v>5.3699712643647199</v>
      </c>
      <c r="K63" s="38">
        <v>5.4824365591048299</v>
      </c>
      <c r="L63" s="38">
        <v>5.4078932228803804</v>
      </c>
      <c r="M63" s="38">
        <v>6.0855705907015398</v>
      </c>
      <c r="N63" s="49">
        <f t="shared" si="0"/>
        <v>-2.0513743027876132</v>
      </c>
      <c r="O63" s="49">
        <f t="shared" si="1"/>
        <v>-0.70123349246644884</v>
      </c>
      <c r="P63" s="49">
        <f t="shared" si="2"/>
        <v>-11.758952027115113</v>
      </c>
      <c r="Q63" s="41">
        <v>0.95002089283389102</v>
      </c>
      <c r="R63" s="42">
        <v>21.768125603470299</v>
      </c>
      <c r="S63" s="42">
        <v>5.0818226477203998</v>
      </c>
      <c r="T63" s="38">
        <v>1522340.89723242</v>
      </c>
    </row>
    <row r="64" spans="2:20" x14ac:dyDescent="0.3">
      <c r="B64" s="38" t="s">
        <v>110</v>
      </c>
      <c r="C64" s="38" t="s">
        <v>299</v>
      </c>
      <c r="D64" s="38" t="s">
        <v>239</v>
      </c>
      <c r="E64" s="38" t="s">
        <v>111</v>
      </c>
      <c r="F64" s="38">
        <v>1.2250000000000001</v>
      </c>
      <c r="G64" s="39">
        <v>23724.1991738586</v>
      </c>
      <c r="H64" s="38">
        <v>19.229525862057901</v>
      </c>
      <c r="I64" s="38">
        <v>19.400143678154599</v>
      </c>
      <c r="J64" s="38">
        <v>19.385775862057901</v>
      </c>
      <c r="K64" s="38">
        <v>19.1849563369469</v>
      </c>
      <c r="L64" s="38">
        <v>21.890461396862499</v>
      </c>
      <c r="M64" s="38">
        <v>21.1334387329698</v>
      </c>
      <c r="N64" s="49">
        <f t="shared" si="0"/>
        <v>1.0467551845518532</v>
      </c>
      <c r="O64" s="49">
        <f t="shared" si="1"/>
        <v>-11.441903801824786</v>
      </c>
      <c r="P64" s="49">
        <f t="shared" si="2"/>
        <v>-8.2696568835501907</v>
      </c>
      <c r="Q64" s="41">
        <v>0.61437382259100604</v>
      </c>
      <c r="R64" s="42">
        <v>49.068187769735196</v>
      </c>
      <c r="S64" s="42">
        <v>8.6174366493069101</v>
      </c>
      <c r="T64" s="38">
        <v>6394929.5516015599</v>
      </c>
    </row>
    <row r="65" spans="2:20" x14ac:dyDescent="0.3">
      <c r="B65" s="38" t="s">
        <v>112</v>
      </c>
      <c r="C65" s="38" t="s">
        <v>300</v>
      </c>
      <c r="D65" s="38" t="s">
        <v>239</v>
      </c>
      <c r="E65" s="38" t="s">
        <v>113</v>
      </c>
      <c r="F65" s="38">
        <v>1.286</v>
      </c>
      <c r="G65" s="39">
        <v>72938.483836181593</v>
      </c>
      <c r="H65" s="38">
        <v>3.9385775862065202</v>
      </c>
      <c r="I65" s="38">
        <v>4.1487068965507197</v>
      </c>
      <c r="J65" s="38">
        <v>4.0050287356279997</v>
      </c>
      <c r="K65" s="38">
        <v>4.1412932835664797</v>
      </c>
      <c r="L65" s="38">
        <v>4.2764545698592</v>
      </c>
      <c r="M65" s="38">
        <v>5.2215534121351102</v>
      </c>
      <c r="N65" s="49">
        <f t="shared" si="0"/>
        <v>-3.290386326397273</v>
      </c>
      <c r="O65" s="49">
        <f t="shared" si="1"/>
        <v>-6.3469827586672318</v>
      </c>
      <c r="P65" s="49">
        <f t="shared" si="2"/>
        <v>-23.298137172739743</v>
      </c>
      <c r="Q65" s="41"/>
      <c r="R65" s="42">
        <v>48.928343048959498</v>
      </c>
      <c r="S65" s="42">
        <v>4.0271130515975502</v>
      </c>
      <c r="T65" s="38">
        <v>6243903.47078906</v>
      </c>
    </row>
    <row r="66" spans="2:20" x14ac:dyDescent="0.3">
      <c r="B66" s="38" t="s">
        <v>114</v>
      </c>
      <c r="C66" s="38" t="s">
        <v>301</v>
      </c>
      <c r="D66" s="38" t="s">
        <v>239</v>
      </c>
      <c r="E66" s="38" t="s">
        <v>115</v>
      </c>
      <c r="F66" s="38">
        <v>0.93500000000000005</v>
      </c>
      <c r="G66" s="39">
        <v>38245.709051757804</v>
      </c>
      <c r="H66" s="38">
        <v>8.8918821839179092</v>
      </c>
      <c r="I66" s="38">
        <v>9.3642241379275202</v>
      </c>
      <c r="J66" s="38">
        <v>9.0176005747198396</v>
      </c>
      <c r="K66" s="38">
        <v>9.2754969016241393</v>
      </c>
      <c r="L66" s="38">
        <v>11.8014804587147</v>
      </c>
      <c r="M66" s="38">
        <v>12.0890979499673</v>
      </c>
      <c r="N66" s="49">
        <f t="shared" si="0"/>
        <v>-2.7804044315851382</v>
      </c>
      <c r="O66" s="49">
        <f t="shared" si="1"/>
        <v>-23.589242838928133</v>
      </c>
      <c r="P66" s="49">
        <f t="shared" si="2"/>
        <v>-25.40716758156276</v>
      </c>
      <c r="Q66" s="41">
        <v>1.08000107530279</v>
      </c>
      <c r="R66" s="42">
        <v>16.994397250673501</v>
      </c>
      <c r="S66" s="42">
        <v>1.5864601410394199</v>
      </c>
      <c r="T66" s="38">
        <v>6163618.9875234403</v>
      </c>
    </row>
    <row r="67" spans="2:20" x14ac:dyDescent="0.3">
      <c r="B67" s="38" t="s">
        <v>116</v>
      </c>
      <c r="C67" s="38" t="s">
        <v>302</v>
      </c>
      <c r="D67" s="38" t="s">
        <v>253</v>
      </c>
      <c r="E67" s="38" t="s">
        <v>117</v>
      </c>
      <c r="F67" s="38">
        <v>0.56299999999999994</v>
      </c>
      <c r="G67" s="39">
        <v>16226.956357757599</v>
      </c>
      <c r="H67" s="38">
        <v>5.0538793103478401</v>
      </c>
      <c r="I67" s="38">
        <v>5.24066091953864</v>
      </c>
      <c r="J67" s="38">
        <v>5.1005747126400802</v>
      </c>
      <c r="K67" s="38">
        <v>5.20385020626418</v>
      </c>
      <c r="L67" s="38">
        <v>5.5284665673534601</v>
      </c>
      <c r="M67" s="38">
        <v>9.1991254013410106</v>
      </c>
      <c r="N67" s="49">
        <f t="shared" si="0"/>
        <v>-1.9845977407224566</v>
      </c>
      <c r="O67" s="49">
        <f t="shared" si="1"/>
        <v>-7.7397927526622734</v>
      </c>
      <c r="P67" s="49">
        <f t="shared" si="2"/>
        <v>-44.553699508253906</v>
      </c>
      <c r="Q67" s="41">
        <v>1.11160675255269</v>
      </c>
      <c r="R67" s="42">
        <v>7.9248055960633801</v>
      </c>
      <c r="S67" s="42">
        <v>1.3994505504288099</v>
      </c>
      <c r="T67" s="38">
        <v>0</v>
      </c>
    </row>
    <row r="68" spans="2:20" x14ac:dyDescent="0.3">
      <c r="B68" s="38" t="s">
        <v>118</v>
      </c>
      <c r="C68" s="38" t="s">
        <v>303</v>
      </c>
      <c r="D68" s="38" t="s">
        <v>239</v>
      </c>
      <c r="E68" s="38" t="s">
        <v>119</v>
      </c>
      <c r="F68" s="38">
        <v>0.51400000000000001</v>
      </c>
      <c r="G68" s="39">
        <v>30169.463900878902</v>
      </c>
      <c r="H68" s="38">
        <v>2.5880028735627998</v>
      </c>
      <c r="I68" s="38">
        <v>2.7227011494251201</v>
      </c>
      <c r="J68" s="38">
        <v>2.6239224137934798</v>
      </c>
      <c r="K68" s="38">
        <v>2.65014197189157</v>
      </c>
      <c r="L68" s="38">
        <v>2.2264411460128</v>
      </c>
      <c r="M68" s="38">
        <v>3.1996295045974001</v>
      </c>
      <c r="N68" s="49">
        <f t="shared" si="0"/>
        <v>-0.98936428222279971</v>
      </c>
      <c r="O68" s="49">
        <f t="shared" si="1"/>
        <v>17.852763298616953</v>
      </c>
      <c r="P68" s="49">
        <f t="shared" si="2"/>
        <v>-17.992929805676354</v>
      </c>
      <c r="Q68" s="41">
        <v>1.46885912186553</v>
      </c>
      <c r="R68" s="42">
        <v>-20.568367418338301</v>
      </c>
      <c r="S68" s="42">
        <v>4.7746896537428301</v>
      </c>
      <c r="T68" s="38">
        <v>3621313.4934765599</v>
      </c>
    </row>
    <row r="69" spans="2:20" x14ac:dyDescent="0.3">
      <c r="B69" s="38" t="s">
        <v>168</v>
      </c>
      <c r="C69" s="38" t="s">
        <v>304</v>
      </c>
      <c r="D69" s="38" t="s">
        <v>270</v>
      </c>
      <c r="E69" s="38" t="s">
        <v>178</v>
      </c>
      <c r="F69" s="38">
        <v>0.68100000000000005</v>
      </c>
      <c r="G69" s="39">
        <v>30004.711745697001</v>
      </c>
      <c r="H69" s="38">
        <v>7.9058908045990401</v>
      </c>
      <c r="I69" s="38">
        <v>8.2722701149468794</v>
      </c>
      <c r="J69" s="38">
        <v>8.0136494252947195</v>
      </c>
      <c r="K69" s="38">
        <v>8.1111488115420798</v>
      </c>
      <c r="L69" s="38">
        <v>9.7216898738406599</v>
      </c>
      <c r="M69" s="38">
        <v>11.5332937674539</v>
      </c>
      <c r="N69" s="49">
        <f t="shared" si="0"/>
        <v>-1.2020416406196335</v>
      </c>
      <c r="O69" s="49">
        <f t="shared" si="1"/>
        <v>-17.569378068127577</v>
      </c>
      <c r="P69" s="49">
        <f t="shared" si="2"/>
        <v>-30.517252166864562</v>
      </c>
      <c r="Q69" s="41">
        <v>0.95053248084423103</v>
      </c>
      <c r="R69" s="42">
        <v>13.313694574972001</v>
      </c>
      <c r="S69" s="42">
        <v>2.2728485379302601</v>
      </c>
      <c r="T69" s="38">
        <v>0</v>
      </c>
    </row>
    <row r="70" spans="2:20" x14ac:dyDescent="0.3">
      <c r="B70" s="38" t="s">
        <v>120</v>
      </c>
      <c r="C70" s="38" t="s">
        <v>305</v>
      </c>
      <c r="D70" s="38" t="s">
        <v>239</v>
      </c>
      <c r="E70" s="38" t="s">
        <v>121</v>
      </c>
      <c r="F70" s="38">
        <v>2.056</v>
      </c>
      <c r="G70" s="39">
        <v>76504.851831909196</v>
      </c>
      <c r="H70" s="38">
        <v>8.9475574712705601</v>
      </c>
      <c r="I70" s="38">
        <v>9.3354885057488008</v>
      </c>
      <c r="J70" s="38">
        <v>9.2959770114975999</v>
      </c>
      <c r="K70" s="38">
        <v>9.1254888654657407</v>
      </c>
      <c r="L70" s="38">
        <v>8.1118398343096505</v>
      </c>
      <c r="M70" s="38">
        <v>6.7783498924254699</v>
      </c>
      <c r="N70" s="49">
        <f t="shared" si="0"/>
        <v>1.8682631532985601</v>
      </c>
      <c r="O70" s="49">
        <f t="shared" si="1"/>
        <v>14.597640009847707</v>
      </c>
      <c r="P70" s="49">
        <f t="shared" si="2"/>
        <v>37.142182965288875</v>
      </c>
      <c r="Q70" s="41"/>
      <c r="R70" s="42">
        <v>-3.8648488747785499</v>
      </c>
      <c r="S70" s="42">
        <v>27.567137678765</v>
      </c>
      <c r="T70" s="38">
        <v>12542332.7910937</v>
      </c>
    </row>
    <row r="71" spans="2:20" x14ac:dyDescent="0.3">
      <c r="B71" s="38" t="s">
        <v>122</v>
      </c>
      <c r="C71" s="38" t="s">
        <v>306</v>
      </c>
      <c r="D71" s="38" t="s">
        <v>270</v>
      </c>
      <c r="E71" s="38" t="s">
        <v>123</v>
      </c>
      <c r="F71" s="38">
        <v>0.33700000000000002</v>
      </c>
      <c r="G71" s="39">
        <v>15794.0881824799</v>
      </c>
      <c r="H71" s="38">
        <v>5.0556752873526403</v>
      </c>
      <c r="I71" s="38">
        <v>5.1293103448260799</v>
      </c>
      <c r="J71" s="38">
        <v>5.05926724138408</v>
      </c>
      <c r="K71" s="38">
        <v>5.06634283979656</v>
      </c>
      <c r="L71" s="38">
        <v>5.2875180686096401</v>
      </c>
      <c r="M71" s="38">
        <v>5.9583356918665196</v>
      </c>
      <c r="N71" s="49">
        <f t="shared" ref="N71:N80" si="3">IFERROR((J71-K71)/K71*100,"-")</f>
        <v>-0.13965889471396448</v>
      </c>
      <c r="O71" s="49">
        <f t="shared" ref="O71:O80" si="4">IFERROR((J71-L71)/L71*100,"-")</f>
        <v>-4.3167857634494853</v>
      </c>
      <c r="P71" s="49">
        <f t="shared" ref="P71:P80" si="5">IFERROR((J71-M71)/M71*100,"-")</f>
        <v>-15.089254734501131</v>
      </c>
      <c r="Q71" s="41">
        <v>0.63947936687873197</v>
      </c>
      <c r="R71" s="42">
        <v>7.1378967998316503</v>
      </c>
      <c r="S71" s="42">
        <v>1.76338920235685</v>
      </c>
      <c r="T71" s="38">
        <v>0</v>
      </c>
    </row>
    <row r="72" spans="2:20" x14ac:dyDescent="0.3">
      <c r="B72" s="38" t="s">
        <v>124</v>
      </c>
      <c r="C72" s="38" t="s">
        <v>307</v>
      </c>
      <c r="D72" s="38" t="s">
        <v>241</v>
      </c>
      <c r="E72" s="38" t="s">
        <v>125</v>
      </c>
      <c r="F72" s="38">
        <v>1.123</v>
      </c>
      <c r="G72" s="39">
        <v>14349.938757186899</v>
      </c>
      <c r="H72" s="38">
        <v>8.7661637931014393</v>
      </c>
      <c r="I72" s="38">
        <v>8.9511494252947195</v>
      </c>
      <c r="J72" s="38">
        <v>8.8775143678212807</v>
      </c>
      <c r="K72" s="38">
        <v>8.8861903316283097</v>
      </c>
      <c r="L72" s="38">
        <v>9.4484715989819996</v>
      </c>
      <c r="M72" s="38">
        <v>11.645258978635001</v>
      </c>
      <c r="N72" s="49">
        <f t="shared" si="3"/>
        <v>-9.7634233380631125E-2</v>
      </c>
      <c r="O72" s="49">
        <f t="shared" si="4"/>
        <v>-6.042852806185449</v>
      </c>
      <c r="P72" s="49">
        <f t="shared" si="5"/>
        <v>-23.76713661664003</v>
      </c>
      <c r="Q72" s="41">
        <v>0.67336820219225002</v>
      </c>
      <c r="R72" s="42">
        <v>18.220131701644299</v>
      </c>
      <c r="S72" s="42">
        <v>1.18559173726135</v>
      </c>
      <c r="T72" s="38">
        <v>9936956.9324843809</v>
      </c>
    </row>
    <row r="73" spans="2:20" x14ac:dyDescent="0.3">
      <c r="B73" s="38" t="s">
        <v>126</v>
      </c>
      <c r="C73" s="38" t="s">
        <v>308</v>
      </c>
      <c r="D73" s="38" t="s">
        <v>239</v>
      </c>
      <c r="E73" s="38" t="s">
        <v>127</v>
      </c>
      <c r="F73" s="38">
        <v>0.64600000000000002</v>
      </c>
      <c r="G73" s="39">
        <v>16068.9127155151</v>
      </c>
      <c r="H73" s="38">
        <v>2.58441091953864</v>
      </c>
      <c r="I73" s="38">
        <v>2.6688218390809202</v>
      </c>
      <c r="J73" s="38">
        <v>2.6257183908055599</v>
      </c>
      <c r="K73" s="38">
        <v>2.6340696823062899</v>
      </c>
      <c r="L73" s="38">
        <v>2.7633950830386298</v>
      </c>
      <c r="M73" s="38">
        <v>2.7770672836340999</v>
      </c>
      <c r="N73" s="49">
        <f t="shared" si="3"/>
        <v>-0.31704899672274145</v>
      </c>
      <c r="O73" s="49">
        <f t="shared" si="4"/>
        <v>-4.9821573859674295</v>
      </c>
      <c r="P73" s="49">
        <f t="shared" si="5"/>
        <v>-5.449954119602145</v>
      </c>
      <c r="Q73" s="41">
        <v>0.84843712987367303</v>
      </c>
      <c r="R73" s="42">
        <v>18.297251456824601</v>
      </c>
      <c r="S73" s="42">
        <v>1.5231984359797901</v>
      </c>
      <c r="T73" s="38">
        <v>6355307.3700625002</v>
      </c>
    </row>
    <row r="74" spans="2:20" x14ac:dyDescent="0.3">
      <c r="B74" s="38" t="s">
        <v>169</v>
      </c>
      <c r="C74" s="38" t="s">
        <v>309</v>
      </c>
      <c r="D74" s="38" t="s">
        <v>239</v>
      </c>
      <c r="E74" s="38" t="s">
        <v>179</v>
      </c>
      <c r="F74" s="38">
        <v>0.62</v>
      </c>
      <c r="G74" s="39">
        <v>22034.569145111102</v>
      </c>
      <c r="H74" s="38">
        <v>4.9209770114903204</v>
      </c>
      <c r="I74" s="38">
        <v>5.0700431034492803</v>
      </c>
      <c r="J74" s="38">
        <v>5.0466954022995196</v>
      </c>
      <c r="K74" s="38">
        <v>4.9716949122302996</v>
      </c>
      <c r="L74" s="38">
        <v>5.0417600057626304</v>
      </c>
      <c r="M74" s="38">
        <v>4.1852191316283998</v>
      </c>
      <c r="N74" s="49">
        <f t="shared" si="3"/>
        <v>1.5085497278748923</v>
      </c>
      <c r="O74" s="49">
        <f t="shared" si="4"/>
        <v>9.7890350418270142E-2</v>
      </c>
      <c r="P74" s="49">
        <f t="shared" si="5"/>
        <v>20.583779333340036</v>
      </c>
      <c r="Q74" s="41">
        <v>0.80509356055699799</v>
      </c>
      <c r="R74" s="42">
        <v>60.722801019321203</v>
      </c>
      <c r="S74" s="42">
        <v>6.2327154592276202</v>
      </c>
      <c r="T74" s="38">
        <v>2865286.0586015601</v>
      </c>
    </row>
    <row r="75" spans="2:20" x14ac:dyDescent="0.3">
      <c r="B75" s="38" t="s">
        <v>128</v>
      </c>
      <c r="C75" s="38" t="s">
        <v>310</v>
      </c>
      <c r="D75" s="38" t="s">
        <v>239</v>
      </c>
      <c r="E75" s="38" t="s">
        <v>129</v>
      </c>
      <c r="F75" s="38">
        <v>1.1659999999999999</v>
      </c>
      <c r="G75" s="39">
        <v>25408.617816101101</v>
      </c>
      <c r="H75" s="38">
        <v>3.4770114942512</v>
      </c>
      <c r="I75" s="38">
        <v>3.6709770114939602</v>
      </c>
      <c r="J75" s="38">
        <v>3.5201149425302001</v>
      </c>
      <c r="K75" s="38">
        <v>3.6466239262845201</v>
      </c>
      <c r="L75" s="38">
        <v>3.67238139070832</v>
      </c>
      <c r="M75" s="38">
        <v>3.7238598065196098</v>
      </c>
      <c r="N75" s="49">
        <f t="shared" si="3"/>
        <v>-3.4692084051348231</v>
      </c>
      <c r="O75" s="49">
        <f t="shared" si="4"/>
        <v>-4.146259115770957</v>
      </c>
      <c r="P75" s="49">
        <f t="shared" si="5"/>
        <v>-5.4713355114147957</v>
      </c>
      <c r="Q75" s="41">
        <v>0.96428059169829805</v>
      </c>
      <c r="R75" s="42">
        <v>89.818521392997397</v>
      </c>
      <c r="S75" s="42">
        <v>2.3008068286180801</v>
      </c>
      <c r="T75" s="38">
        <v>3830372.3681054702</v>
      </c>
    </row>
    <row r="76" spans="2:20" x14ac:dyDescent="0.3">
      <c r="B76" s="38" t="s">
        <v>130</v>
      </c>
      <c r="C76" s="38" t="s">
        <v>311</v>
      </c>
      <c r="D76" s="38" t="s">
        <v>250</v>
      </c>
      <c r="E76" s="38" t="s">
        <v>131</v>
      </c>
      <c r="F76" s="38">
        <v>0.27400000000000002</v>
      </c>
      <c r="G76" s="39">
        <v>35334.878591979999</v>
      </c>
      <c r="H76" s="38">
        <v>1.7241379310362399</v>
      </c>
      <c r="I76" s="38">
        <v>1.81214080459722</v>
      </c>
      <c r="J76" s="38">
        <v>1.74928160919626</v>
      </c>
      <c r="K76" s="38">
        <v>1.76438023465744</v>
      </c>
      <c r="L76" s="38">
        <v>1.4478579373299001</v>
      </c>
      <c r="M76" s="38">
        <v>1.7100907877375</v>
      </c>
      <c r="N76" s="49">
        <f t="shared" si="3"/>
        <v>-0.85574669023151129</v>
      </c>
      <c r="O76" s="49">
        <f t="shared" si="4"/>
        <v>20.818594428002871</v>
      </c>
      <c r="P76" s="49">
        <f t="shared" si="5"/>
        <v>2.2917392304422952</v>
      </c>
      <c r="Q76" s="41">
        <v>1.76327112011131</v>
      </c>
      <c r="R76" s="42">
        <v>-12.967083568422799</v>
      </c>
      <c r="S76" s="42">
        <v>0.86782409387342296</v>
      </c>
      <c r="T76" s="38">
        <v>921508.13733398402</v>
      </c>
    </row>
    <row r="77" spans="2:20" x14ac:dyDescent="0.3">
      <c r="B77" s="38" t="s">
        <v>132</v>
      </c>
      <c r="C77" s="38" t="s">
        <v>312</v>
      </c>
      <c r="D77" s="38" t="s">
        <v>239</v>
      </c>
      <c r="E77" s="38" t="s">
        <v>133</v>
      </c>
      <c r="F77" s="38">
        <v>11.127000000000001</v>
      </c>
      <c r="G77" s="39">
        <v>264009.28681762703</v>
      </c>
      <c r="H77" s="38">
        <v>10.9985632183962</v>
      </c>
      <c r="I77" s="38">
        <v>11.197916666656999</v>
      </c>
      <c r="J77" s="38">
        <v>11.0901580459758</v>
      </c>
      <c r="K77" s="38">
        <v>11.0041609371983</v>
      </c>
      <c r="L77" s="38">
        <v>11.2376788248366</v>
      </c>
      <c r="M77" s="38">
        <v>10.0793262361694</v>
      </c>
      <c r="N77" s="49">
        <f t="shared" si="3"/>
        <v>0.78149628370843294</v>
      </c>
      <c r="O77" s="49">
        <f t="shared" si="4"/>
        <v>-1.3127335383065191</v>
      </c>
      <c r="P77" s="49">
        <f t="shared" si="5"/>
        <v>10.028763690365091</v>
      </c>
      <c r="Q77" s="41">
        <v>0.82183129744225902</v>
      </c>
      <c r="R77" s="42">
        <v>48.6096073510125</v>
      </c>
      <c r="S77" s="42">
        <v>1.6663430881999399</v>
      </c>
      <c r="T77" s="38">
        <v>56891523.751812503</v>
      </c>
    </row>
    <row r="78" spans="2:20" x14ac:dyDescent="0.3">
      <c r="B78" s="38" t="s">
        <v>144</v>
      </c>
      <c r="C78" s="38" t="s">
        <v>313</v>
      </c>
      <c r="D78" s="38" t="s">
        <v>239</v>
      </c>
      <c r="E78" s="38" t="s">
        <v>146</v>
      </c>
      <c r="F78" s="38">
        <v>1.603</v>
      </c>
      <c r="G78" s="39">
        <v>383751.91864208999</v>
      </c>
      <c r="H78" s="38">
        <v>3.56501436781764</v>
      </c>
      <c r="I78" s="38">
        <v>3.79849137930796</v>
      </c>
      <c r="J78" s="38">
        <v>3.6440373563236799</v>
      </c>
      <c r="K78" s="38">
        <v>3.69662660500035</v>
      </c>
      <c r="L78" s="38">
        <v>3.7471714033708801</v>
      </c>
      <c r="M78" s="38">
        <v>1.5664660236416199</v>
      </c>
      <c r="N78" s="49">
        <f t="shared" si="3"/>
        <v>-1.4226280957220228</v>
      </c>
      <c r="O78" s="49">
        <f t="shared" si="4"/>
        <v>-2.7523173067136155</v>
      </c>
      <c r="P78" s="49">
        <f t="shared" si="5"/>
        <v>132.62792178870598</v>
      </c>
      <c r="Q78" s="41">
        <v>1.93393041882882</v>
      </c>
      <c r="R78" s="42">
        <v>-22.608695542294299</v>
      </c>
      <c r="S78" s="42">
        <v>6.3093879653533804</v>
      </c>
      <c r="T78" s="38">
        <v>5817403.1842734404</v>
      </c>
    </row>
    <row r="79" spans="2:20" x14ac:dyDescent="0.3">
      <c r="B79" s="38" t="s">
        <v>134</v>
      </c>
      <c r="C79" s="38" t="s">
        <v>314</v>
      </c>
      <c r="D79" s="38" t="s">
        <v>239</v>
      </c>
      <c r="E79" s="38" t="s">
        <v>135</v>
      </c>
      <c r="F79" s="38">
        <v>2.5059999999999998</v>
      </c>
      <c r="G79" s="39">
        <v>82507.891343383802</v>
      </c>
      <c r="H79" s="38">
        <v>11.8175287356426</v>
      </c>
      <c r="I79" s="38">
        <v>12.3455459770048</v>
      </c>
      <c r="J79" s="38">
        <v>11.930675287367199</v>
      </c>
      <c r="K79" s="38">
        <v>12.1952961765928</v>
      </c>
      <c r="L79" s="38">
        <v>12.7686109020869</v>
      </c>
      <c r="M79" s="38">
        <v>5.1587546689042902</v>
      </c>
      <c r="N79" s="49">
        <f t="shared" si="3"/>
        <v>-2.1698602919829377</v>
      </c>
      <c r="O79" s="49">
        <f t="shared" si="4"/>
        <v>-6.5624649474027645</v>
      </c>
      <c r="P79" s="49">
        <f t="shared" si="5"/>
        <v>131.27045291148244</v>
      </c>
      <c r="Q79" s="41">
        <v>0.72606279630053905</v>
      </c>
      <c r="R79" s="42">
        <v>73.159602480474902</v>
      </c>
      <c r="S79" s="42">
        <v>13.2255975105509</v>
      </c>
      <c r="T79" s="38">
        <v>25026974.961343799</v>
      </c>
    </row>
    <row r="80" spans="2:20" x14ac:dyDescent="0.3">
      <c r="B80" s="38" t="s">
        <v>152</v>
      </c>
      <c r="C80" s="38" t="s">
        <v>315</v>
      </c>
      <c r="D80" s="38" t="s">
        <v>239</v>
      </c>
      <c r="E80" s="38" t="s">
        <v>158</v>
      </c>
      <c r="F80" s="38">
        <v>0.49199999999999999</v>
      </c>
      <c r="G80" s="39">
        <v>15894.8550646515</v>
      </c>
      <c r="H80" s="38">
        <v>5.26760057471256</v>
      </c>
      <c r="I80" s="38">
        <v>5.5316091954009599</v>
      </c>
      <c r="J80" s="38">
        <v>5.3789511494251201</v>
      </c>
      <c r="K80" s="38">
        <v>5.4842223690575302</v>
      </c>
      <c r="L80" s="38">
        <v>6.4146818547960702</v>
      </c>
      <c r="M80" s="38">
        <v>7.3149105820994</v>
      </c>
      <c r="N80" s="49">
        <f t="shared" si="3"/>
        <v>-1.919528650522264</v>
      </c>
      <c r="O80" s="49">
        <f t="shared" si="4"/>
        <v>-16.146252126230774</v>
      </c>
      <c r="P80" s="49">
        <f t="shared" si="5"/>
        <v>-26.465934353481245</v>
      </c>
      <c r="Q80" s="41">
        <v>1.39144183949793</v>
      </c>
      <c r="R80" s="42">
        <v>29.623522782494501</v>
      </c>
      <c r="S80" s="42">
        <v>2.7729386799001099</v>
      </c>
      <c r="T80" s="38">
        <v>1619984.09662305</v>
      </c>
    </row>
  </sheetData>
  <conditionalFormatting sqref="N1:P1048576">
    <cfRule type="cellIs" dxfId="43" priority="1" operator="less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7CA2D-32F6-4FA0-BDB5-C0F04419719A}">
  <dimension ref="B1:T8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8.44140625" bestFit="1" customWidth="1"/>
    <col min="3" max="3" width="37" bestFit="1" customWidth="1"/>
    <col min="4" max="4" width="5.109375" bestFit="1" customWidth="1"/>
    <col min="5" max="5" width="12.109375" bestFit="1" customWidth="1"/>
    <col min="6" max="6" width="12" bestFit="1" customWidth="1"/>
    <col min="7" max="7" width="12.77734375" customWidth="1"/>
    <col min="8" max="10" width="12" bestFit="1" customWidth="1"/>
    <col min="11" max="13" width="19.21875" hidden="1" customWidth="1"/>
    <col min="14" max="16" width="10" bestFit="1" customWidth="1"/>
    <col min="17" max="17" width="9.88671875" bestFit="1" customWidth="1"/>
    <col min="18" max="18" width="9.109375" bestFit="1" customWidth="1"/>
    <col min="19" max="19" width="13.109375" bestFit="1" customWidth="1"/>
    <col min="20" max="20" width="12" bestFit="1" customWidth="1"/>
  </cols>
  <sheetData>
    <row r="1" spans="2:20" ht="41.4" customHeight="1" x14ac:dyDescent="0.3"/>
    <row r="2" spans="2:20" ht="15" thickBot="1" x14ac:dyDescent="0.35"/>
    <row r="3" spans="2:20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4" t="s">
        <v>316</v>
      </c>
      <c r="T3" s="35" t="str" cm="1">
        <f t="array" ref="T3">UPPER(_xll.ECONOMATICA("SP IPSA","NAME"))</f>
        <v>IPSA</v>
      </c>
    </row>
    <row r="4" spans="2:20" ht="10.050000000000001" customHeight="1" x14ac:dyDescent="0.3"/>
    <row r="5" spans="2:20" ht="28.8" customHeight="1" x14ac:dyDescent="0.3">
      <c r="B5" s="36" t="str" cm="1">
        <f t="array" ref="B5">+_xll.ECOSECURITIES("stock","active",,"chl","xsgo",,"Código Interno","Index particip.&gt;0")</f>
        <v>Código Interno</v>
      </c>
      <c r="C5" s="36" t="str" cm="1">
        <f t="array" ref="C5">_xll.ECONOMATICA(B6:B80,"Name",,,,,,,"false","true")</f>
        <v>Nombre</v>
      </c>
      <c r="D5" s="36" t="str" cm="1">
        <f t="array" ref="D5">_xll.ECONOMATICA(B6:B80,"Class",,,,,,,"false","true")</f>
        <v>Clase</v>
      </c>
      <c r="E5" s="36" t="str" cm="1">
        <f t="array" ref="E5">_xll.ECONOMATICA(B6:B80,"Ticker",,,,,,,"false","true")</f>
        <v>Codigo</v>
      </c>
      <c r="F5" s="37" t="str" cm="1">
        <f t="array" ref="F5">_xll.ECONOMATICA(B6:B80,"Index particip.",,,,,,,"false","true")</f>
        <v>Particip en el indice</v>
      </c>
      <c r="G5" s="37" t="str" cm="1">
        <f t="array" ref="G5">_xll.ECONOMATICA(B6:B80,"Volume$","IN THE DAY","D-0",,,"USD","THOUSANDS","false","true","Volumen Diario (US$)")</f>
        <v>Volumen Diario (US$)</v>
      </c>
      <c r="H5" s="37" t="str" cm="1">
        <f t="array" ref="H5">_xll.ECONOMATICA(B6:B80,"Low","IN THE DAY","D-0",,,"USD",,"false","true","Mínimo (US$)")</f>
        <v>Mínimo (US$)</v>
      </c>
      <c r="I5" s="37" t="str" cm="1">
        <f t="array" ref="I5">_xll.ECONOMATICA(B6:B80,"High","IN THE DAY","D-0",,,"USD",,"false","true","Máximo (US$)")</f>
        <v>Máximo (US$)</v>
      </c>
      <c r="J5" s="37" t="str" cm="1">
        <f t="array" ref="J5">_xll.ECONOMATICA(B6:B80,"Close",,,,,"USD",,"false","true","Cierre (US$)")</f>
        <v>Cierre (US$)</v>
      </c>
      <c r="K5" s="37" t="str" cm="1">
        <f t="array" ref="K5">_xll.ECONOMATICA(B6:B80,"Close",,"D-1",,,"USD",,"false","true")</f>
        <v>Cierre 25Ago20 ajust p/var cap En US Dollars</v>
      </c>
      <c r="L5" s="37" t="str" cm="1">
        <f t="array" ref="L5">_xll.ECONOMATICA(B6:B80,"Close",,"D-1M",,,"USD",,"false","true")</f>
        <v>Cierre 26Jul20 ajust p/var cap En US Dollars</v>
      </c>
      <c r="M5" s="37" t="str" cm="1">
        <f t="array" ref="M5">_xll.ECONOMATICA(B6:B80,"Close",,"D-1Y",,,"USD",,"false","true")</f>
        <v>Cierre 26Ago19 ajust p/var cap En US Dollars</v>
      </c>
      <c r="N5" s="37" t="s">
        <v>187</v>
      </c>
      <c r="O5" s="37" t="s">
        <v>188</v>
      </c>
      <c r="P5" s="37" t="s">
        <v>189</v>
      </c>
      <c r="Q5" s="37" t="str" cm="1">
        <f t="array" ref="Q5">_xll.ECONOMATICA(B6:B80,"Beta","60M","D-0",,,"USD",,"false","true","Beta (60M) (US$)")</f>
        <v>Beta (60M) (US$)</v>
      </c>
      <c r="R5" s="37" t="str" cm="1">
        <f t="array" ref="R5">_xll.ECONOMATICA(B6:B80,"P/E","12M","D-0",,,"USD",,"false","true","P/U Diario (US$)",{"tc.dft=false";"tc.tp=0";"tc.pers=22";"tc.per=0"})</f>
        <v>P/U Diario (US$)</v>
      </c>
      <c r="S5" s="37" t="str" cm="1">
        <f t="array" ref="S5">_xll.ECONOMATICA(B6:B80,"P/BV",,"D-0",,,"USD",,"false","true","P/VL Diario (US$)",{"tc.dft=false";"tc.tp=0";"tc.pers=22";"tc.per=0"})</f>
        <v>P/VL Diario (US$)</v>
      </c>
      <c r="T5" s="37" t="str" cm="1">
        <f t="array" ref="T5">_xll.ECONOMATICA(B6:B80,"MarketCapitaliz",,"D-0",,,"USD","THOUSANDS","false","true","Capitalización Bursátil (US$)",{"tc.dft=false";"tc.tp=0";"tc.pers=22";"tc.per=0";"ppf.vmclsemp=true"})</f>
        <v>Capitalización Bursátil (US$)</v>
      </c>
    </row>
    <row r="6" spans="2:20" x14ac:dyDescent="0.3">
      <c r="B6" s="38" t="s">
        <v>317</v>
      </c>
      <c r="C6" s="38" t="s">
        <v>318</v>
      </c>
      <c r="D6" s="38" t="s">
        <v>192</v>
      </c>
      <c r="E6" s="38" t="s">
        <v>319</v>
      </c>
      <c r="F6" s="38">
        <v>1.1000000238418599</v>
      </c>
      <c r="G6" s="39">
        <v>6632.4126803817799</v>
      </c>
      <c r="H6" s="38">
        <v>0.155078782315968</v>
      </c>
      <c r="I6" s="38">
        <v>0.15871194737633201</v>
      </c>
      <c r="J6" s="38">
        <v>0.15781959104583601</v>
      </c>
      <c r="K6" s="38">
        <v>0.15590775531995901</v>
      </c>
      <c r="L6" s="38">
        <v>0.15231187120662101</v>
      </c>
      <c r="M6" s="38">
        <v>0.15090913921199001</v>
      </c>
      <c r="N6" s="49">
        <f>IFERROR((J6-K6)/K6*100,"-")</f>
        <v>1.2262608245199003</v>
      </c>
      <c r="O6" s="49">
        <f>IFERROR((J6-L6)/L6*100,"-")</f>
        <v>3.6160804772356947</v>
      </c>
      <c r="P6" s="49">
        <f>IFERROR((J6-M6)/M6*100,"-")</f>
        <v>4.5792136049086656</v>
      </c>
      <c r="Q6" s="41">
        <v>0.84703066645852199</v>
      </c>
      <c r="R6" s="42">
        <v>9.1500344939413498</v>
      </c>
      <c r="S6" s="42">
        <v>0.54906222128647597</v>
      </c>
      <c r="T6" s="38">
        <v>1325734.8920332</v>
      </c>
    </row>
    <row r="7" spans="2:20" x14ac:dyDescent="0.3">
      <c r="B7" s="38" t="s">
        <v>320</v>
      </c>
      <c r="C7" s="38" t="s">
        <v>321</v>
      </c>
      <c r="D7" s="38" t="s">
        <v>322</v>
      </c>
      <c r="E7" s="38" t="s">
        <v>323</v>
      </c>
      <c r="F7" s="38">
        <v>2.4000000953674299</v>
      </c>
      <c r="G7" s="39">
        <v>2891.2043623466502</v>
      </c>
      <c r="H7" s="38">
        <v>0.31232471572047898</v>
      </c>
      <c r="I7" s="38">
        <v>0.32748202539369198</v>
      </c>
      <c r="J7" s="38">
        <v>0.31959104584120701</v>
      </c>
      <c r="K7" s="38">
        <v>0.32054135873931999</v>
      </c>
      <c r="L7" s="38">
        <v>0.35080881682006299</v>
      </c>
      <c r="M7" s="38">
        <v>0.52148937172751197</v>
      </c>
      <c r="N7" s="49">
        <f t="shared" ref="N7:N35" si="0">IFERROR((J7-K7)/K7*100,"-")</f>
        <v>-0.29647122663063985</v>
      </c>
      <c r="O7" s="49">
        <f t="shared" ref="O7:O35" si="1">IFERROR((J7-L7)/L7*100,"-")</f>
        <v>-8.8987988562636975</v>
      </c>
      <c r="P7" s="49">
        <f t="shared" ref="P7:P35" si="2">IFERROR((J7-M7)/M7*100,"-")</f>
        <v>-38.715712501960759</v>
      </c>
      <c r="Q7" s="41">
        <v>0.83563050977772901</v>
      </c>
      <c r="R7" s="42">
        <v>12.4148735725321</v>
      </c>
      <c r="S7" s="42">
        <v>2.3964854834448501</v>
      </c>
      <c r="T7" s="38">
        <v>1857152.5705820301</v>
      </c>
    </row>
    <row r="8" spans="2:20" x14ac:dyDescent="0.3">
      <c r="B8" s="38" t="s">
        <v>324</v>
      </c>
      <c r="C8" s="38" t="s">
        <v>325</v>
      </c>
      <c r="D8" s="38" t="s">
        <v>192</v>
      </c>
      <c r="E8" s="38" t="s">
        <v>326</v>
      </c>
      <c r="F8" s="38">
        <v>10.1000003814697</v>
      </c>
      <c r="G8" s="39">
        <v>3729.2992172737099</v>
      </c>
      <c r="H8" s="38">
        <v>8.51690377849081E-2</v>
      </c>
      <c r="I8" s="38">
        <v>8.6749783284858495E-2</v>
      </c>
      <c r="J8" s="38">
        <v>8.5283769313150501E-2</v>
      </c>
      <c r="K8" s="38">
        <v>8.5872012414597507E-2</v>
      </c>
      <c r="L8" s="38">
        <v>9.5871840661175198E-2</v>
      </c>
      <c r="M8" s="38">
        <v>0.12564790378746701</v>
      </c>
      <c r="N8" s="49">
        <f t="shared" si="0"/>
        <v>-0.68502307667708684</v>
      </c>
      <c r="O8" s="49">
        <f t="shared" si="1"/>
        <v>-11.043984630945447</v>
      </c>
      <c r="P8" s="49">
        <f t="shared" si="2"/>
        <v>-32.124797356422519</v>
      </c>
      <c r="Q8" s="41">
        <v>0.72133526581001195</v>
      </c>
      <c r="R8" s="42">
        <v>12.8356492166786</v>
      </c>
      <c r="S8" s="42">
        <v>1.96513442372634</v>
      </c>
      <c r="T8" s="38">
        <v>8615117.4424218796</v>
      </c>
    </row>
    <row r="9" spans="2:20" x14ac:dyDescent="0.3">
      <c r="B9" s="38" t="s">
        <v>327</v>
      </c>
      <c r="C9" s="38" t="s">
        <v>328</v>
      </c>
      <c r="D9" s="38" t="s">
        <v>192</v>
      </c>
      <c r="E9" s="38" t="s">
        <v>329</v>
      </c>
      <c r="F9" s="38">
        <v>4.5</v>
      </c>
      <c r="G9" s="39">
        <v>1862.03622711563</v>
      </c>
      <c r="H9" s="38">
        <v>31.2324715720606</v>
      </c>
      <c r="I9" s="38">
        <v>32.122278313152499</v>
      </c>
      <c r="J9" s="38">
        <v>31.4364387333335</v>
      </c>
      <c r="K9" s="38">
        <v>31.761578284611499</v>
      </c>
      <c r="L9" s="38">
        <v>34.730858248251003</v>
      </c>
      <c r="M9" s="38">
        <v>55.233093174640103</v>
      </c>
      <c r="N9" s="49">
        <f t="shared" si="0"/>
        <v>-1.0236882700364094</v>
      </c>
      <c r="O9" s="49">
        <f t="shared" si="1"/>
        <v>-9.4855689754899917</v>
      </c>
      <c r="P9" s="49">
        <f t="shared" si="2"/>
        <v>-43.08405174061965</v>
      </c>
      <c r="Q9" s="41">
        <v>0.84518061363451102</v>
      </c>
      <c r="R9" s="42">
        <v>11.5583921827201</v>
      </c>
      <c r="S9" s="42">
        <v>0.96048830616109604</v>
      </c>
      <c r="T9" s="38">
        <v>4676734.2293750001</v>
      </c>
    </row>
    <row r="10" spans="2:20" x14ac:dyDescent="0.3">
      <c r="B10" s="38" t="s">
        <v>330</v>
      </c>
      <c r="C10" s="38" t="s">
        <v>331</v>
      </c>
      <c r="D10" s="38" t="s">
        <v>192</v>
      </c>
      <c r="E10" s="38" t="s">
        <v>332</v>
      </c>
      <c r="F10" s="38">
        <v>1.1000000238418599</v>
      </c>
      <c r="G10" s="39">
        <v>2376.9107503433202</v>
      </c>
      <c r="H10" s="38">
        <v>2.8682882055974801E-3</v>
      </c>
      <c r="I10" s="38">
        <v>2.99576768140142E-3</v>
      </c>
      <c r="J10" s="38">
        <v>2.9180052011632501E-3</v>
      </c>
      <c r="K10" s="38">
        <v>2.9891753691941901E-3</v>
      </c>
      <c r="L10" s="38">
        <v>3.11534601196684E-3</v>
      </c>
      <c r="M10" s="38">
        <v>6.9976897689656399E-3</v>
      </c>
      <c r="N10" s="49">
        <f t="shared" si="0"/>
        <v>-2.380929829825468</v>
      </c>
      <c r="O10" s="49">
        <f t="shared" si="1"/>
        <v>-6.3344748880398329</v>
      </c>
      <c r="P10" s="49">
        <f t="shared" si="2"/>
        <v>-58.300449183894401</v>
      </c>
      <c r="Q10" s="41">
        <v>1.2904453796509201</v>
      </c>
      <c r="R10" s="42">
        <v>-1.35455915187413</v>
      </c>
      <c r="S10" s="42">
        <v>3.3981024374654099E-3</v>
      </c>
      <c r="T10" s="38">
        <v>10534.475531555199</v>
      </c>
    </row>
    <row r="11" spans="2:20" x14ac:dyDescent="0.3">
      <c r="B11" s="38" t="s">
        <v>333</v>
      </c>
      <c r="C11" s="38" t="s">
        <v>334</v>
      </c>
      <c r="D11" s="38" t="s">
        <v>192</v>
      </c>
      <c r="E11" s="38" t="s">
        <v>335</v>
      </c>
      <c r="F11" s="38">
        <v>6.5999999046325701</v>
      </c>
      <c r="G11" s="39">
        <v>3405.42179898834</v>
      </c>
      <c r="H11" s="38">
        <v>3.9046963438863699E-2</v>
      </c>
      <c r="I11" s="38">
        <v>4.0143286930799597E-2</v>
      </c>
      <c r="J11" s="38">
        <v>3.91999388098156E-2</v>
      </c>
      <c r="K11" s="38">
        <v>3.9749672462676203E-2</v>
      </c>
      <c r="L11" s="38">
        <v>4.2624190205572197E-2</v>
      </c>
      <c r="M11" s="38">
        <v>6.8261120154261307E-2</v>
      </c>
      <c r="N11" s="49">
        <f t="shared" si="0"/>
        <v>-1.3829891387829336</v>
      </c>
      <c r="O11" s="49">
        <f t="shared" si="1"/>
        <v>-8.033586982513393</v>
      </c>
      <c r="P11" s="49">
        <f t="shared" si="2"/>
        <v>-42.573548864670244</v>
      </c>
      <c r="Q11" s="41">
        <v>0.88038914136450297</v>
      </c>
      <c r="R11" s="42">
        <v>12.451918392645901</v>
      </c>
      <c r="S11" s="42">
        <v>1.66873526601375</v>
      </c>
      <c r="T11" s="38">
        <v>7387076.6392734405</v>
      </c>
    </row>
    <row r="12" spans="2:20" x14ac:dyDescent="0.3">
      <c r="B12" s="38" t="s">
        <v>336</v>
      </c>
      <c r="C12" s="38" t="s">
        <v>337</v>
      </c>
      <c r="D12" s="38" t="s">
        <v>192</v>
      </c>
      <c r="E12" s="38" t="s">
        <v>338</v>
      </c>
      <c r="F12" s="38">
        <v>1.20000004768372</v>
      </c>
      <c r="G12" s="39">
        <v>2080.0843608169598</v>
      </c>
      <c r="H12" s="38">
        <v>8.73234409259749</v>
      </c>
      <c r="I12" s="38">
        <v>8.9108153587294492</v>
      </c>
      <c r="J12" s="38">
        <v>8.9108153587294492</v>
      </c>
      <c r="K12" s="38">
        <v>8.7994962921511597</v>
      </c>
      <c r="L12" s="38">
        <v>7.6319459832884604</v>
      </c>
      <c r="M12" s="38">
        <v>7.7470686767119297</v>
      </c>
      <c r="N12" s="49">
        <f t="shared" si="0"/>
        <v>1.2650618044760376</v>
      </c>
      <c r="O12" s="49">
        <f t="shared" si="1"/>
        <v>16.75679280541695</v>
      </c>
      <c r="P12" s="49">
        <f t="shared" si="2"/>
        <v>15.021767981943924</v>
      </c>
      <c r="Q12" s="41">
        <v>1.30832180733887</v>
      </c>
      <c r="R12" s="42">
        <v>-35.646976677235202</v>
      </c>
      <c r="S12" s="42">
        <v>0.69331120270999202</v>
      </c>
      <c r="T12" s="38">
        <v>1331704.53174219</v>
      </c>
    </row>
    <row r="13" spans="2:20" x14ac:dyDescent="0.3">
      <c r="B13" s="38" t="s">
        <v>339</v>
      </c>
      <c r="C13" s="38" t="s">
        <v>340</v>
      </c>
      <c r="D13" s="38" t="s">
        <v>192</v>
      </c>
      <c r="E13" s="38" t="s">
        <v>341</v>
      </c>
      <c r="F13" s="38">
        <v>4.8000001907348597</v>
      </c>
      <c r="G13" s="39">
        <v>5887.0293483200103</v>
      </c>
      <c r="H13" s="38">
        <v>1.5425016572317001</v>
      </c>
      <c r="I13" s="38">
        <v>1.5948957217879101</v>
      </c>
      <c r="J13" s="38">
        <v>1.58329508948918</v>
      </c>
      <c r="K13" s="38">
        <v>1.5963468461013699</v>
      </c>
      <c r="L13" s="38">
        <v>1.6228476087435399</v>
      </c>
      <c r="M13" s="38">
        <v>1.4346085828383399</v>
      </c>
      <c r="N13" s="49">
        <f t="shared" si="0"/>
        <v>-0.81760155345094299</v>
      </c>
      <c r="O13" s="49">
        <f t="shared" si="1"/>
        <v>-2.437229413363267</v>
      </c>
      <c r="P13" s="49">
        <f t="shared" si="2"/>
        <v>10.364256036769781</v>
      </c>
      <c r="Q13" s="41">
        <v>0.99944300810420805</v>
      </c>
      <c r="R13" s="42">
        <v>-35.407410763087697</v>
      </c>
      <c r="S13" s="42">
        <v>0.86095401642069203</v>
      </c>
      <c r="T13" s="38">
        <v>4533178.7940078098</v>
      </c>
    </row>
    <row r="14" spans="2:20" x14ac:dyDescent="0.3">
      <c r="B14" s="38" t="s">
        <v>342</v>
      </c>
      <c r="C14" s="38" t="s">
        <v>343</v>
      </c>
      <c r="D14" s="38" t="s">
        <v>192</v>
      </c>
      <c r="E14" s="38" t="s">
        <v>344</v>
      </c>
      <c r="F14" s="38">
        <v>2.2000000476837198</v>
      </c>
      <c r="G14" s="39">
        <v>585.49791316032395</v>
      </c>
      <c r="H14" s="38">
        <v>1.580745499974</v>
      </c>
      <c r="I14" s="38">
        <v>1.63173729029586</v>
      </c>
      <c r="J14" s="38">
        <v>1.6091734230794801</v>
      </c>
      <c r="K14" s="38">
        <v>1.6154266888843301</v>
      </c>
      <c r="L14" s="38">
        <v>1.8117236075449901</v>
      </c>
      <c r="M14" s="38">
        <v>2.2430753569933599</v>
      </c>
      <c r="N14" s="49">
        <f t="shared" si="0"/>
        <v>-0.38709684864552385</v>
      </c>
      <c r="O14" s="49">
        <f t="shared" si="1"/>
        <v>-11.179971581867248</v>
      </c>
      <c r="P14" s="49">
        <f t="shared" si="2"/>
        <v>-28.260394013849279</v>
      </c>
      <c r="Q14" s="41"/>
      <c r="R14" s="42">
        <v>7.2785503148043098</v>
      </c>
      <c r="S14" s="42">
        <v>0.90873186297631003</v>
      </c>
      <c r="T14" s="38">
        <v>2744978.0349804698</v>
      </c>
    </row>
    <row r="15" spans="2:20" x14ac:dyDescent="0.3">
      <c r="B15" s="38" t="s">
        <v>345</v>
      </c>
      <c r="C15" s="38" t="s">
        <v>346</v>
      </c>
      <c r="D15" s="38" t="s">
        <v>192</v>
      </c>
      <c r="E15" s="38" t="s">
        <v>347</v>
      </c>
      <c r="F15" s="38">
        <v>2.7999999523162802</v>
      </c>
      <c r="G15" s="39">
        <v>4169.8445183792101</v>
      </c>
      <c r="H15" s="38">
        <v>0.161898934271449</v>
      </c>
      <c r="I15" s="38">
        <v>0.16827290806168099</v>
      </c>
      <c r="J15" s="38">
        <v>0.161898934271449</v>
      </c>
      <c r="K15" s="38">
        <v>0.16539679713037</v>
      </c>
      <c r="L15" s="38">
        <v>0.177926665536916</v>
      </c>
      <c r="M15" s="38">
        <v>0.15547451742827401</v>
      </c>
      <c r="N15" s="49">
        <f t="shared" si="0"/>
        <v>-2.1148310726742205</v>
      </c>
      <c r="O15" s="49">
        <f t="shared" si="1"/>
        <v>-9.0080546483020481</v>
      </c>
      <c r="P15" s="49">
        <f t="shared" si="2"/>
        <v>4.1321349308183608</v>
      </c>
      <c r="Q15" s="41">
        <v>1.04199927270201</v>
      </c>
      <c r="R15" s="42"/>
      <c r="S15" s="42">
        <v>0.81800550057141697</v>
      </c>
      <c r="T15" s="38">
        <v>2839086.8650742201</v>
      </c>
    </row>
    <row r="16" spans="2:20" x14ac:dyDescent="0.3">
      <c r="B16" s="38" t="s">
        <v>348</v>
      </c>
      <c r="C16" s="38" t="s">
        <v>349</v>
      </c>
      <c r="D16" s="38" t="s">
        <v>192</v>
      </c>
      <c r="E16" s="38" t="s">
        <v>350</v>
      </c>
      <c r="F16" s="38">
        <v>2.7999999523162802</v>
      </c>
      <c r="G16" s="39">
        <v>1062.81210927391</v>
      </c>
      <c r="H16" s="38">
        <v>6.73894752944034</v>
      </c>
      <c r="I16" s="38">
        <v>6.8762429248890804</v>
      </c>
      <c r="J16" s="38">
        <v>6.8074040079518499</v>
      </c>
      <c r="K16" s="38">
        <v>6.8076879046493604</v>
      </c>
      <c r="L16" s="38">
        <v>7.5993586819095098</v>
      </c>
      <c r="M16" s="38">
        <v>10.890385450067701</v>
      </c>
      <c r="N16" s="49">
        <f t="shared" si="0"/>
        <v>-4.1702366719339494E-3</v>
      </c>
      <c r="O16" s="49">
        <f t="shared" si="1"/>
        <v>-10.42133562984638</v>
      </c>
      <c r="P16" s="49">
        <f t="shared" si="2"/>
        <v>-37.491615524870781</v>
      </c>
      <c r="Q16" s="41">
        <v>0.76596618648181902</v>
      </c>
      <c r="R16" s="42">
        <v>22.1841131896654</v>
      </c>
      <c r="S16" s="42">
        <v>1.55620863419063</v>
      </c>
      <c r="T16" s="38">
        <v>2515355.3318007798</v>
      </c>
    </row>
    <row r="17" spans="2:20" x14ac:dyDescent="0.3">
      <c r="B17" s="38" t="s">
        <v>351</v>
      </c>
      <c r="C17" s="38" t="s">
        <v>352</v>
      </c>
      <c r="D17" s="38" t="s">
        <v>192</v>
      </c>
      <c r="E17" s="38" t="s">
        <v>353</v>
      </c>
      <c r="F17" s="38">
        <v>0.80000001192092896</v>
      </c>
      <c r="G17" s="39">
        <v>453.671694457054</v>
      </c>
      <c r="H17" s="38">
        <v>2.72806078221208E-2</v>
      </c>
      <c r="I17" s="38">
        <v>2.8109224414833999E-2</v>
      </c>
      <c r="J17" s="38">
        <v>2.8019988781807101E-2</v>
      </c>
      <c r="K17" s="38">
        <v>2.7983769413737002E-2</v>
      </c>
      <c r="L17" s="38">
        <v>2.3602377721061898E-2</v>
      </c>
      <c r="M17" s="38">
        <v>2.99773688185496E-2</v>
      </c>
      <c r="N17" s="49">
        <f t="shared" si="0"/>
        <v>0.12942991179851362</v>
      </c>
      <c r="O17" s="49">
        <f t="shared" si="1"/>
        <v>18.716805200533198</v>
      </c>
      <c r="P17" s="49">
        <f t="shared" si="2"/>
        <v>-6.5295258185945215</v>
      </c>
      <c r="Q17" s="41">
        <v>1.1012486962899899</v>
      </c>
      <c r="R17" s="42">
        <v>6.9491129809321102</v>
      </c>
      <c r="S17" s="42">
        <v>0.451307881802677</v>
      </c>
      <c r="T17" s="38">
        <v>1437982.35506836</v>
      </c>
    </row>
    <row r="18" spans="2:20" x14ac:dyDescent="0.3">
      <c r="B18" s="38" t="s">
        <v>354</v>
      </c>
      <c r="C18" s="38" t="s">
        <v>355</v>
      </c>
      <c r="D18" s="38" t="s">
        <v>356</v>
      </c>
      <c r="E18" s="38" t="s">
        <v>357</v>
      </c>
      <c r="F18" s="38">
        <v>2</v>
      </c>
      <c r="G18" s="39">
        <v>2874.0749349823</v>
      </c>
      <c r="H18" s="38">
        <v>2.1786242414964399</v>
      </c>
      <c r="I18" s="38">
        <v>2.2308908265767999</v>
      </c>
      <c r="J18" s="38">
        <v>2.19902095762518</v>
      </c>
      <c r="K18" s="38">
        <v>2.2069018151305499</v>
      </c>
      <c r="L18" s="38">
        <v>2.3849026237403499</v>
      </c>
      <c r="M18" s="38">
        <v>2.8883333116209502</v>
      </c>
      <c r="N18" s="49">
        <f t="shared" si="0"/>
        <v>-0.35710050403414695</v>
      </c>
      <c r="O18" s="49">
        <f t="shared" si="1"/>
        <v>-7.7940987722024175</v>
      </c>
      <c r="P18" s="49">
        <f t="shared" si="2"/>
        <v>-23.865401933439735</v>
      </c>
      <c r="Q18" s="41">
        <v>0.85055926961831596</v>
      </c>
      <c r="R18" s="42">
        <v>10.5610404236504</v>
      </c>
      <c r="S18" s="42">
        <v>2.08054350831299</v>
      </c>
      <c r="T18" s="38">
        <v>1040755.5041494099</v>
      </c>
    </row>
    <row r="19" spans="2:20" x14ac:dyDescent="0.3">
      <c r="B19" s="38" t="s">
        <v>358</v>
      </c>
      <c r="C19" s="38" t="s">
        <v>359</v>
      </c>
      <c r="D19" s="38" t="s">
        <v>192</v>
      </c>
      <c r="E19" s="38" t="s">
        <v>360</v>
      </c>
      <c r="F19" s="38">
        <v>2.2999999523162802</v>
      </c>
      <c r="G19" s="39">
        <v>1107.3905754413599</v>
      </c>
      <c r="H19" s="38">
        <v>6.0616490744942002</v>
      </c>
      <c r="I19" s="38">
        <v>6.2596247004184997</v>
      </c>
      <c r="J19" s="38">
        <v>6.1113660700575601</v>
      </c>
      <c r="K19" s="38">
        <v>6.2429245583043702</v>
      </c>
      <c r="L19" s="38">
        <v>7.15617138313974</v>
      </c>
      <c r="M19" s="38">
        <v>7.8438256416993699</v>
      </c>
      <c r="N19" s="49">
        <f t="shared" si="0"/>
        <v>-2.1073214487561023</v>
      </c>
      <c r="O19" s="49">
        <f t="shared" si="1"/>
        <v>-14.600059964239929</v>
      </c>
      <c r="P19" s="49">
        <f t="shared" si="2"/>
        <v>-22.086920984470932</v>
      </c>
      <c r="Q19" s="41">
        <v>1.21927326714103</v>
      </c>
      <c r="R19" s="42">
        <v>10.7864876574895</v>
      </c>
      <c r="S19" s="42">
        <v>0.89404775691855298</v>
      </c>
      <c r="T19" s="38">
        <v>1845737.1369648401</v>
      </c>
    </row>
    <row r="20" spans="2:20" x14ac:dyDescent="0.3">
      <c r="B20" s="38" t="s">
        <v>361</v>
      </c>
      <c r="C20" s="38" t="s">
        <v>362</v>
      </c>
      <c r="D20" s="38" t="s">
        <v>192</v>
      </c>
      <c r="E20" s="38" t="s">
        <v>363</v>
      </c>
      <c r="F20" s="38">
        <v>6.0999999046325701</v>
      </c>
      <c r="G20" s="39">
        <v>3392.1967161254902</v>
      </c>
      <c r="H20" s="38">
        <v>2.0651675080298402</v>
      </c>
      <c r="I20" s="38">
        <v>2.1888225995608099</v>
      </c>
      <c r="J20" s="38">
        <v>2.12877976645541</v>
      </c>
      <c r="K20" s="38">
        <v>2.1941819199419101</v>
      </c>
      <c r="L20" s="38">
        <v>2.21593649386705</v>
      </c>
      <c r="M20" s="38">
        <v>2.0923413912605602</v>
      </c>
      <c r="N20" s="49">
        <f t="shared" si="0"/>
        <v>-2.9807078844324644</v>
      </c>
      <c r="O20" s="49">
        <f t="shared" si="1"/>
        <v>-3.9331780334346171</v>
      </c>
      <c r="P20" s="49">
        <f t="shared" si="2"/>
        <v>1.7415119419349163</v>
      </c>
      <c r="Q20" s="41">
        <v>0.75049162276536696</v>
      </c>
      <c r="R20" s="42">
        <v>-37.570010050316299</v>
      </c>
      <c r="S20" s="42">
        <v>0.69254249002551704</v>
      </c>
      <c r="T20" s="38">
        <v>5321949.4161406299</v>
      </c>
    </row>
    <row r="21" spans="2:20" x14ac:dyDescent="0.3">
      <c r="B21" s="38" t="s">
        <v>364</v>
      </c>
      <c r="C21" s="38" t="s">
        <v>365</v>
      </c>
      <c r="D21" s="38" t="s">
        <v>192</v>
      </c>
      <c r="E21" s="38" t="s">
        <v>366</v>
      </c>
      <c r="F21" s="38">
        <v>6.3000001907348597</v>
      </c>
      <c r="G21" s="39">
        <v>4979.3798850097701</v>
      </c>
      <c r="H21" s="38">
        <v>7.3273927897534996</v>
      </c>
      <c r="I21" s="38">
        <v>7.52128907245788</v>
      </c>
      <c r="J21" s="38">
        <v>7.3273927897534996</v>
      </c>
      <c r="K21" s="38">
        <v>7.4525865906907702</v>
      </c>
      <c r="L21" s="38">
        <v>8.0816507423442108</v>
      </c>
      <c r="M21" s="38">
        <v>8.2888431968895002</v>
      </c>
      <c r="N21" s="49">
        <f t="shared" si="0"/>
        <v>-1.6798704639494375</v>
      </c>
      <c r="O21" s="49">
        <f t="shared" si="1"/>
        <v>-9.3329689272358571</v>
      </c>
      <c r="P21" s="49">
        <f t="shared" si="2"/>
        <v>-11.599331587027702</v>
      </c>
      <c r="Q21" s="41">
        <v>1.09839958086195</v>
      </c>
      <c r="R21" s="42">
        <v>-474.89176152879401</v>
      </c>
      <c r="S21" s="42">
        <v>0.94121408685168695</v>
      </c>
      <c r="T21" s="38">
        <v>9524539.7135624997</v>
      </c>
    </row>
    <row r="22" spans="2:20" x14ac:dyDescent="0.3">
      <c r="B22" s="38" t="s">
        <v>367</v>
      </c>
      <c r="C22" s="38" t="s">
        <v>368</v>
      </c>
      <c r="D22" s="38" t="s">
        <v>192</v>
      </c>
      <c r="E22" s="38" t="s">
        <v>369</v>
      </c>
      <c r="F22" s="38">
        <v>13.6000003814697</v>
      </c>
      <c r="G22" s="39">
        <v>19514.2961564941</v>
      </c>
      <c r="H22" s="38">
        <v>0.14646116975154699</v>
      </c>
      <c r="I22" s="38">
        <v>0.14851358931195999</v>
      </c>
      <c r="J22" s="38">
        <v>0.148373361888616</v>
      </c>
      <c r="K22" s="38">
        <v>0.14627879466274901</v>
      </c>
      <c r="L22" s="38">
        <v>0.15512858949136901</v>
      </c>
      <c r="M22" s="38">
        <v>0.15174116357252401</v>
      </c>
      <c r="N22" s="49">
        <f t="shared" si="0"/>
        <v>1.4319007964866561</v>
      </c>
      <c r="O22" s="49">
        <f t="shared" si="1"/>
        <v>-4.3545987396016788</v>
      </c>
      <c r="P22" s="49">
        <f t="shared" si="2"/>
        <v>-2.2194384204114739</v>
      </c>
      <c r="Q22" s="41">
        <v>1.03714196592591</v>
      </c>
      <c r="R22" s="42">
        <v>8.0564146169199393</v>
      </c>
      <c r="S22" s="42">
        <v>1.43330300140769</v>
      </c>
      <c r="T22" s="38">
        <v>11289181.762109401</v>
      </c>
    </row>
    <row r="23" spans="2:20" x14ac:dyDescent="0.3">
      <c r="B23" s="38" t="s">
        <v>370</v>
      </c>
      <c r="C23" s="38" t="s">
        <v>371</v>
      </c>
      <c r="D23" s="38" t="s">
        <v>192</v>
      </c>
      <c r="E23" s="38" t="s">
        <v>372</v>
      </c>
      <c r="F23" s="38">
        <v>5</v>
      </c>
      <c r="G23" s="39">
        <v>2966.4784954872098</v>
      </c>
      <c r="H23" s="38">
        <v>7.4894192035003498E-2</v>
      </c>
      <c r="I23" s="38">
        <v>7.74310336034887E-2</v>
      </c>
      <c r="J23" s="38">
        <v>7.5455101728607601E-2</v>
      </c>
      <c r="K23" s="38">
        <v>7.6535609346592495E-2</v>
      </c>
      <c r="L23" s="38">
        <v>7.9682469335352807E-2</v>
      </c>
      <c r="M23" s="38">
        <v>7.5654835799241496E-2</v>
      </c>
      <c r="N23" s="49">
        <f t="shared" si="0"/>
        <v>-1.4117711052535051</v>
      </c>
      <c r="O23" s="49">
        <f t="shared" si="1"/>
        <v>-5.3052668196737782</v>
      </c>
      <c r="P23" s="49">
        <f t="shared" si="2"/>
        <v>-0.26400701095156837</v>
      </c>
      <c r="Q23" s="41"/>
      <c r="R23" s="42">
        <v>-52.702590915141599</v>
      </c>
      <c r="S23" s="42">
        <v>1.4695518908702101</v>
      </c>
      <c r="T23" s="38">
        <v>5218969.6112500001</v>
      </c>
    </row>
    <row r="24" spans="2:20" x14ac:dyDescent="0.3">
      <c r="B24" s="38" t="s">
        <v>373</v>
      </c>
      <c r="C24" s="38" t="s">
        <v>374</v>
      </c>
      <c r="D24" s="38" t="s">
        <v>192</v>
      </c>
      <c r="E24" s="38" t="s">
        <v>375</v>
      </c>
      <c r="F24" s="38">
        <v>1.6000000238418599</v>
      </c>
      <c r="G24" s="39">
        <v>461.34769262123098</v>
      </c>
      <c r="H24" s="38">
        <v>1.27479475804284</v>
      </c>
      <c r="I24" s="38">
        <v>1.3132935597350299</v>
      </c>
      <c r="J24" s="38">
        <v>1.3079394217529601</v>
      </c>
      <c r="K24" s="38">
        <v>1.2974293091829201</v>
      </c>
      <c r="L24" s="38">
        <v>1.4403587210144899</v>
      </c>
      <c r="M24" s="38">
        <v>1.5373538248968499</v>
      </c>
      <c r="N24" s="49">
        <f t="shared" si="0"/>
        <v>0.81007207835152983</v>
      </c>
      <c r="O24" s="49">
        <f t="shared" si="1"/>
        <v>-9.1934944628420592</v>
      </c>
      <c r="P24" s="49">
        <f t="shared" si="2"/>
        <v>-14.922680740673513</v>
      </c>
      <c r="Q24" s="41">
        <v>1.0842516589964399</v>
      </c>
      <c r="R24" s="42">
        <v>13.753036798894801</v>
      </c>
      <c r="S24" s="42">
        <v>0.64376947050823197</v>
      </c>
      <c r="T24" s="38">
        <v>1377665.3793476601</v>
      </c>
    </row>
    <row r="25" spans="2:20" x14ac:dyDescent="0.3">
      <c r="B25" s="38" t="s">
        <v>376</v>
      </c>
      <c r="C25" s="38" t="s">
        <v>377</v>
      </c>
      <c r="D25" s="38" t="s">
        <v>192</v>
      </c>
      <c r="E25" s="38" t="s">
        <v>378</v>
      </c>
      <c r="F25" s="38">
        <v>5.4000000953674299</v>
      </c>
      <c r="G25" s="39">
        <v>6345.5606980743396</v>
      </c>
      <c r="H25" s="38">
        <v>3.1487430523666302</v>
      </c>
      <c r="I25" s="38">
        <v>3.2762225281694599</v>
      </c>
      <c r="J25" s="38">
        <v>3.1804854418405699</v>
      </c>
      <c r="K25" s="38">
        <v>3.26901306333093</v>
      </c>
      <c r="L25" s="38">
        <v>3.4022446133203599</v>
      </c>
      <c r="M25" s="38">
        <v>5.5824547466254399</v>
      </c>
      <c r="N25" s="49">
        <f t="shared" si="0"/>
        <v>-2.7080840539730269</v>
      </c>
      <c r="O25" s="49">
        <f t="shared" si="1"/>
        <v>-6.5180255003289735</v>
      </c>
      <c r="P25" s="49">
        <f t="shared" si="2"/>
        <v>-43.027116453328098</v>
      </c>
      <c r="Q25" s="41">
        <v>1.2980399882526401</v>
      </c>
      <c r="R25" s="42">
        <v>440.127162197605</v>
      </c>
      <c r="S25" s="42">
        <v>1.25984490332849</v>
      </c>
      <c r="T25" s="38">
        <v>7979343.8183749998</v>
      </c>
    </row>
    <row r="26" spans="2:20" x14ac:dyDescent="0.3">
      <c r="B26" s="38" t="s">
        <v>379</v>
      </c>
      <c r="C26" s="38" t="s">
        <v>380</v>
      </c>
      <c r="D26" s="38" t="s">
        <v>192</v>
      </c>
      <c r="E26" s="38" t="s">
        <v>381</v>
      </c>
      <c r="F26" s="38">
        <v>0.40000000596046398</v>
      </c>
      <c r="G26" s="39">
        <v>58.314075008869203</v>
      </c>
      <c r="H26" s="38">
        <v>0.197325480597556</v>
      </c>
      <c r="I26" s="38">
        <v>0.19758043954902901</v>
      </c>
      <c r="J26" s="38">
        <v>0.197427464178418</v>
      </c>
      <c r="K26" s="38">
        <v>0.19569558746843499</v>
      </c>
      <c r="L26" s="38">
        <v>0.19518490034806699</v>
      </c>
      <c r="M26" s="38">
        <v>0.33873607444957099</v>
      </c>
      <c r="N26" s="49">
        <f t="shared" si="0"/>
        <v>0.88498505887995849</v>
      </c>
      <c r="O26" s="49">
        <f t="shared" si="1"/>
        <v>1.1489432975357832</v>
      </c>
      <c r="P26" s="49">
        <f t="shared" si="2"/>
        <v>-41.716433804923895</v>
      </c>
      <c r="Q26" s="41">
        <v>0.99837849382856803</v>
      </c>
      <c r="R26" s="42">
        <v>9.2840365155134403</v>
      </c>
      <c r="S26" s="42">
        <v>0.81373528141830298</v>
      </c>
      <c r="T26" s="38">
        <v>811426.87777441402</v>
      </c>
    </row>
    <row r="27" spans="2:20" x14ac:dyDescent="0.3">
      <c r="B27" s="38" t="s">
        <v>382</v>
      </c>
      <c r="C27" s="38" t="s">
        <v>383</v>
      </c>
      <c r="D27" s="38" t="s">
        <v>192</v>
      </c>
      <c r="E27" s="38" t="s">
        <v>384</v>
      </c>
      <c r="F27" s="38">
        <v>1</v>
      </c>
      <c r="G27" s="39">
        <v>860.253207383156</v>
      </c>
      <c r="H27" s="38">
        <v>0.82317321911159502</v>
      </c>
      <c r="I27" s="38">
        <v>0.83499056651817205</v>
      </c>
      <c r="J27" s="38">
        <v>0.82542960583305103</v>
      </c>
      <c r="K27" s="38">
        <v>0.82424920818630198</v>
      </c>
      <c r="L27" s="38">
        <v>0.89668521970361303</v>
      </c>
      <c r="M27" s="38">
        <v>1.34879733536945</v>
      </c>
      <c r="N27" s="49">
        <f t="shared" si="0"/>
        <v>0.14320882992977557</v>
      </c>
      <c r="O27" s="49">
        <f t="shared" si="1"/>
        <v>-7.9465583133080493</v>
      </c>
      <c r="P27" s="49">
        <f t="shared" si="2"/>
        <v>-38.802547707661574</v>
      </c>
      <c r="Q27" s="41">
        <v>0.86453098199763201</v>
      </c>
      <c r="R27" s="42">
        <v>10.6590762279811</v>
      </c>
      <c r="S27" s="42">
        <v>1.1316748942408601</v>
      </c>
      <c r="T27" s="38">
        <v>825429.60583300795</v>
      </c>
    </row>
    <row r="28" spans="2:20" x14ac:dyDescent="0.3">
      <c r="B28" s="38" t="s">
        <v>385</v>
      </c>
      <c r="C28" s="38" t="s">
        <v>386</v>
      </c>
      <c r="D28" s="38" t="s">
        <v>192</v>
      </c>
      <c r="E28" s="38" t="s">
        <v>387</v>
      </c>
      <c r="F28" s="38">
        <v>0.60000002384185802</v>
      </c>
      <c r="G28" s="39">
        <v>468.94590153455698</v>
      </c>
      <c r="H28" s="38">
        <v>5.80031614909967</v>
      </c>
      <c r="I28" s="38">
        <v>6.2209984192522798</v>
      </c>
      <c r="J28" s="38">
        <v>5.8458263219654301</v>
      </c>
      <c r="K28" s="38">
        <v>6.0581044812206502</v>
      </c>
      <c r="L28" s="38">
        <v>6.8954729720935601</v>
      </c>
      <c r="M28" s="38">
        <v>13.763295111988599</v>
      </c>
      <c r="N28" s="49">
        <f t="shared" si="0"/>
        <v>-3.5040359556896923</v>
      </c>
      <c r="O28" s="49">
        <f t="shared" si="1"/>
        <v>-15.222257477857143</v>
      </c>
      <c r="P28" s="49">
        <f t="shared" si="2"/>
        <v>-57.525968349880195</v>
      </c>
      <c r="Q28" s="41">
        <v>1.1184091120758199</v>
      </c>
      <c r="R28" s="42">
        <v>10.275304456168699</v>
      </c>
      <c r="S28" s="42">
        <v>0.59675856020203399</v>
      </c>
      <c r="T28" s="38">
        <v>584582.63219628902</v>
      </c>
    </row>
    <row r="29" spans="2:20" x14ac:dyDescent="0.3">
      <c r="B29" s="38" t="s">
        <v>388</v>
      </c>
      <c r="C29" s="38" t="s">
        <v>389</v>
      </c>
      <c r="D29" s="38" t="s">
        <v>192</v>
      </c>
      <c r="E29" s="38" t="s">
        <v>390</v>
      </c>
      <c r="F29" s="38">
        <v>2.7999999523162802</v>
      </c>
      <c r="G29" s="39">
        <v>1992.4032188548999</v>
      </c>
      <c r="H29" s="38">
        <v>1.53230329916732</v>
      </c>
      <c r="I29" s="38">
        <v>1.580745499974</v>
      </c>
      <c r="J29" s="38">
        <v>1.5425016572317001</v>
      </c>
      <c r="K29" s="38">
        <v>1.5709070557259099</v>
      </c>
      <c r="L29" s="38">
        <v>1.81185395674947</v>
      </c>
      <c r="M29" s="38">
        <v>2.6273694271731101</v>
      </c>
      <c r="N29" s="49">
        <f t="shared" si="0"/>
        <v>-1.8082163671410749</v>
      </c>
      <c r="O29" s="49">
        <f t="shared" si="1"/>
        <v>-14.866115368426133</v>
      </c>
      <c r="P29" s="49">
        <f t="shared" si="2"/>
        <v>-41.291025111328246</v>
      </c>
      <c r="Q29" s="41">
        <v>1.0969825186803099</v>
      </c>
      <c r="R29" s="42">
        <v>20.001323981065099</v>
      </c>
      <c r="S29" s="42">
        <v>1.0924560451821901</v>
      </c>
      <c r="T29" s="38">
        <v>1397068.2489668</v>
      </c>
    </row>
    <row r="30" spans="2:20" x14ac:dyDescent="0.3">
      <c r="B30" s="38" t="s">
        <v>391</v>
      </c>
      <c r="C30" s="38" t="s">
        <v>392</v>
      </c>
      <c r="D30" s="38" t="s">
        <v>192</v>
      </c>
      <c r="E30" s="38" t="s">
        <v>393</v>
      </c>
      <c r="F30" s="38">
        <v>1.1000000238418599</v>
      </c>
      <c r="G30" s="39">
        <v>657.57587705802905</v>
      </c>
      <c r="H30" s="38">
        <v>1.4558156136845399</v>
      </c>
      <c r="I30" s="38">
        <v>1.5138187751763299</v>
      </c>
      <c r="J30" s="38">
        <v>1.45798276477399</v>
      </c>
      <c r="K30" s="38">
        <v>1.51315873157182</v>
      </c>
      <c r="L30" s="38">
        <v>1.7916498298946</v>
      </c>
      <c r="M30" s="38">
        <v>2.2733975533192301</v>
      </c>
      <c r="N30" s="49">
        <f t="shared" si="0"/>
        <v>-3.6464097022071833</v>
      </c>
      <c r="O30" s="49">
        <f t="shared" si="1"/>
        <v>-18.623453062825288</v>
      </c>
      <c r="P30" s="49">
        <f t="shared" si="2"/>
        <v>-35.867672477904691</v>
      </c>
      <c r="Q30" s="41"/>
      <c r="R30" s="42">
        <v>48.961168414040003</v>
      </c>
      <c r="S30" s="42">
        <v>1.3118548690035801</v>
      </c>
      <c r="T30" s="38">
        <v>2857646.2189570302</v>
      </c>
    </row>
    <row r="31" spans="2:20" x14ac:dyDescent="0.3">
      <c r="B31" s="38" t="s">
        <v>394</v>
      </c>
      <c r="C31" s="38" t="s">
        <v>395</v>
      </c>
      <c r="D31" s="38" t="s">
        <v>192</v>
      </c>
      <c r="E31" s="38" t="s">
        <v>396</v>
      </c>
      <c r="F31" s="38">
        <v>0.69999998807907104</v>
      </c>
      <c r="G31" s="39">
        <v>497.61205318403199</v>
      </c>
      <c r="H31" s="38">
        <v>0.30600173372067702</v>
      </c>
      <c r="I31" s="38">
        <v>0.31232471572047898</v>
      </c>
      <c r="J31" s="38">
        <v>0.30898475345429699</v>
      </c>
      <c r="K31" s="38">
        <v>0.31163743210754502</v>
      </c>
      <c r="L31" s="38">
        <v>0.34421314702058198</v>
      </c>
      <c r="M31" s="38">
        <v>0.64721835346335899</v>
      </c>
      <c r="N31" s="49">
        <f t="shared" si="0"/>
        <v>-0.85120668441800018</v>
      </c>
      <c r="O31" s="49">
        <f t="shared" si="1"/>
        <v>-10.23447066772802</v>
      </c>
      <c r="P31" s="49">
        <f t="shared" si="2"/>
        <v>-52.259581051607249</v>
      </c>
      <c r="Q31" s="41">
        <v>1.4054139085456001</v>
      </c>
      <c r="R31" s="42">
        <v>6.1848553016607202</v>
      </c>
      <c r="S31" s="42">
        <v>0.47395672102220499</v>
      </c>
      <c r="T31" s="38">
        <v>598210.64197167999</v>
      </c>
    </row>
    <row r="32" spans="2:20" x14ac:dyDescent="0.3">
      <c r="B32" s="38" t="s">
        <v>397</v>
      </c>
      <c r="C32" s="38" t="s">
        <v>398</v>
      </c>
      <c r="D32" s="38" t="s">
        <v>192</v>
      </c>
      <c r="E32" s="38" t="s">
        <v>399</v>
      </c>
      <c r="F32" s="38">
        <v>1</v>
      </c>
      <c r="G32" s="39">
        <v>385.07132986545599</v>
      </c>
      <c r="H32" s="38">
        <v>0.159349344755356</v>
      </c>
      <c r="I32" s="38">
        <v>0.16699811330363401</v>
      </c>
      <c r="J32" s="38">
        <v>0.159897506501466</v>
      </c>
      <c r="K32" s="38">
        <v>0.16535863744479701</v>
      </c>
      <c r="L32" s="38">
        <v>0.17807004966312001</v>
      </c>
      <c r="M32" s="38">
        <v>0.23074302852273801</v>
      </c>
      <c r="N32" s="49">
        <f t="shared" si="0"/>
        <v>-3.3025979336302518</v>
      </c>
      <c r="O32" s="49">
        <f t="shared" si="1"/>
        <v>-10.205277752229277</v>
      </c>
      <c r="P32" s="49">
        <f t="shared" si="2"/>
        <v>-30.703212346149261</v>
      </c>
      <c r="Q32" s="41"/>
      <c r="R32" s="42">
        <v>23.148638259357501</v>
      </c>
      <c r="S32" s="42">
        <v>1.0699089113568301</v>
      </c>
      <c r="T32" s="38">
        <v>923020.64536230499</v>
      </c>
    </row>
    <row r="33" spans="2:20" x14ac:dyDescent="0.3">
      <c r="B33" s="38" t="s">
        <v>400</v>
      </c>
      <c r="C33" s="38" t="s">
        <v>401</v>
      </c>
      <c r="D33" s="38" t="s">
        <v>356</v>
      </c>
      <c r="E33" s="38" t="s">
        <v>402</v>
      </c>
      <c r="F33" s="38">
        <v>7.1999998092651403</v>
      </c>
      <c r="G33" s="39">
        <v>7781.0098579864498</v>
      </c>
      <c r="H33" s="38">
        <v>32.251032583764797</v>
      </c>
      <c r="I33" s="38">
        <v>32.652592932514402</v>
      </c>
      <c r="J33" s="38">
        <v>32.504716740571901</v>
      </c>
      <c r="K33" s="38">
        <v>32.180062836268903</v>
      </c>
      <c r="L33" s="38">
        <v>30.4626093303959</v>
      </c>
      <c r="M33" s="38">
        <v>22.0649679182388</v>
      </c>
      <c r="N33" s="49">
        <f t="shared" si="0"/>
        <v>1.0088665953041382</v>
      </c>
      <c r="O33" s="49">
        <f t="shared" si="1"/>
        <v>6.703652297238917</v>
      </c>
      <c r="P33" s="49">
        <f t="shared" si="2"/>
        <v>47.313682308613977</v>
      </c>
      <c r="Q33" s="41">
        <v>0.95305423514128096</v>
      </c>
      <c r="R33" s="42">
        <v>38.1970153015573</v>
      </c>
      <c r="S33" s="42">
        <v>4.1223693894571598</v>
      </c>
      <c r="T33" s="38">
        <v>3912819.37694922</v>
      </c>
    </row>
    <row r="34" spans="2:20" x14ac:dyDescent="0.3">
      <c r="B34" s="38" t="s">
        <v>403</v>
      </c>
      <c r="C34" s="38" t="s">
        <v>404</v>
      </c>
      <c r="D34" s="38" t="s">
        <v>192</v>
      </c>
      <c r="E34" s="38" t="s">
        <v>405</v>
      </c>
      <c r="F34" s="38">
        <v>0.80000001192092896</v>
      </c>
      <c r="G34" s="39">
        <v>1482.9304102287299</v>
      </c>
      <c r="H34" s="38">
        <v>0.76041507317313495</v>
      </c>
      <c r="I34" s="38">
        <v>0.77635000764803397</v>
      </c>
      <c r="J34" s="38">
        <v>0.77125082861584804</v>
      </c>
      <c r="K34" s="38">
        <v>0.75921238409046099</v>
      </c>
      <c r="L34" s="38">
        <v>0.801647613958266</v>
      </c>
      <c r="M34" s="38">
        <v>1.1200375651369501</v>
      </c>
      <c r="N34" s="49">
        <f t="shared" si="0"/>
        <v>1.5856491250217351</v>
      </c>
      <c r="O34" s="49">
        <f t="shared" si="1"/>
        <v>-3.7917889123787041</v>
      </c>
      <c r="P34" s="49">
        <f t="shared" si="2"/>
        <v>-31.140628437623423</v>
      </c>
      <c r="Q34" s="41">
        <v>1.1072175598910701</v>
      </c>
      <c r="R34" s="42">
        <v>41.6677096200292</v>
      </c>
      <c r="S34" s="42">
        <v>1.12846097522015</v>
      </c>
      <c r="T34" s="38">
        <v>671803.56799023401</v>
      </c>
    </row>
    <row r="35" spans="2:20" x14ac:dyDescent="0.3">
      <c r="B35" s="38" t="s">
        <v>406</v>
      </c>
      <c r="C35" s="38" t="s">
        <v>407</v>
      </c>
      <c r="D35" s="38" t="s">
        <v>192</v>
      </c>
      <c r="E35" s="38" t="s">
        <v>408</v>
      </c>
      <c r="F35" s="38">
        <v>1.79999995231628</v>
      </c>
      <c r="G35" s="39">
        <v>324.38826678895998</v>
      </c>
      <c r="H35" s="38">
        <v>1.6699811330363401</v>
      </c>
      <c r="I35" s="38">
        <v>1.70185100198796</v>
      </c>
      <c r="J35" s="38">
        <v>1.68489623170535</v>
      </c>
      <c r="K35" s="38">
        <v>1.6916188610612199</v>
      </c>
      <c r="L35" s="38">
        <v>1.6919326876704901</v>
      </c>
      <c r="M35" s="38">
        <v>1.9053762970088399</v>
      </c>
      <c r="N35" s="49">
        <f t="shared" si="0"/>
        <v>-0.39740803975504307</v>
      </c>
      <c r="O35" s="49">
        <f t="shared" si="1"/>
        <v>-0.41588273673157539</v>
      </c>
      <c r="P35" s="49">
        <f t="shared" si="2"/>
        <v>-11.571470981853357</v>
      </c>
      <c r="Q35" s="41">
        <v>0.75586142608153795</v>
      </c>
      <c r="R35" s="42">
        <v>16.506878196698398</v>
      </c>
      <c r="S35" s="42">
        <v>1.7429259578329901</v>
      </c>
      <c r="T35" s="38">
        <v>1258627.5641328101</v>
      </c>
    </row>
    <row r="36" spans="2:20" x14ac:dyDescent="0.3">
      <c r="B36" s="38"/>
      <c r="C36" s="38"/>
      <c r="D36" s="38"/>
      <c r="E36" s="38"/>
      <c r="F36" s="38"/>
      <c r="G36" s="39"/>
      <c r="H36" s="38"/>
      <c r="I36" s="38"/>
      <c r="J36" s="38"/>
      <c r="K36" s="38"/>
      <c r="L36" s="38"/>
      <c r="M36" s="38"/>
      <c r="N36" s="40"/>
      <c r="O36" s="40"/>
      <c r="P36" s="40"/>
      <c r="Q36" s="41"/>
      <c r="R36" s="42"/>
      <c r="S36" s="42"/>
      <c r="T36" s="38"/>
    </row>
    <row r="37" spans="2:20" x14ac:dyDescent="0.3">
      <c r="B37" s="38"/>
      <c r="C37" s="38"/>
      <c r="D37" s="38"/>
      <c r="E37" s="38"/>
      <c r="F37" s="38"/>
      <c r="G37" s="39"/>
      <c r="H37" s="38"/>
      <c r="I37" s="38"/>
      <c r="J37" s="38"/>
      <c r="K37" s="38"/>
      <c r="L37" s="38"/>
      <c r="M37" s="38"/>
      <c r="N37" s="40"/>
      <c r="O37" s="40"/>
      <c r="P37" s="40"/>
      <c r="Q37" s="41"/>
      <c r="R37" s="42"/>
      <c r="S37" s="42"/>
      <c r="T37" s="38"/>
    </row>
    <row r="38" spans="2:20" x14ac:dyDescent="0.3">
      <c r="B38" s="38"/>
      <c r="C38" s="38"/>
      <c r="D38" s="38"/>
      <c r="E38" s="38"/>
      <c r="F38" s="38"/>
      <c r="G38" s="39"/>
      <c r="H38" s="38"/>
      <c r="I38" s="38"/>
      <c r="J38" s="38"/>
      <c r="K38" s="38"/>
      <c r="L38" s="38"/>
      <c r="M38" s="38"/>
      <c r="N38" s="40"/>
      <c r="O38" s="40"/>
      <c r="P38" s="40"/>
      <c r="Q38" s="41"/>
      <c r="R38" s="42"/>
      <c r="S38" s="42"/>
      <c r="T38" s="38"/>
    </row>
    <row r="39" spans="2:20" x14ac:dyDescent="0.3">
      <c r="B39" s="38"/>
      <c r="C39" s="38"/>
      <c r="D39" s="38"/>
      <c r="E39" s="38"/>
      <c r="F39" s="38"/>
      <c r="G39" s="39"/>
      <c r="H39" s="38"/>
      <c r="I39" s="38"/>
      <c r="J39" s="38"/>
      <c r="K39" s="38"/>
      <c r="L39" s="38"/>
      <c r="M39" s="38"/>
      <c r="N39" s="40"/>
      <c r="O39" s="40"/>
      <c r="P39" s="40"/>
      <c r="Q39" s="41"/>
      <c r="R39" s="42"/>
      <c r="S39" s="42"/>
      <c r="T39" s="38"/>
    </row>
    <row r="40" spans="2:20" x14ac:dyDescent="0.3">
      <c r="B40" s="38"/>
      <c r="C40" s="38"/>
      <c r="D40" s="38"/>
      <c r="E40" s="38"/>
      <c r="F40" s="38"/>
      <c r="G40" s="39"/>
      <c r="H40" s="38"/>
      <c r="I40" s="38"/>
      <c r="J40" s="38"/>
      <c r="K40" s="38"/>
      <c r="L40" s="38"/>
      <c r="M40" s="38"/>
      <c r="N40" s="40"/>
      <c r="O40" s="40"/>
      <c r="P40" s="40"/>
      <c r="Q40" s="41"/>
      <c r="R40" s="42"/>
      <c r="S40" s="42"/>
      <c r="T40" s="38"/>
    </row>
    <row r="41" spans="2:20" x14ac:dyDescent="0.3">
      <c r="B41" s="38"/>
      <c r="C41" s="38"/>
      <c r="D41" s="38"/>
      <c r="E41" s="38"/>
      <c r="F41" s="38"/>
      <c r="G41" s="39"/>
      <c r="H41" s="38"/>
      <c r="I41" s="38"/>
      <c r="J41" s="38"/>
      <c r="K41" s="38"/>
      <c r="L41" s="38"/>
      <c r="M41" s="38"/>
      <c r="N41" s="40"/>
      <c r="O41" s="40"/>
      <c r="P41" s="40"/>
      <c r="Q41" s="41"/>
      <c r="R41" s="42"/>
      <c r="S41" s="42"/>
      <c r="T41" s="38"/>
    </row>
    <row r="42" spans="2:20" x14ac:dyDescent="0.3">
      <c r="B42" s="38"/>
      <c r="C42" s="38"/>
      <c r="D42" s="38"/>
      <c r="E42" s="38"/>
      <c r="F42" s="38"/>
      <c r="G42" s="39"/>
      <c r="H42" s="38"/>
      <c r="I42" s="38"/>
      <c r="J42" s="38"/>
      <c r="K42" s="38"/>
      <c r="L42" s="38"/>
      <c r="M42" s="38"/>
      <c r="N42" s="40"/>
      <c r="O42" s="40"/>
      <c r="P42" s="40"/>
      <c r="Q42" s="41"/>
      <c r="R42" s="42"/>
      <c r="S42" s="42"/>
      <c r="T42" s="38"/>
    </row>
    <row r="43" spans="2:20" x14ac:dyDescent="0.3">
      <c r="B43" s="38"/>
      <c r="C43" s="38"/>
      <c r="D43" s="38"/>
      <c r="E43" s="38"/>
      <c r="F43" s="38"/>
      <c r="G43" s="39"/>
      <c r="H43" s="38"/>
      <c r="I43" s="38"/>
      <c r="J43" s="38"/>
      <c r="K43" s="38"/>
      <c r="L43" s="38"/>
      <c r="M43" s="38"/>
      <c r="N43" s="40"/>
      <c r="O43" s="40"/>
      <c r="P43" s="40"/>
      <c r="Q43" s="41"/>
      <c r="R43" s="42"/>
      <c r="S43" s="42"/>
      <c r="T43" s="38"/>
    </row>
    <row r="44" spans="2:20" x14ac:dyDescent="0.3">
      <c r="B44" s="38"/>
      <c r="C44" s="38"/>
      <c r="D44" s="38"/>
      <c r="E44" s="38"/>
      <c r="F44" s="38"/>
      <c r="G44" s="39"/>
      <c r="H44" s="38"/>
      <c r="I44" s="38"/>
      <c r="J44" s="38"/>
      <c r="K44" s="38"/>
      <c r="L44" s="38"/>
      <c r="M44" s="38"/>
      <c r="N44" s="40"/>
      <c r="O44" s="40"/>
      <c r="P44" s="40"/>
      <c r="Q44" s="41"/>
      <c r="R44" s="42"/>
      <c r="S44" s="42"/>
      <c r="T44" s="38"/>
    </row>
    <row r="45" spans="2:20" x14ac:dyDescent="0.3">
      <c r="B45" s="38"/>
      <c r="C45" s="38"/>
      <c r="D45" s="38"/>
      <c r="E45" s="38"/>
      <c r="F45" s="38"/>
      <c r="G45" s="39"/>
      <c r="H45" s="38"/>
      <c r="I45" s="38"/>
      <c r="J45" s="38"/>
      <c r="K45" s="38"/>
      <c r="L45" s="38"/>
      <c r="M45" s="38"/>
      <c r="N45" s="40"/>
      <c r="O45" s="40"/>
      <c r="P45" s="40"/>
      <c r="Q45" s="41"/>
      <c r="R45" s="42"/>
      <c r="S45" s="42"/>
      <c r="T45" s="38"/>
    </row>
    <row r="46" spans="2:20" x14ac:dyDescent="0.3">
      <c r="B46" s="38"/>
      <c r="C46" s="38"/>
      <c r="D46" s="38"/>
      <c r="E46" s="38"/>
      <c r="F46" s="38"/>
      <c r="G46" s="39"/>
      <c r="H46" s="38"/>
      <c r="I46" s="38"/>
      <c r="J46" s="38"/>
      <c r="K46" s="38"/>
      <c r="L46" s="38"/>
      <c r="M46" s="38"/>
      <c r="N46" s="40"/>
      <c r="O46" s="40"/>
      <c r="P46" s="40"/>
      <c r="Q46" s="41"/>
      <c r="R46" s="42"/>
      <c r="S46" s="42"/>
      <c r="T46" s="38"/>
    </row>
    <row r="47" spans="2:20" x14ac:dyDescent="0.3">
      <c r="B47" s="38"/>
      <c r="C47" s="38"/>
      <c r="D47" s="38"/>
      <c r="E47" s="38"/>
      <c r="F47" s="38"/>
      <c r="G47" s="39"/>
      <c r="H47" s="38"/>
      <c r="I47" s="38"/>
      <c r="J47" s="38"/>
      <c r="K47" s="38"/>
      <c r="L47" s="38"/>
      <c r="M47" s="38"/>
      <c r="N47" s="40"/>
      <c r="O47" s="40"/>
      <c r="P47" s="40"/>
      <c r="Q47" s="41"/>
      <c r="R47" s="42"/>
      <c r="S47" s="42"/>
      <c r="T47" s="38"/>
    </row>
    <row r="48" spans="2:20" x14ac:dyDescent="0.3">
      <c r="B48" s="38"/>
      <c r="C48" s="38"/>
      <c r="D48" s="38"/>
      <c r="E48" s="38"/>
      <c r="F48" s="38"/>
      <c r="G48" s="39"/>
      <c r="H48" s="38"/>
      <c r="I48" s="38"/>
      <c r="J48" s="38"/>
      <c r="K48" s="38"/>
      <c r="L48" s="38"/>
      <c r="M48" s="38"/>
      <c r="N48" s="40"/>
      <c r="O48" s="40"/>
      <c r="P48" s="40"/>
      <c r="Q48" s="41"/>
      <c r="R48" s="42"/>
      <c r="S48" s="42"/>
      <c r="T48" s="38"/>
    </row>
    <row r="49" spans="2:20" x14ac:dyDescent="0.3">
      <c r="B49" s="38"/>
      <c r="C49" s="38"/>
      <c r="D49" s="38"/>
      <c r="E49" s="38"/>
      <c r="F49" s="38"/>
      <c r="G49" s="39"/>
      <c r="H49" s="38"/>
      <c r="I49" s="38"/>
      <c r="J49" s="38"/>
      <c r="K49" s="38"/>
      <c r="L49" s="38"/>
      <c r="M49" s="38"/>
      <c r="N49" s="40"/>
      <c r="O49" s="40"/>
      <c r="P49" s="40"/>
      <c r="Q49" s="41"/>
      <c r="R49" s="42"/>
      <c r="S49" s="42"/>
      <c r="T49" s="38"/>
    </row>
    <row r="50" spans="2:20" x14ac:dyDescent="0.3">
      <c r="B50" s="38"/>
      <c r="C50" s="38"/>
      <c r="D50" s="38"/>
      <c r="E50" s="38"/>
      <c r="F50" s="38"/>
      <c r="G50" s="39"/>
      <c r="H50" s="38"/>
      <c r="I50" s="38"/>
      <c r="J50" s="38"/>
      <c r="K50" s="38"/>
      <c r="L50" s="38"/>
      <c r="M50" s="38"/>
      <c r="N50" s="40"/>
      <c r="O50" s="40"/>
      <c r="P50" s="40"/>
      <c r="Q50" s="41"/>
      <c r="R50" s="42"/>
      <c r="S50" s="42"/>
      <c r="T50" s="38"/>
    </row>
    <row r="51" spans="2:20" x14ac:dyDescent="0.3">
      <c r="B51" s="38"/>
      <c r="C51" s="38"/>
      <c r="D51" s="38"/>
      <c r="E51" s="38"/>
      <c r="F51" s="38"/>
      <c r="G51" s="39"/>
      <c r="H51" s="38"/>
      <c r="I51" s="38"/>
      <c r="J51" s="38"/>
      <c r="K51" s="38"/>
      <c r="L51" s="38"/>
      <c r="M51" s="38"/>
      <c r="N51" s="40"/>
      <c r="O51" s="40"/>
      <c r="P51" s="40"/>
      <c r="Q51" s="41"/>
      <c r="R51" s="42"/>
      <c r="S51" s="42"/>
      <c r="T51" s="38"/>
    </row>
    <row r="52" spans="2:20" x14ac:dyDescent="0.3">
      <c r="B52" s="38"/>
      <c r="C52" s="38"/>
      <c r="D52" s="38"/>
      <c r="E52" s="38"/>
      <c r="F52" s="38"/>
      <c r="G52" s="39"/>
      <c r="H52" s="38"/>
      <c r="I52" s="38"/>
      <c r="J52" s="38"/>
      <c r="K52" s="38"/>
      <c r="L52" s="38"/>
      <c r="M52" s="38"/>
      <c r="N52" s="40"/>
      <c r="O52" s="40"/>
      <c r="P52" s="40"/>
      <c r="Q52" s="41"/>
      <c r="R52" s="42"/>
      <c r="S52" s="42"/>
      <c r="T52" s="38"/>
    </row>
    <row r="53" spans="2:20" x14ac:dyDescent="0.3">
      <c r="B53" s="38"/>
      <c r="C53" s="38"/>
      <c r="D53" s="38"/>
      <c r="E53" s="38"/>
      <c r="F53" s="38"/>
      <c r="G53" s="39"/>
      <c r="H53" s="38"/>
      <c r="I53" s="38"/>
      <c r="J53" s="38"/>
      <c r="K53" s="38"/>
      <c r="L53" s="38"/>
      <c r="M53" s="38"/>
      <c r="N53" s="40"/>
      <c r="O53" s="40"/>
      <c r="P53" s="40"/>
      <c r="Q53" s="41"/>
      <c r="R53" s="42"/>
      <c r="S53" s="42"/>
      <c r="T53" s="38"/>
    </row>
    <row r="54" spans="2:20" x14ac:dyDescent="0.3">
      <c r="B54" s="38"/>
      <c r="C54" s="38"/>
      <c r="D54" s="38"/>
      <c r="E54" s="38"/>
      <c r="F54" s="38"/>
      <c r="G54" s="39"/>
      <c r="H54" s="38"/>
      <c r="I54" s="38"/>
      <c r="J54" s="38"/>
      <c r="K54" s="38"/>
      <c r="L54" s="38"/>
      <c r="M54" s="38"/>
      <c r="N54" s="40"/>
      <c r="O54" s="40"/>
      <c r="P54" s="40"/>
      <c r="Q54" s="41"/>
      <c r="R54" s="42"/>
      <c r="S54" s="42"/>
      <c r="T54" s="38"/>
    </row>
    <row r="55" spans="2:20" x14ac:dyDescent="0.3">
      <c r="B55" s="38"/>
      <c r="C55" s="38"/>
      <c r="D55" s="38"/>
      <c r="E55" s="38"/>
      <c r="F55" s="38"/>
      <c r="G55" s="39"/>
      <c r="H55" s="38"/>
      <c r="I55" s="38"/>
      <c r="J55" s="38"/>
      <c r="K55" s="38"/>
      <c r="L55" s="38"/>
      <c r="M55" s="38"/>
      <c r="N55" s="40"/>
      <c r="O55" s="40"/>
      <c r="P55" s="40"/>
      <c r="Q55" s="41"/>
      <c r="R55" s="42"/>
      <c r="S55" s="42"/>
      <c r="T55" s="38"/>
    </row>
    <row r="56" spans="2:20" x14ac:dyDescent="0.3">
      <c r="B56" s="38"/>
      <c r="C56" s="38"/>
      <c r="D56" s="38"/>
      <c r="E56" s="38"/>
      <c r="F56" s="38"/>
      <c r="G56" s="39"/>
      <c r="H56" s="38"/>
      <c r="I56" s="38"/>
      <c r="J56" s="38"/>
      <c r="K56" s="38"/>
      <c r="L56" s="38"/>
      <c r="M56" s="38"/>
      <c r="N56" s="40"/>
      <c r="O56" s="40"/>
      <c r="P56" s="40"/>
      <c r="Q56" s="41"/>
      <c r="R56" s="42"/>
      <c r="S56" s="42"/>
      <c r="T56" s="38"/>
    </row>
    <row r="57" spans="2:20" x14ac:dyDescent="0.3">
      <c r="B57" s="38"/>
      <c r="C57" s="38"/>
      <c r="D57" s="38"/>
      <c r="E57" s="38"/>
      <c r="F57" s="38"/>
      <c r="G57" s="39"/>
      <c r="H57" s="38"/>
      <c r="I57" s="38"/>
      <c r="J57" s="38"/>
      <c r="K57" s="38"/>
      <c r="L57" s="38"/>
      <c r="M57" s="38"/>
      <c r="N57" s="40"/>
      <c r="O57" s="40"/>
      <c r="P57" s="40"/>
      <c r="Q57" s="41"/>
      <c r="R57" s="42"/>
      <c r="S57" s="42"/>
      <c r="T57" s="38"/>
    </row>
    <row r="58" spans="2:20" x14ac:dyDescent="0.3">
      <c r="B58" s="38"/>
      <c r="C58" s="38"/>
      <c r="D58" s="38"/>
      <c r="E58" s="38"/>
      <c r="F58" s="38"/>
      <c r="G58" s="39"/>
      <c r="H58" s="38"/>
      <c r="I58" s="38"/>
      <c r="J58" s="38"/>
      <c r="K58" s="38"/>
      <c r="L58" s="38"/>
      <c r="M58" s="38"/>
      <c r="N58" s="40"/>
      <c r="O58" s="40"/>
      <c r="P58" s="40"/>
      <c r="Q58" s="41"/>
      <c r="R58" s="42"/>
      <c r="S58" s="42"/>
      <c r="T58" s="38"/>
    </row>
    <row r="59" spans="2:20" x14ac:dyDescent="0.3">
      <c r="B59" s="38"/>
      <c r="C59" s="38"/>
      <c r="D59" s="38"/>
      <c r="E59" s="38"/>
      <c r="F59" s="38"/>
      <c r="G59" s="39"/>
      <c r="H59" s="38"/>
      <c r="I59" s="38"/>
      <c r="J59" s="38"/>
      <c r="K59" s="38"/>
      <c r="L59" s="38"/>
      <c r="M59" s="38"/>
      <c r="N59" s="40"/>
      <c r="O59" s="40"/>
      <c r="P59" s="40"/>
      <c r="Q59" s="41"/>
      <c r="R59" s="42"/>
      <c r="S59" s="42"/>
      <c r="T59" s="38"/>
    </row>
    <row r="60" spans="2:20" x14ac:dyDescent="0.3">
      <c r="B60" s="38"/>
      <c r="C60" s="38"/>
      <c r="D60" s="38"/>
      <c r="E60" s="38"/>
      <c r="F60" s="38"/>
      <c r="G60" s="39"/>
      <c r="H60" s="38"/>
      <c r="I60" s="38"/>
      <c r="J60" s="38"/>
      <c r="K60" s="38"/>
      <c r="L60" s="38"/>
      <c r="M60" s="38"/>
      <c r="N60" s="40"/>
      <c r="O60" s="40"/>
      <c r="P60" s="40"/>
      <c r="Q60" s="41"/>
      <c r="R60" s="42"/>
      <c r="S60" s="42"/>
      <c r="T60" s="38"/>
    </row>
    <row r="61" spans="2:20" x14ac:dyDescent="0.3">
      <c r="B61" s="38"/>
      <c r="C61" s="38"/>
      <c r="D61" s="38"/>
      <c r="E61" s="38"/>
      <c r="F61" s="38"/>
      <c r="G61" s="39"/>
      <c r="H61" s="38"/>
      <c r="I61" s="38"/>
      <c r="J61" s="38"/>
      <c r="K61" s="38"/>
      <c r="L61" s="38"/>
      <c r="M61" s="38"/>
      <c r="N61" s="40"/>
      <c r="O61" s="40"/>
      <c r="P61" s="40"/>
      <c r="Q61" s="41"/>
      <c r="R61" s="42"/>
      <c r="S61" s="42"/>
      <c r="T61" s="38"/>
    </row>
    <row r="62" spans="2:20" x14ac:dyDescent="0.3">
      <c r="B62" s="38"/>
      <c r="C62" s="38"/>
      <c r="D62" s="38"/>
      <c r="E62" s="38"/>
      <c r="F62" s="38"/>
      <c r="G62" s="39"/>
      <c r="H62" s="38"/>
      <c r="I62" s="38"/>
      <c r="J62" s="38"/>
      <c r="K62" s="38"/>
      <c r="L62" s="38"/>
      <c r="M62" s="38"/>
      <c r="N62" s="40"/>
      <c r="O62" s="40"/>
      <c r="P62" s="40"/>
      <c r="Q62" s="41"/>
      <c r="R62" s="42"/>
      <c r="S62" s="42"/>
      <c r="T62" s="38"/>
    </row>
    <row r="63" spans="2:20" x14ac:dyDescent="0.3">
      <c r="B63" s="38"/>
      <c r="C63" s="38"/>
      <c r="D63" s="38"/>
      <c r="E63" s="38"/>
      <c r="F63" s="38"/>
      <c r="G63" s="39"/>
      <c r="H63" s="38"/>
      <c r="I63" s="38"/>
      <c r="J63" s="38"/>
      <c r="K63" s="38"/>
      <c r="L63" s="38"/>
      <c r="M63" s="38"/>
      <c r="N63" s="40"/>
      <c r="O63" s="40"/>
      <c r="P63" s="40"/>
      <c r="Q63" s="41"/>
      <c r="R63" s="42"/>
      <c r="S63" s="42"/>
      <c r="T63" s="38"/>
    </row>
    <row r="64" spans="2:20" x14ac:dyDescent="0.3">
      <c r="B64" s="38"/>
      <c r="C64" s="38"/>
      <c r="D64" s="38"/>
      <c r="E64" s="38"/>
      <c r="F64" s="38"/>
      <c r="G64" s="39"/>
      <c r="H64" s="38"/>
      <c r="I64" s="38"/>
      <c r="J64" s="38"/>
      <c r="K64" s="38"/>
      <c r="L64" s="38"/>
      <c r="M64" s="38"/>
      <c r="N64" s="40"/>
      <c r="O64" s="40"/>
      <c r="P64" s="40"/>
      <c r="Q64" s="41"/>
      <c r="R64" s="42"/>
      <c r="S64" s="42"/>
      <c r="T64" s="38"/>
    </row>
    <row r="65" spans="2:20" x14ac:dyDescent="0.3">
      <c r="B65" s="38"/>
      <c r="C65" s="38"/>
      <c r="D65" s="38"/>
      <c r="E65" s="38"/>
      <c r="F65" s="38"/>
      <c r="G65" s="39"/>
      <c r="H65" s="38"/>
      <c r="I65" s="38"/>
      <c r="J65" s="38"/>
      <c r="K65" s="38"/>
      <c r="L65" s="38"/>
      <c r="M65" s="38"/>
      <c r="N65" s="40"/>
      <c r="O65" s="40"/>
      <c r="P65" s="40"/>
      <c r="Q65" s="41"/>
      <c r="R65" s="42"/>
      <c r="S65" s="42"/>
      <c r="T65" s="38"/>
    </row>
    <row r="66" spans="2:20" x14ac:dyDescent="0.3">
      <c r="B66" s="38"/>
      <c r="C66" s="38"/>
      <c r="D66" s="38"/>
      <c r="E66" s="38"/>
      <c r="F66" s="38"/>
      <c r="G66" s="39"/>
      <c r="H66" s="38"/>
      <c r="I66" s="38"/>
      <c r="J66" s="38"/>
      <c r="K66" s="38"/>
      <c r="L66" s="38"/>
      <c r="M66" s="38"/>
      <c r="N66" s="40"/>
      <c r="O66" s="40"/>
      <c r="P66" s="40"/>
      <c r="Q66" s="41"/>
      <c r="R66" s="42"/>
      <c r="S66" s="42"/>
      <c r="T66" s="38"/>
    </row>
    <row r="67" spans="2:20" x14ac:dyDescent="0.3">
      <c r="B67" s="38"/>
      <c r="C67" s="38"/>
      <c r="D67" s="38"/>
      <c r="E67" s="38"/>
      <c r="F67" s="38"/>
      <c r="G67" s="39"/>
      <c r="H67" s="38"/>
      <c r="I67" s="38"/>
      <c r="J67" s="38"/>
      <c r="K67" s="38"/>
      <c r="L67" s="38"/>
      <c r="M67" s="38"/>
      <c r="N67" s="40"/>
      <c r="O67" s="40"/>
      <c r="P67" s="40"/>
      <c r="Q67" s="41"/>
      <c r="R67" s="42"/>
      <c r="S67" s="42"/>
      <c r="T67" s="38"/>
    </row>
    <row r="68" spans="2:20" x14ac:dyDescent="0.3">
      <c r="B68" s="38"/>
      <c r="C68" s="38"/>
      <c r="D68" s="38"/>
      <c r="E68" s="38"/>
      <c r="F68" s="38"/>
      <c r="G68" s="39"/>
      <c r="H68" s="38"/>
      <c r="I68" s="38"/>
      <c r="J68" s="38"/>
      <c r="K68" s="38"/>
      <c r="L68" s="38"/>
      <c r="M68" s="38"/>
      <c r="N68" s="40"/>
      <c r="O68" s="40"/>
      <c r="P68" s="40"/>
      <c r="Q68" s="41"/>
      <c r="R68" s="42"/>
      <c r="S68" s="42"/>
      <c r="T68" s="38"/>
    </row>
    <row r="69" spans="2:20" x14ac:dyDescent="0.3">
      <c r="B69" s="38"/>
      <c r="C69" s="38"/>
      <c r="D69" s="38"/>
      <c r="E69" s="38"/>
      <c r="F69" s="38"/>
      <c r="G69" s="39"/>
      <c r="H69" s="38"/>
      <c r="I69" s="38"/>
      <c r="J69" s="38"/>
      <c r="K69" s="38"/>
      <c r="L69" s="38"/>
      <c r="M69" s="38"/>
      <c r="N69" s="40"/>
      <c r="O69" s="40"/>
      <c r="P69" s="40"/>
      <c r="Q69" s="41"/>
      <c r="R69" s="42"/>
      <c r="S69" s="42"/>
      <c r="T69" s="38"/>
    </row>
    <row r="70" spans="2:20" x14ac:dyDescent="0.3">
      <c r="B70" s="38"/>
      <c r="C70" s="38"/>
      <c r="D70" s="38"/>
      <c r="E70" s="38"/>
      <c r="F70" s="38"/>
      <c r="G70" s="39"/>
      <c r="H70" s="38"/>
      <c r="I70" s="38"/>
      <c r="J70" s="38"/>
      <c r="K70" s="38"/>
      <c r="L70" s="38"/>
      <c r="M70" s="38"/>
      <c r="N70" s="40"/>
      <c r="O70" s="40"/>
      <c r="P70" s="40"/>
      <c r="Q70" s="41"/>
      <c r="R70" s="42"/>
      <c r="S70" s="42"/>
      <c r="T70" s="38"/>
    </row>
    <row r="71" spans="2:20" x14ac:dyDescent="0.3">
      <c r="B71" s="38"/>
      <c r="C71" s="38"/>
      <c r="D71" s="38"/>
      <c r="E71" s="38"/>
      <c r="F71" s="38"/>
      <c r="G71" s="39"/>
      <c r="H71" s="38"/>
      <c r="I71" s="38"/>
      <c r="J71" s="38"/>
      <c r="K71" s="38"/>
      <c r="L71" s="38"/>
      <c r="M71" s="38"/>
      <c r="N71" s="40"/>
      <c r="O71" s="40"/>
      <c r="P71" s="40"/>
      <c r="Q71" s="41"/>
      <c r="R71" s="42"/>
      <c r="S71" s="42"/>
      <c r="T71" s="38"/>
    </row>
    <row r="72" spans="2:20" x14ac:dyDescent="0.3">
      <c r="B72" s="38"/>
      <c r="C72" s="38"/>
      <c r="D72" s="38"/>
      <c r="E72" s="38"/>
      <c r="F72" s="38"/>
      <c r="G72" s="39"/>
      <c r="H72" s="38"/>
      <c r="I72" s="38"/>
      <c r="J72" s="38"/>
      <c r="K72" s="38"/>
      <c r="L72" s="38"/>
      <c r="M72" s="38"/>
      <c r="N72" s="40"/>
      <c r="O72" s="40"/>
      <c r="P72" s="40"/>
      <c r="Q72" s="41"/>
      <c r="R72" s="42"/>
      <c r="S72" s="42"/>
      <c r="T72" s="38"/>
    </row>
    <row r="73" spans="2:20" x14ac:dyDescent="0.3">
      <c r="B73" s="38"/>
      <c r="C73" s="38"/>
      <c r="D73" s="38"/>
      <c r="E73" s="38"/>
      <c r="F73" s="38"/>
      <c r="G73" s="39"/>
      <c r="H73" s="38"/>
      <c r="I73" s="38"/>
      <c r="J73" s="38"/>
      <c r="K73" s="38"/>
      <c r="L73" s="38"/>
      <c r="M73" s="38"/>
      <c r="N73" s="40"/>
      <c r="O73" s="40"/>
      <c r="P73" s="40"/>
      <c r="Q73" s="41"/>
      <c r="R73" s="42"/>
      <c r="S73" s="42"/>
      <c r="T73" s="38"/>
    </row>
    <row r="74" spans="2:20" x14ac:dyDescent="0.3">
      <c r="B74" s="38"/>
      <c r="C74" s="38"/>
      <c r="D74" s="38"/>
      <c r="E74" s="38"/>
      <c r="F74" s="38"/>
      <c r="G74" s="39"/>
      <c r="H74" s="38"/>
      <c r="I74" s="38"/>
      <c r="J74" s="38"/>
      <c r="K74" s="38"/>
      <c r="L74" s="38"/>
      <c r="M74" s="38"/>
      <c r="N74" s="40"/>
      <c r="O74" s="40"/>
      <c r="P74" s="40"/>
      <c r="Q74" s="41"/>
      <c r="R74" s="42"/>
      <c r="S74" s="42"/>
      <c r="T74" s="38"/>
    </row>
    <row r="75" spans="2:20" x14ac:dyDescent="0.3">
      <c r="B75" s="38"/>
      <c r="C75" s="38"/>
      <c r="D75" s="38"/>
      <c r="E75" s="38"/>
      <c r="F75" s="38"/>
      <c r="G75" s="39"/>
      <c r="H75" s="38"/>
      <c r="I75" s="38"/>
      <c r="J75" s="38"/>
      <c r="K75" s="38"/>
      <c r="L75" s="38"/>
      <c r="M75" s="38"/>
      <c r="N75" s="40"/>
      <c r="O75" s="40"/>
      <c r="P75" s="40"/>
      <c r="Q75" s="41"/>
      <c r="R75" s="42"/>
      <c r="S75" s="42"/>
      <c r="T75" s="38"/>
    </row>
    <row r="76" spans="2:20" x14ac:dyDescent="0.3">
      <c r="B76" s="38"/>
      <c r="C76" s="38"/>
      <c r="D76" s="38"/>
      <c r="E76" s="38"/>
      <c r="F76" s="38"/>
      <c r="G76" s="39"/>
      <c r="H76" s="38"/>
      <c r="I76" s="38"/>
      <c r="J76" s="38"/>
      <c r="K76" s="38"/>
      <c r="L76" s="38"/>
      <c r="M76" s="38"/>
      <c r="N76" s="40"/>
      <c r="O76" s="40"/>
      <c r="P76" s="40"/>
      <c r="Q76" s="41"/>
      <c r="R76" s="42"/>
      <c r="S76" s="42"/>
      <c r="T76" s="38"/>
    </row>
    <row r="77" spans="2:20" x14ac:dyDescent="0.3">
      <c r="B77" s="38"/>
      <c r="C77" s="38"/>
      <c r="D77" s="38"/>
      <c r="E77" s="38"/>
      <c r="F77" s="38"/>
      <c r="G77" s="39"/>
      <c r="H77" s="38"/>
      <c r="I77" s="38"/>
      <c r="J77" s="38"/>
      <c r="K77" s="38"/>
      <c r="L77" s="38"/>
      <c r="M77" s="38"/>
      <c r="N77" s="40"/>
      <c r="O77" s="40"/>
      <c r="P77" s="40"/>
      <c r="Q77" s="41"/>
      <c r="R77" s="42"/>
      <c r="S77" s="42"/>
      <c r="T77" s="38"/>
    </row>
    <row r="78" spans="2:20" x14ac:dyDescent="0.3">
      <c r="B78" s="38"/>
      <c r="C78" s="38"/>
      <c r="D78" s="38"/>
      <c r="E78" s="38"/>
      <c r="F78" s="38"/>
      <c r="G78" s="39"/>
      <c r="H78" s="38"/>
      <c r="I78" s="38"/>
      <c r="J78" s="38"/>
      <c r="K78" s="38"/>
      <c r="L78" s="38"/>
      <c r="M78" s="38"/>
      <c r="N78" s="40"/>
      <c r="O78" s="40"/>
      <c r="P78" s="40"/>
      <c r="Q78" s="41"/>
      <c r="R78" s="42"/>
      <c r="S78" s="42"/>
      <c r="T78" s="38"/>
    </row>
    <row r="79" spans="2:20" x14ac:dyDescent="0.3">
      <c r="B79" s="38"/>
      <c r="C79" s="38"/>
      <c r="D79" s="38"/>
      <c r="E79" s="38"/>
      <c r="F79" s="38"/>
      <c r="G79" s="39"/>
      <c r="H79" s="38"/>
      <c r="I79" s="38"/>
      <c r="J79" s="38"/>
      <c r="K79" s="38"/>
      <c r="L79" s="38"/>
      <c r="M79" s="38"/>
      <c r="N79" s="40"/>
      <c r="O79" s="40"/>
      <c r="P79" s="40"/>
      <c r="Q79" s="41"/>
      <c r="R79" s="42"/>
      <c r="S79" s="42"/>
      <c r="T79" s="38"/>
    </row>
    <row r="80" spans="2:20" x14ac:dyDescent="0.3">
      <c r="B80" s="38"/>
      <c r="C80" s="38"/>
      <c r="D80" s="38"/>
      <c r="E80" s="38"/>
      <c r="F80" s="38"/>
      <c r="G80" s="39"/>
      <c r="H80" s="38"/>
      <c r="I80" s="38"/>
      <c r="J80" s="38"/>
      <c r="K80" s="38"/>
      <c r="L80" s="38"/>
      <c r="M80" s="38"/>
      <c r="N80" s="40"/>
      <c r="O80" s="40"/>
      <c r="P80" s="40"/>
      <c r="Q80" s="41"/>
      <c r="R80" s="42"/>
      <c r="S80" s="42"/>
      <c r="T80" s="38"/>
    </row>
  </sheetData>
  <conditionalFormatting sqref="N1:P1048576">
    <cfRule type="cellIs" dxfId="42" priority="1" operator="less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6DD1-51B9-4482-9ECC-C07CA9EE5EE8}">
  <dimension ref="B1:T8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8.44140625" bestFit="1" customWidth="1"/>
    <col min="3" max="3" width="32.21875" bestFit="1" customWidth="1"/>
    <col min="4" max="4" width="5.109375" bestFit="1" customWidth="1"/>
    <col min="5" max="5" width="12.109375" bestFit="1" customWidth="1"/>
    <col min="6" max="6" width="12" bestFit="1" customWidth="1"/>
    <col min="7" max="7" width="12.77734375" customWidth="1"/>
    <col min="8" max="10" width="12" bestFit="1" customWidth="1"/>
    <col min="11" max="13" width="19.21875" hidden="1" customWidth="1"/>
    <col min="14" max="16" width="10" bestFit="1" customWidth="1"/>
    <col min="17" max="17" width="9.88671875" bestFit="1" customWidth="1"/>
    <col min="18" max="18" width="9.109375" bestFit="1" customWidth="1"/>
    <col min="19" max="19" width="13.109375" bestFit="1" customWidth="1"/>
    <col min="20" max="20" width="12" bestFit="1" customWidth="1"/>
  </cols>
  <sheetData>
    <row r="1" spans="2:20" ht="41.4" customHeight="1" x14ac:dyDescent="0.3"/>
    <row r="2" spans="2:20" ht="15" thickBot="1" x14ac:dyDescent="0.35"/>
    <row r="3" spans="2:20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4" t="s">
        <v>409</v>
      </c>
      <c r="T3" s="35" t="str" cm="1">
        <f t="array" ref="T3">UPPER(_xll.ECONOMATICA("COLCAP","NAME"))</f>
        <v>COLCAP</v>
      </c>
    </row>
    <row r="4" spans="2:20" ht="10.050000000000001" customHeight="1" x14ac:dyDescent="0.3"/>
    <row r="5" spans="2:20" ht="28.8" customHeight="1" x14ac:dyDescent="0.3">
      <c r="B5" s="36" t="str" cm="1">
        <f t="array" ref="B5">+_xll.ECOSECURITIES("stock","active",,"col","xbog",,"Código Interno","Index particip.&gt;0")</f>
        <v>Código Interno</v>
      </c>
      <c r="C5" s="36" t="str" cm="1">
        <f t="array" ref="C5">_xll.ECONOMATICA(B6:B80,"Name",,,,,,,"false","true")</f>
        <v>Nombre</v>
      </c>
      <c r="D5" s="36" t="str" cm="1">
        <f t="array" ref="D5">_xll.ECONOMATICA(B6:B80,"Class",,,,,,,"false","true")</f>
        <v>Clase</v>
      </c>
      <c r="E5" s="36" t="str" cm="1">
        <f t="array" ref="E5">_xll.ECONOMATICA(B6:B80,"Ticker",,,,,,,"false","true")</f>
        <v>Codigo</v>
      </c>
      <c r="F5" s="37" t="str" cm="1">
        <f t="array" ref="F5">_xll.ECONOMATICA(B6:B80,"Index particip.",,,,,,,"false","true")</f>
        <v>Particip en el indice</v>
      </c>
      <c r="G5" s="37" t="str" cm="1">
        <f t="array" ref="G5">_xll.ECONOMATICA(B6:B80,"Volume$","IN THE DAY","D-0",,,"USD","THOUSANDS","false","true","Volumen Diario (US$)")</f>
        <v>Volumen Diario (US$)</v>
      </c>
      <c r="H5" s="37" t="str" cm="1">
        <f t="array" ref="H5">_xll.ECONOMATICA(B6:B80,"Low","IN THE DAY","D-0",,,"USD",,"false","true","Mínimo (US$)")</f>
        <v>Mínimo (US$)</v>
      </c>
      <c r="I5" s="37" t="str" cm="1">
        <f t="array" ref="I5">_xll.ECONOMATICA(B6:B80,"High","IN THE DAY","D-0",,,"USD",,"false","true","Máximo (US$)")</f>
        <v>Máximo (US$)</v>
      </c>
      <c r="J5" s="37" t="str" cm="1">
        <f t="array" ref="J5">_xll.ECONOMATICA(B6:B80,"Close",,"D-0",,,"USD",,"false","true","Cierre (US$)")</f>
        <v>Cierre (US$)</v>
      </c>
      <c r="K5" s="37" t="str" cm="1">
        <f t="array" ref="K5">_xll.ECONOMATICA(B6:B80,"Close",,"D-1",,,"USD",,"false","true")</f>
        <v>Cierre 25Ago20 ajust p/var cap En US Dollars</v>
      </c>
      <c r="L5" s="37" t="str" cm="1">
        <f t="array" ref="L5">_xll.ECONOMATICA(B6:B80,"Close",,"D-1M",,,"USD",,"false","true")</f>
        <v>Cierre 26Jul20 ajust p/var cap En US Dollars</v>
      </c>
      <c r="M5" s="37" t="str" cm="1">
        <f t="array" ref="M5">_xll.ECONOMATICA(B6:B80,"Close",,"D-1Y",,,"USD",,"false","true")</f>
        <v>Cierre 26Ago19 ajust p/var cap En US Dollars</v>
      </c>
      <c r="N5" s="37" t="s">
        <v>187</v>
      </c>
      <c r="O5" s="37" t="s">
        <v>188</v>
      </c>
      <c r="P5" s="37" t="s">
        <v>189</v>
      </c>
      <c r="Q5" s="37" t="str" cm="1">
        <f t="array" ref="Q5">_xll.ECONOMATICA(B6:B80,"Beta","60M","D-0",,,"USD",,"false","true","Beta (60M) (US$)")</f>
        <v>Beta (60M) (US$)</v>
      </c>
      <c r="R5" s="37" t="str" cm="1">
        <f t="array" ref="R5">_xll.ECONOMATICA(B6:B80,"P/E","12M","D-0",,,"USD",,"false","true","P/U Diario (US$)",{"tc.dft=false";"tc.tp=0";"tc.pers=22";"tc.per=0"})</f>
        <v>P/U Diario (US$)</v>
      </c>
      <c r="S5" s="37" t="str" cm="1">
        <f t="array" ref="S5">_xll.ECONOMATICA(B6:B80,"P/BV",,"D-0",,,"USD",,"false","true","P/VL Diario (US$)",{"tc.dft=false";"tc.tp=0";"tc.pers=22";"tc.per=0"})</f>
        <v>P/VL Diario (US$)</v>
      </c>
      <c r="T5" s="37" t="str" cm="1">
        <f t="array" ref="T5">_xll.ECONOMATICA(B6:B80,"MarketCapitaliz",,"D-0",,,"USD","THOUSANDS","false","true","Capitalización Bursátil (US$)",{"tc.dft=false";"tc.tp=0";"tc.pers=22";"tc.per=0";"ppf.vmclsemp=true"})</f>
        <v>Capitalización Bursátil (US$)</v>
      </c>
    </row>
    <row r="6" spans="2:20" x14ac:dyDescent="0.3">
      <c r="B6" s="38" t="s">
        <v>410</v>
      </c>
      <c r="C6" s="38" t="s">
        <v>411</v>
      </c>
      <c r="D6" s="38" t="s">
        <v>192</v>
      </c>
      <c r="E6" s="38" t="s">
        <v>412</v>
      </c>
      <c r="F6" s="38">
        <v>3.3613801002502401</v>
      </c>
      <c r="G6" s="39">
        <v>20.050572938591198</v>
      </c>
      <c r="H6" s="38">
        <v>1.7596254408126699</v>
      </c>
      <c r="I6" s="38">
        <v>1.7844526075259599</v>
      </c>
      <c r="J6" s="38">
        <v>1.7829009096058099</v>
      </c>
      <c r="K6" s="38">
        <v>17.847433065617199</v>
      </c>
      <c r="L6" s="38">
        <v>18.508423071732999</v>
      </c>
      <c r="M6" s="38">
        <v>19.593277316947901</v>
      </c>
      <c r="N6" s="49">
        <f>IFERROR((J6-K6)/K6*100,"-")</f>
        <v>-90.010323036086675</v>
      </c>
      <c r="O6" s="49">
        <f>IFERROR((J6-L6)/L6*100,"-")</f>
        <v>-90.367083664038631</v>
      </c>
      <c r="P6" s="49">
        <f>IFERROR((J6-M6)/M6*100,"-")</f>
        <v>-90.900445694893378</v>
      </c>
      <c r="Q6" s="41">
        <v>0.97101611388643505</v>
      </c>
      <c r="R6" s="42">
        <v>0.89819311719202199</v>
      </c>
      <c r="S6" s="42">
        <v>0.106264405713432</v>
      </c>
      <c r="T6" s="38">
        <v>590640.40284374997</v>
      </c>
    </row>
    <row r="7" spans="2:20" x14ac:dyDescent="0.3">
      <c r="B7" s="38" t="s">
        <v>413</v>
      </c>
      <c r="C7" s="38" t="s">
        <v>414</v>
      </c>
      <c r="D7" s="38" t="s">
        <v>415</v>
      </c>
      <c r="E7" s="38" t="s">
        <v>416</v>
      </c>
      <c r="F7" s="38">
        <v>3.0837700366973899</v>
      </c>
      <c r="G7" s="39">
        <v>83.646567178726201</v>
      </c>
      <c r="H7" s="38">
        <v>0.73188418540485101</v>
      </c>
      <c r="I7" s="38">
        <v>0.74222883820220897</v>
      </c>
      <c r="J7" s="38">
        <v>0.73705651180353005</v>
      </c>
      <c r="K7" s="38">
        <v>7.4407665550534103</v>
      </c>
      <c r="L7" s="38">
        <v>7.6499597011061304</v>
      </c>
      <c r="M7" s="38">
        <v>11.7549542927882</v>
      </c>
      <c r="N7" s="49">
        <f t="shared" ref="N7:N29" si="0">IFERROR((J7-K7)/K7*100,"-")</f>
        <v>-90.094347049458818</v>
      </c>
      <c r="O7" s="49">
        <f t="shared" ref="O7:O29" si="1">IFERROR((J7-L7)/L7*100,"-")</f>
        <v>-90.365223601152351</v>
      </c>
      <c r="P7" s="49">
        <f t="shared" ref="P7:P29" si="2">IFERROR((J7-M7)/M7*100,"-")</f>
        <v>-93.729822392795498</v>
      </c>
      <c r="Q7" s="41">
        <v>1.0247222552116</v>
      </c>
      <c r="R7" s="42">
        <v>1.1721154800470699</v>
      </c>
      <c r="S7" s="42">
        <v>9.8050130730484894E-2</v>
      </c>
      <c r="T7" s="38">
        <v>332906.61909082002</v>
      </c>
    </row>
    <row r="8" spans="2:20" x14ac:dyDescent="0.3">
      <c r="B8" s="38" t="s">
        <v>417</v>
      </c>
      <c r="C8" s="38" t="s">
        <v>418</v>
      </c>
      <c r="D8" s="38" t="s">
        <v>192</v>
      </c>
      <c r="E8" s="38" t="s">
        <v>419</v>
      </c>
      <c r="F8" s="38">
        <v>6.8516201972961399</v>
      </c>
      <c r="G8" s="39">
        <v>158.89019926905601</v>
      </c>
      <c r="H8" s="38">
        <v>0.68895387629709104</v>
      </c>
      <c r="I8" s="38">
        <v>0.70705701869155702</v>
      </c>
      <c r="J8" s="38">
        <v>0.69826406381434902</v>
      </c>
      <c r="K8" s="38">
        <v>6.9724665620742599</v>
      </c>
      <c r="L8" s="38">
        <v>6.9614633280070803</v>
      </c>
      <c r="M8" s="38">
        <v>10.998559206753299</v>
      </c>
      <c r="N8" s="49">
        <f t="shared" si="0"/>
        <v>-89.985408211027391</v>
      </c>
      <c r="O8" s="49">
        <f t="shared" si="1"/>
        <v>-89.96957922617905</v>
      </c>
      <c r="P8" s="49">
        <f t="shared" si="2"/>
        <v>-93.651313315787732</v>
      </c>
      <c r="Q8" s="41">
        <v>1.0474562176059401</v>
      </c>
      <c r="R8" s="42">
        <v>1.57148011966092</v>
      </c>
      <c r="S8" s="42">
        <v>9.5362428986277295E-2</v>
      </c>
      <c r="T8" s="38">
        <v>355908.39416845702</v>
      </c>
    </row>
    <row r="9" spans="2:20" x14ac:dyDescent="0.3">
      <c r="B9" s="38" t="s">
        <v>420</v>
      </c>
      <c r="C9" s="38" t="s">
        <v>418</v>
      </c>
      <c r="D9" s="38" t="s">
        <v>415</v>
      </c>
      <c r="E9" s="38" t="s">
        <v>421</v>
      </c>
      <c r="F9" s="38">
        <v>13.038499832153301</v>
      </c>
      <c r="G9" s="39">
        <v>821.78996320438398</v>
      </c>
      <c r="H9" s="38">
        <v>0.69102280685638096</v>
      </c>
      <c r="I9" s="38">
        <v>0.70964318189089703</v>
      </c>
      <c r="J9" s="38">
        <v>0.70085022701368904</v>
      </c>
      <c r="K9" s="38">
        <v>7.0297032278831502</v>
      </c>
      <c r="L9" s="38">
        <v>7.0215701542328999</v>
      </c>
      <c r="M9" s="38">
        <v>11.7502049513714</v>
      </c>
      <c r="N9" s="49">
        <f t="shared" si="0"/>
        <v>-90.030159107801552</v>
      </c>
      <c r="O9" s="49">
        <f t="shared" si="1"/>
        <v>-90.018611056799216</v>
      </c>
      <c r="P9" s="49">
        <f t="shared" si="2"/>
        <v>-94.035421255082952</v>
      </c>
      <c r="Q9" s="41">
        <v>1.03527028937424</v>
      </c>
      <c r="R9" s="42">
        <v>1.5773004164020701</v>
      </c>
      <c r="S9" s="42">
        <v>9.5715623167734507E-2</v>
      </c>
      <c r="T9" s="38">
        <v>316870.09789160202</v>
      </c>
    </row>
    <row r="10" spans="2:20" x14ac:dyDescent="0.3">
      <c r="B10" s="38" t="s">
        <v>422</v>
      </c>
      <c r="C10" s="38" t="s">
        <v>423</v>
      </c>
      <c r="D10" s="38" t="s">
        <v>192</v>
      </c>
      <c r="E10" s="38" t="s">
        <v>424</v>
      </c>
      <c r="F10" s="38">
        <v>0.30992999672889698</v>
      </c>
      <c r="G10" s="39">
        <v>15.6164440669864</v>
      </c>
      <c r="H10" s="38">
        <v>0.30206386167947102</v>
      </c>
      <c r="I10" s="38">
        <v>0.30309832695957101</v>
      </c>
      <c r="J10" s="38">
        <v>0.30309832695957101</v>
      </c>
      <c r="K10" s="38">
        <v>3.0387466210850098</v>
      </c>
      <c r="L10" s="38">
        <v>3.0053413111490999</v>
      </c>
      <c r="M10" s="38">
        <v>3.3200151398850699</v>
      </c>
      <c r="N10" s="49">
        <f t="shared" si="0"/>
        <v>-90.025547873703687</v>
      </c>
      <c r="O10" s="49">
        <f t="shared" si="1"/>
        <v>-89.914678714356057</v>
      </c>
      <c r="P10" s="49">
        <f t="shared" si="2"/>
        <v>-90.870573952561458</v>
      </c>
      <c r="Q10" s="41">
        <v>0.976972662929256</v>
      </c>
      <c r="R10" s="42">
        <v>0.90193438500409695</v>
      </c>
      <c r="S10" s="42">
        <v>0.134115724847788</v>
      </c>
      <c r="T10" s="38">
        <v>18341.531212432899</v>
      </c>
    </row>
    <row r="11" spans="2:20" x14ac:dyDescent="0.3">
      <c r="B11" s="38" t="s">
        <v>425</v>
      </c>
      <c r="C11" s="38" t="s">
        <v>426</v>
      </c>
      <c r="D11" s="38" t="s">
        <v>192</v>
      </c>
      <c r="E11" s="38" t="s">
        <v>427</v>
      </c>
      <c r="F11" s="38">
        <v>2.8640699386596702</v>
      </c>
      <c r="G11" s="39">
        <v>27.051382536977499</v>
      </c>
      <c r="H11" s="38">
        <v>0.118187658208512</v>
      </c>
      <c r="I11" s="38">
        <v>0.120256588768029</v>
      </c>
      <c r="J11" s="38">
        <v>0.120256588768029</v>
      </c>
      <c r="K11" s="38">
        <v>1.1941649820873901</v>
      </c>
      <c r="L11" s="38">
        <v>1.1775473682773701</v>
      </c>
      <c r="M11" s="38">
        <v>1.19177409860094</v>
      </c>
      <c r="N11" s="49">
        <f t="shared" si="0"/>
        <v>-89.929650377302011</v>
      </c>
      <c r="O11" s="49">
        <f t="shared" si="1"/>
        <v>-89.787537044564772</v>
      </c>
      <c r="P11" s="49">
        <f t="shared" si="2"/>
        <v>-89.909447695733462</v>
      </c>
      <c r="Q11" s="41">
        <v>0.96387496180705101</v>
      </c>
      <c r="R11" s="42">
        <v>0.72300862647352904</v>
      </c>
      <c r="S11" s="42">
        <v>0.105578917087314</v>
      </c>
      <c r="T11" s="38">
        <v>128671.249419434</v>
      </c>
    </row>
    <row r="12" spans="2:20" x14ac:dyDescent="0.3">
      <c r="B12" s="38" t="s">
        <v>428</v>
      </c>
      <c r="C12" s="38" t="s">
        <v>429</v>
      </c>
      <c r="D12" s="38" t="s">
        <v>192</v>
      </c>
      <c r="E12" s="38" t="s">
        <v>430</v>
      </c>
      <c r="F12" s="38">
        <v>2.7005600929260298</v>
      </c>
      <c r="G12" s="39">
        <v>273.62285632944099</v>
      </c>
      <c r="H12" s="38">
        <v>0.12413583356692499</v>
      </c>
      <c r="I12" s="38">
        <v>0.12814438652594601</v>
      </c>
      <c r="J12" s="38">
        <v>0.127627153886124</v>
      </c>
      <c r="K12" s="38">
        <v>1.2566049811502999</v>
      </c>
      <c r="L12" s="38">
        <v>1.0980621251874301</v>
      </c>
      <c r="M12" s="38">
        <v>2.1288186025740301</v>
      </c>
      <c r="N12" s="49">
        <f t="shared" si="0"/>
        <v>-89.843494510956518</v>
      </c>
      <c r="O12" s="49">
        <f t="shared" si="1"/>
        <v>-88.377055272319936</v>
      </c>
      <c r="P12" s="49">
        <f t="shared" si="2"/>
        <v>-94.004789617499313</v>
      </c>
      <c r="Q12" s="41">
        <v>0.89720164024129201</v>
      </c>
      <c r="R12" s="42">
        <v>9.7915845831448696</v>
      </c>
      <c r="S12" s="42">
        <v>7.9852769849935598E-2</v>
      </c>
      <c r="T12" s="38">
        <v>146984.659134766</v>
      </c>
    </row>
    <row r="13" spans="2:20" x14ac:dyDescent="0.3">
      <c r="B13" s="38" t="s">
        <v>431</v>
      </c>
      <c r="C13" s="38" t="s">
        <v>429</v>
      </c>
      <c r="D13" s="38" t="s">
        <v>415</v>
      </c>
      <c r="E13" s="38" t="s">
        <v>432</v>
      </c>
      <c r="F13" s="38">
        <v>0.97121000289917003</v>
      </c>
      <c r="G13" s="39">
        <v>35.277213419497002</v>
      </c>
      <c r="H13" s="38">
        <v>9.7239736294113796E-2</v>
      </c>
      <c r="I13" s="38">
        <v>0.101894830052856</v>
      </c>
      <c r="J13" s="38">
        <v>9.9179358693618297E-2</v>
      </c>
      <c r="K13" s="38">
        <v>0.99383665175901104</v>
      </c>
      <c r="L13" s="38">
        <v>0.93367646827937301</v>
      </c>
      <c r="M13" s="38">
        <v>1.7865869977158599</v>
      </c>
      <c r="N13" s="49">
        <f t="shared" si="0"/>
        <v>-90.020557350337327</v>
      </c>
      <c r="O13" s="49">
        <f t="shared" si="1"/>
        <v>-89.377545427872775</v>
      </c>
      <c r="P13" s="49">
        <f t="shared" si="2"/>
        <v>-94.448668952566067</v>
      </c>
      <c r="Q13" s="41">
        <v>0.931720766184299</v>
      </c>
      <c r="R13" s="42">
        <v>7.6090631968181697</v>
      </c>
      <c r="S13" s="42">
        <v>6.2053773530749402E-2</v>
      </c>
      <c r="T13" s="38">
        <v>20748.1086030884</v>
      </c>
    </row>
    <row r="14" spans="2:20" x14ac:dyDescent="0.3">
      <c r="B14" s="38" t="s">
        <v>433</v>
      </c>
      <c r="C14" s="38" t="s">
        <v>434</v>
      </c>
      <c r="D14" s="38" t="s">
        <v>192</v>
      </c>
      <c r="E14" s="38" t="s">
        <v>435</v>
      </c>
      <c r="F14" s="38">
        <v>0.37599000334739702</v>
      </c>
      <c r="G14" s="39">
        <v>136.13211479353899</v>
      </c>
      <c r="H14" s="38">
        <v>5.8317980144465799E-2</v>
      </c>
      <c r="I14" s="38">
        <v>6.12920678236719E-2</v>
      </c>
      <c r="J14" s="38">
        <v>5.9352445424224201E-2</v>
      </c>
      <c r="K14" s="38">
        <v>0.58667582453290401</v>
      </c>
      <c r="L14" s="38">
        <v>0.46309577476358799</v>
      </c>
      <c r="M14" s="38">
        <v>1.30884277709993</v>
      </c>
      <c r="N14" s="49">
        <f t="shared" si="0"/>
        <v>-89.883263815842568</v>
      </c>
      <c r="O14" s="49">
        <f t="shared" si="1"/>
        <v>-87.183548488533759</v>
      </c>
      <c r="P14" s="49">
        <f t="shared" si="2"/>
        <v>-95.465273105167412</v>
      </c>
      <c r="Q14" s="41">
        <v>0.96499622986630096</v>
      </c>
      <c r="R14" s="42">
        <v>6.6442034593274002</v>
      </c>
      <c r="S14" s="42">
        <v>2.3401086889009499E-2</v>
      </c>
      <c r="T14" s="38">
        <v>34322.233733581503</v>
      </c>
    </row>
    <row r="15" spans="2:20" x14ac:dyDescent="0.3">
      <c r="B15" s="38" t="s">
        <v>436</v>
      </c>
      <c r="C15" s="38" t="s">
        <v>437</v>
      </c>
      <c r="D15" s="38" t="s">
        <v>192</v>
      </c>
      <c r="E15" s="38" t="s">
        <v>438</v>
      </c>
      <c r="F15" s="38">
        <v>2.8605999946594198</v>
      </c>
      <c r="G15" s="39">
        <v>62.672771735966201</v>
      </c>
      <c r="H15" s="38">
        <v>0.65740268526496903</v>
      </c>
      <c r="I15" s="38">
        <v>0.70860871661170699</v>
      </c>
      <c r="J15" s="38">
        <v>0.70343639021302795</v>
      </c>
      <c r="K15" s="38">
        <v>7.0817365604380003</v>
      </c>
      <c r="L15" s="38">
        <v>7.0434271819467504</v>
      </c>
      <c r="M15" s="38">
        <v>6.8317503905272998</v>
      </c>
      <c r="N15" s="49">
        <f t="shared" si="0"/>
        <v>-90.066894126749034</v>
      </c>
      <c r="O15" s="49">
        <f t="shared" si="1"/>
        <v>-90.012867712808472</v>
      </c>
      <c r="P15" s="49">
        <f t="shared" si="2"/>
        <v>-89.703423720099735</v>
      </c>
      <c r="Q15" s="41">
        <v>0.98240619460648304</v>
      </c>
      <c r="R15" s="42">
        <v>0.59446662345180801</v>
      </c>
      <c r="S15" s="42">
        <v>0.106065135238055</v>
      </c>
      <c r="T15" s="38">
        <v>220572.10361889601</v>
      </c>
    </row>
    <row r="16" spans="2:20" x14ac:dyDescent="0.3">
      <c r="B16" s="38" t="s">
        <v>439</v>
      </c>
      <c r="C16" s="38" t="s">
        <v>437</v>
      </c>
      <c r="D16" s="38" t="s">
        <v>415</v>
      </c>
      <c r="E16" s="38" t="s">
        <v>440</v>
      </c>
      <c r="F16" s="38">
        <v>0.32659000158309898</v>
      </c>
      <c r="G16" s="39">
        <v>28.6576338882744</v>
      </c>
      <c r="H16" s="38">
        <v>0.55861125105093401</v>
      </c>
      <c r="I16" s="38">
        <v>0.57257653232772998</v>
      </c>
      <c r="J16" s="38">
        <v>0.56274911217042201</v>
      </c>
      <c r="K16" s="38">
        <v>5.7600899135941299</v>
      </c>
      <c r="L16" s="38">
        <v>6.0380039069495997</v>
      </c>
      <c r="M16" s="38"/>
      <c r="N16" s="49">
        <f t="shared" si="0"/>
        <v>-90.230202642456987</v>
      </c>
      <c r="O16" s="49">
        <f t="shared" si="1"/>
        <v>-90.679881615798365</v>
      </c>
      <c r="P16" s="49" t="str">
        <f t="shared" si="2"/>
        <v>-</v>
      </c>
      <c r="Q16" s="41">
        <v>1.0311013484442799</v>
      </c>
      <c r="R16" s="42">
        <v>0.47162756625630198</v>
      </c>
      <c r="S16" s="42">
        <v>8.4148107939995498E-2</v>
      </c>
      <c r="T16" s="38">
        <v>10440.013497467</v>
      </c>
    </row>
    <row r="17" spans="2:20" x14ac:dyDescent="0.3">
      <c r="B17" s="38" t="s">
        <v>441</v>
      </c>
      <c r="C17" s="38" t="s">
        <v>442</v>
      </c>
      <c r="D17" s="38" t="s">
        <v>192</v>
      </c>
      <c r="E17" s="38" t="s">
        <v>443</v>
      </c>
      <c r="F17" s="38">
        <v>13.213660240173301</v>
      </c>
      <c r="G17" s="39">
        <v>716.47728831481902</v>
      </c>
      <c r="H17" s="38">
        <v>5.6766282224884897E-2</v>
      </c>
      <c r="I17" s="38">
        <v>5.8705904624389398E-2</v>
      </c>
      <c r="J17" s="38">
        <v>5.6766282224884897E-2</v>
      </c>
      <c r="K17" s="38">
        <v>0.58407415790497896</v>
      </c>
      <c r="L17" s="38">
        <v>0.60653251915937301</v>
      </c>
      <c r="M17" s="38">
        <v>0.69344473192995804</v>
      </c>
      <c r="N17" s="49">
        <f t="shared" si="0"/>
        <v>-90.280980341862687</v>
      </c>
      <c r="O17" s="49">
        <f t="shared" si="1"/>
        <v>-90.640850996157567</v>
      </c>
      <c r="P17" s="49">
        <f t="shared" si="2"/>
        <v>-91.813870722343509</v>
      </c>
      <c r="Q17" s="41">
        <v>1.03629284556337</v>
      </c>
      <c r="R17" s="42">
        <v>1.22035577561655</v>
      </c>
      <c r="S17" s="42">
        <v>0.169860863280519</v>
      </c>
      <c r="T17" s="38">
        <v>2334041.8949257801</v>
      </c>
    </row>
    <row r="18" spans="2:20" x14ac:dyDescent="0.3">
      <c r="B18" s="38" t="s">
        <v>444</v>
      </c>
      <c r="C18" s="38" t="s">
        <v>445</v>
      </c>
      <c r="D18" s="38" t="s">
        <v>192</v>
      </c>
      <c r="E18" s="38" t="s">
        <v>446</v>
      </c>
      <c r="F18" s="38">
        <v>7.2130002081394196E-2</v>
      </c>
      <c r="G18" s="39">
        <v>9.3244470007270603</v>
      </c>
      <c r="H18" s="38">
        <v>5.3792194545678696E-3</v>
      </c>
      <c r="I18" s="38">
        <v>5.4826659825408797E-3</v>
      </c>
      <c r="J18" s="38">
        <v>5.4309427185543803E-3</v>
      </c>
      <c r="K18" s="38">
        <v>5.4114665854911002E-2</v>
      </c>
      <c r="L18" s="38">
        <v>6.0106826222977403E-2</v>
      </c>
      <c r="M18" s="38"/>
      <c r="N18" s="49">
        <f t="shared" si="0"/>
        <v>-89.964009510627847</v>
      </c>
      <c r="O18" s="49">
        <f t="shared" si="1"/>
        <v>-90.964515913039079</v>
      </c>
      <c r="P18" s="49" t="str">
        <f t="shared" si="2"/>
        <v>-</v>
      </c>
      <c r="Q18" s="41">
        <v>1.00253816612712</v>
      </c>
      <c r="R18" s="42">
        <v>-0.64912187056779702</v>
      </c>
      <c r="S18" s="42">
        <v>3.9153037015012201E-2</v>
      </c>
      <c r="T18" s="38">
        <v>19282.852199737601</v>
      </c>
    </row>
    <row r="19" spans="2:20" x14ac:dyDescent="0.3">
      <c r="B19" s="38" t="s">
        <v>447</v>
      </c>
      <c r="C19" s="38" t="s">
        <v>448</v>
      </c>
      <c r="D19" s="38" t="s">
        <v>192</v>
      </c>
      <c r="E19" s="38" t="s">
        <v>449</v>
      </c>
      <c r="F19" s="38">
        <v>0.14688000082969699</v>
      </c>
      <c r="G19" s="39">
        <v>4.2188126821294398</v>
      </c>
      <c r="H19" s="38">
        <v>0.29223644152216399</v>
      </c>
      <c r="I19" s="38">
        <v>0.29740876792084198</v>
      </c>
      <c r="J19" s="38">
        <v>0.29223644152216399</v>
      </c>
      <c r="K19" s="38">
        <v>2.9658999555103902</v>
      </c>
      <c r="L19" s="38">
        <v>2.80316380476143</v>
      </c>
      <c r="M19" s="38">
        <v>4.1455213969893503</v>
      </c>
      <c r="N19" s="49">
        <f t="shared" si="0"/>
        <v>-90.146786948116258</v>
      </c>
      <c r="O19" s="49">
        <f t="shared" si="1"/>
        <v>-89.574764021075978</v>
      </c>
      <c r="P19" s="49">
        <f t="shared" si="2"/>
        <v>-92.95055040038153</v>
      </c>
      <c r="Q19" s="41">
        <v>0.97431838770444301</v>
      </c>
      <c r="R19" s="42">
        <v>3.9574103271515901</v>
      </c>
      <c r="S19" s="42">
        <v>7.9069541647299998E-2</v>
      </c>
      <c r="T19" s="38">
        <v>130806.292517822</v>
      </c>
    </row>
    <row r="20" spans="2:20" x14ac:dyDescent="0.3">
      <c r="B20" s="38" t="s">
        <v>450</v>
      </c>
      <c r="C20" s="38" t="s">
        <v>451</v>
      </c>
      <c r="D20" s="38" t="s">
        <v>192</v>
      </c>
      <c r="E20" s="38" t="s">
        <v>452</v>
      </c>
      <c r="F20" s="38">
        <v>4.0894198417663601</v>
      </c>
      <c r="G20" s="39">
        <v>165.65219622159</v>
      </c>
      <c r="H20" s="38">
        <v>0.305684490158455</v>
      </c>
      <c r="I20" s="38">
        <v>0.31292574711687798</v>
      </c>
      <c r="J20" s="38">
        <v>0.305684490158455</v>
      </c>
      <c r="K20" s="38">
        <v>3.0855766203821999</v>
      </c>
      <c r="L20" s="38">
        <v>3.0108055680793799</v>
      </c>
      <c r="M20" s="38">
        <v>4.7980820992670496</v>
      </c>
      <c r="N20" s="49">
        <f t="shared" si="0"/>
        <v>-90.093116205923579</v>
      </c>
      <c r="O20" s="49">
        <f t="shared" si="1"/>
        <v>-89.847086328013731</v>
      </c>
      <c r="P20" s="49">
        <f t="shared" si="2"/>
        <v>-93.629027519034096</v>
      </c>
      <c r="Q20" s="41">
        <v>0.95887081704495403</v>
      </c>
      <c r="R20" s="42">
        <v>2.45387206121086</v>
      </c>
      <c r="S20" s="42">
        <v>5.8300395655919601E-2</v>
      </c>
      <c r="T20" s="38">
        <v>199031.91496679699</v>
      </c>
    </row>
    <row r="21" spans="2:20" x14ac:dyDescent="0.3">
      <c r="B21" s="38" t="s">
        <v>453</v>
      </c>
      <c r="C21" s="38" t="s">
        <v>451</v>
      </c>
      <c r="D21" s="38" t="s">
        <v>415</v>
      </c>
      <c r="E21" s="38" t="s">
        <v>454</v>
      </c>
      <c r="F21" s="38">
        <v>2.2141599655151398</v>
      </c>
      <c r="G21" s="39">
        <v>56.253192877113797</v>
      </c>
      <c r="H21" s="38">
        <v>0.22758236153936201</v>
      </c>
      <c r="I21" s="38">
        <v>0.23534085113738001</v>
      </c>
      <c r="J21" s="38">
        <v>0.230168524738701</v>
      </c>
      <c r="K21" s="38">
        <v>2.3414999648775798</v>
      </c>
      <c r="L21" s="38">
        <v>2.37695176427223</v>
      </c>
      <c r="M21" s="38">
        <v>3.8228703780951001</v>
      </c>
      <c r="N21" s="49">
        <f t="shared" si="0"/>
        <v>-90.170039368301474</v>
      </c>
      <c r="O21" s="49">
        <f t="shared" si="1"/>
        <v>-90.316651427330356</v>
      </c>
      <c r="P21" s="49">
        <f t="shared" si="2"/>
        <v>-93.979170048308276</v>
      </c>
      <c r="Q21" s="41">
        <v>0.96371473334329505</v>
      </c>
      <c r="R21" s="42">
        <v>1.8476701645340701</v>
      </c>
      <c r="S21" s="42">
        <v>4.3897929047204798E-2</v>
      </c>
      <c r="T21" s="38">
        <v>48755.949520141599</v>
      </c>
    </row>
    <row r="22" spans="2:20" x14ac:dyDescent="0.3">
      <c r="B22" s="38" t="s">
        <v>455</v>
      </c>
      <c r="C22" s="38" t="s">
        <v>456</v>
      </c>
      <c r="D22" s="38" t="s">
        <v>415</v>
      </c>
      <c r="E22" s="38" t="s">
        <v>457</v>
      </c>
      <c r="F22" s="38">
        <v>4.5053200721740696</v>
      </c>
      <c r="G22" s="39">
        <v>230.85583492731999</v>
      </c>
      <c r="H22" s="38">
        <v>2.3922009593633199E-2</v>
      </c>
      <c r="I22" s="38">
        <v>2.4258210809534799E-2</v>
      </c>
      <c r="J22" s="38">
        <v>2.3999594489623601E-2</v>
      </c>
      <c r="K22" s="38">
        <v>0.24403632967278099</v>
      </c>
      <c r="L22" s="38">
        <v>0.24016177519638399</v>
      </c>
      <c r="M22" s="38">
        <v>0.340938165359148</v>
      </c>
      <c r="N22" s="49">
        <f t="shared" si="0"/>
        <v>-90.165564888718109</v>
      </c>
      <c r="O22" s="49">
        <f t="shared" si="1"/>
        <v>-90.006904941471731</v>
      </c>
      <c r="P22" s="49">
        <f t="shared" si="2"/>
        <v>-92.960719295141942</v>
      </c>
      <c r="Q22" s="41">
        <v>1.01651943024808</v>
      </c>
      <c r="R22" s="42">
        <v>0.85234858290550597</v>
      </c>
      <c r="S22" s="42">
        <v>0.100804479788508</v>
      </c>
      <c r="T22" s="38">
        <v>171434.55578735401</v>
      </c>
    </row>
    <row r="23" spans="2:20" x14ac:dyDescent="0.3">
      <c r="B23" s="38" t="s">
        <v>458</v>
      </c>
      <c r="C23" s="38" t="s">
        <v>459</v>
      </c>
      <c r="D23" s="38" t="s">
        <v>192</v>
      </c>
      <c r="E23" s="38" t="s">
        <v>460</v>
      </c>
      <c r="F23" s="38">
        <v>6.4083399772643999</v>
      </c>
      <c r="G23" s="39">
        <v>239.66602443623501</v>
      </c>
      <c r="H23" s="38">
        <v>0.56585250800981202</v>
      </c>
      <c r="I23" s="38">
        <v>0.57412823024697002</v>
      </c>
      <c r="J23" s="38">
        <v>0.56895590384829098</v>
      </c>
      <c r="K23" s="38">
        <v>5.7496832470860699</v>
      </c>
      <c r="L23" s="38">
        <v>5.5134352417298897</v>
      </c>
      <c r="M23" s="38">
        <v>9.2301949374959804</v>
      </c>
      <c r="N23" s="49">
        <f t="shared" si="0"/>
        <v>-90.104569601523053</v>
      </c>
      <c r="O23" s="49">
        <f t="shared" si="1"/>
        <v>-89.68055524544846</v>
      </c>
      <c r="P23" s="49">
        <f t="shared" si="2"/>
        <v>-93.835927543230838</v>
      </c>
      <c r="Q23" s="41">
        <v>0.98739980265236205</v>
      </c>
      <c r="R23" s="42">
        <v>1.46991298201647</v>
      </c>
      <c r="S23" s="42">
        <v>4.8227945556107002E-2</v>
      </c>
      <c r="T23" s="38">
        <v>266861.51820190402</v>
      </c>
    </row>
    <row r="24" spans="2:20" x14ac:dyDescent="0.3">
      <c r="B24" s="38" t="s">
        <v>461</v>
      </c>
      <c r="C24" s="38" t="s">
        <v>459</v>
      </c>
      <c r="D24" s="38" t="s">
        <v>415</v>
      </c>
      <c r="E24" s="38" t="s">
        <v>462</v>
      </c>
      <c r="F24" s="38">
        <v>2.3496398925781299</v>
      </c>
      <c r="G24" s="39">
        <v>63.332992821872203</v>
      </c>
      <c r="H24" s="38">
        <v>0.46499214323648602</v>
      </c>
      <c r="I24" s="38">
        <v>0.47740572659313302</v>
      </c>
      <c r="J24" s="38">
        <v>0.46809553907542101</v>
      </c>
      <c r="K24" s="38">
        <v>4.7090165960326003</v>
      </c>
      <c r="L24" s="38">
        <v>4.7648320424050299</v>
      </c>
      <c r="M24" s="38">
        <v>8.4863532879680896</v>
      </c>
      <c r="N24" s="49">
        <f t="shared" si="0"/>
        <v>-90.059590372440042</v>
      </c>
      <c r="O24" s="49">
        <f t="shared" si="1"/>
        <v>-90.176032756043355</v>
      </c>
      <c r="P24" s="49">
        <f t="shared" si="2"/>
        <v>-94.484137966079203</v>
      </c>
      <c r="Q24" s="41">
        <v>1.0024283490220101</v>
      </c>
      <c r="R24" s="42">
        <v>1.20933749884171</v>
      </c>
      <c r="S24" s="42">
        <v>3.9678446116624903E-2</v>
      </c>
      <c r="T24" s="38">
        <v>52866.844994689898</v>
      </c>
    </row>
    <row r="25" spans="2:20" x14ac:dyDescent="0.3">
      <c r="B25" s="38" t="s">
        <v>463</v>
      </c>
      <c r="C25" s="38" t="s">
        <v>464</v>
      </c>
      <c r="D25" s="38" t="s">
        <v>192</v>
      </c>
      <c r="E25" s="38" t="s">
        <v>465</v>
      </c>
      <c r="F25" s="38">
        <v>8.8516798019409197</v>
      </c>
      <c r="G25" s="39">
        <v>65.884061010718298</v>
      </c>
      <c r="H25" s="38">
        <v>6.3360998383132E-2</v>
      </c>
      <c r="I25" s="38">
        <v>6.4007539182966894E-2</v>
      </c>
      <c r="J25" s="38">
        <v>6.3619614703043198E-2</v>
      </c>
      <c r="K25" s="38">
        <v>0.63740832377243395</v>
      </c>
      <c r="L25" s="38">
        <v>0.64478231766497596</v>
      </c>
      <c r="M25" s="38">
        <v>0.58241524738241401</v>
      </c>
      <c r="N25" s="49">
        <f t="shared" si="0"/>
        <v>-90.019017271924341</v>
      </c>
      <c r="O25" s="49">
        <f t="shared" si="1"/>
        <v>-90.133163866305111</v>
      </c>
      <c r="P25" s="49">
        <f t="shared" si="2"/>
        <v>-89.076588398230825</v>
      </c>
      <c r="Q25" s="41">
        <v>0.97745784997459895</v>
      </c>
      <c r="R25" s="42">
        <v>1.09487093429925</v>
      </c>
      <c r="S25" s="42">
        <v>0.158958151927209</v>
      </c>
      <c r="T25" s="38">
        <v>584102.94434179703</v>
      </c>
    </row>
    <row r="26" spans="2:20" x14ac:dyDescent="0.3">
      <c r="B26" s="38" t="s">
        <v>466</v>
      </c>
      <c r="C26" s="38" t="s">
        <v>467</v>
      </c>
      <c r="D26" s="38" t="s">
        <v>192</v>
      </c>
      <c r="E26" s="38" t="s">
        <v>468</v>
      </c>
      <c r="F26" s="38">
        <v>12.1691999435425</v>
      </c>
      <c r="G26" s="39">
        <v>204.315815526009</v>
      </c>
      <c r="H26" s="38">
        <v>0.543611504494947</v>
      </c>
      <c r="I26" s="38">
        <v>0.55602508785250404</v>
      </c>
      <c r="J26" s="38">
        <v>0.55602508785250404</v>
      </c>
      <c r="K26" s="38">
        <v>5.5675665831513497</v>
      </c>
      <c r="L26" s="38">
        <v>5.4096143600691002</v>
      </c>
      <c r="M26" s="38">
        <v>4.8582926977978804</v>
      </c>
      <c r="N26" s="49">
        <f t="shared" si="0"/>
        <v>-90.013139860147248</v>
      </c>
      <c r="O26" s="49">
        <f t="shared" si="1"/>
        <v>-89.721539266148326</v>
      </c>
      <c r="P26" s="49">
        <f t="shared" si="2"/>
        <v>-88.555134026722314</v>
      </c>
      <c r="Q26" s="41">
        <v>0.98127638952428198</v>
      </c>
      <c r="R26" s="42">
        <v>1.30326271735976</v>
      </c>
      <c r="S26" s="42">
        <v>0.18714403701528701</v>
      </c>
      <c r="T26" s="38">
        <v>615896.69832324202</v>
      </c>
    </row>
    <row r="27" spans="2:20" x14ac:dyDescent="0.3">
      <c r="B27" s="38" t="s">
        <v>469</v>
      </c>
      <c r="C27" s="38" t="s">
        <v>470</v>
      </c>
      <c r="D27" s="38" t="s">
        <v>192</v>
      </c>
      <c r="E27" s="38" t="s">
        <v>471</v>
      </c>
      <c r="F27" s="38">
        <v>0.52512997388839699</v>
      </c>
      <c r="G27" s="39">
        <v>14.5291442489475</v>
      </c>
      <c r="H27" s="38">
        <v>9.8662126053795901E-2</v>
      </c>
      <c r="I27" s="38">
        <v>9.9567283173541896E-2</v>
      </c>
      <c r="J27" s="38">
        <v>9.9567283173541896E-2</v>
      </c>
      <c r="K27" s="38">
        <v>1.0016416516409701</v>
      </c>
      <c r="L27" s="38">
        <v>1.0505033946701601</v>
      </c>
      <c r="M27" s="38">
        <v>0.85984576083501496</v>
      </c>
      <c r="N27" s="49">
        <f t="shared" si="0"/>
        <v>-90.059590372422832</v>
      </c>
      <c r="O27" s="49">
        <f t="shared" si="1"/>
        <v>-90.521945604487613</v>
      </c>
      <c r="P27" s="49">
        <f t="shared" si="2"/>
        <v>-88.420332144587192</v>
      </c>
      <c r="Q27" s="41">
        <v>1.0156265943751399</v>
      </c>
      <c r="R27" s="42">
        <v>0.53437100264000004</v>
      </c>
      <c r="S27" s="42">
        <v>9.4627536863981704E-2</v>
      </c>
      <c r="T27" s="38">
        <v>26055.503657867401</v>
      </c>
    </row>
    <row r="28" spans="2:20" x14ac:dyDescent="0.3">
      <c r="B28" s="38" t="s">
        <v>472</v>
      </c>
      <c r="C28" s="38" t="s">
        <v>473</v>
      </c>
      <c r="D28" s="38" t="s">
        <v>192</v>
      </c>
      <c r="E28" s="38" t="s">
        <v>474</v>
      </c>
      <c r="F28" s="38">
        <v>6.50697994232178</v>
      </c>
      <c r="G28" s="39">
        <v>135.98230081629799</v>
      </c>
      <c r="H28" s="38">
        <v>0.559128483690984</v>
      </c>
      <c r="I28" s="38">
        <v>0.56895590384829098</v>
      </c>
      <c r="J28" s="38">
        <v>0.559128483690984</v>
      </c>
      <c r="K28" s="38">
        <v>5.72366658080864</v>
      </c>
      <c r="L28" s="38">
        <v>5.7660453005155397</v>
      </c>
      <c r="M28" s="38">
        <v>7.1685845050160397</v>
      </c>
      <c r="N28" s="49">
        <f t="shared" si="0"/>
        <v>-90.231288356912117</v>
      </c>
      <c r="O28" s="49">
        <f t="shared" si="1"/>
        <v>-90.303085484933803</v>
      </c>
      <c r="P28" s="49">
        <f t="shared" si="2"/>
        <v>-92.200294447254578</v>
      </c>
      <c r="Q28" s="41">
        <v>0.99115377330963395</v>
      </c>
      <c r="R28" s="42">
        <v>1.7463927560838799</v>
      </c>
      <c r="S28" s="42">
        <v>0.131765050039576</v>
      </c>
      <c r="T28" s="38">
        <v>257268.13138208</v>
      </c>
    </row>
    <row r="29" spans="2:20" x14ac:dyDescent="0.3">
      <c r="B29" s="38" t="s">
        <v>475</v>
      </c>
      <c r="C29" s="38" t="s">
        <v>476</v>
      </c>
      <c r="D29" s="38" t="s">
        <v>192</v>
      </c>
      <c r="E29" s="38" t="s">
        <v>477</v>
      </c>
      <c r="F29" s="38">
        <v>1.4055800437927199</v>
      </c>
      <c r="G29" s="39">
        <v>7.7976040232405097</v>
      </c>
      <c r="H29" s="38">
        <v>0.17973834235226599</v>
      </c>
      <c r="I29" s="38">
        <v>0.18258312187140299</v>
      </c>
      <c r="J29" s="38">
        <v>0.17973834235226599</v>
      </c>
      <c r="K29" s="38">
        <v>1.83417497248593</v>
      </c>
      <c r="L29" s="38">
        <v>1.8249790226345799</v>
      </c>
      <c r="M29" s="38">
        <v>1.94311570761784</v>
      </c>
      <c r="N29" s="49">
        <f t="shared" si="0"/>
        <v>-90.200589090545733</v>
      </c>
      <c r="O29" s="49">
        <f t="shared" si="1"/>
        <v>-90.151210500338138</v>
      </c>
      <c r="P29" s="49">
        <f t="shared" si="2"/>
        <v>-90.74999282607746</v>
      </c>
      <c r="Q29" s="41">
        <v>0.97932470095201996</v>
      </c>
      <c r="R29" s="42">
        <v>0.92032247074348605</v>
      </c>
      <c r="S29" s="42">
        <v>0.212890445194716</v>
      </c>
      <c r="T29" s="38">
        <v>203975.706070557</v>
      </c>
    </row>
    <row r="30" spans="2:20" x14ac:dyDescent="0.3">
      <c r="B30" s="38"/>
      <c r="C30" s="38"/>
      <c r="D30" s="38"/>
      <c r="E30" s="38"/>
      <c r="F30" s="38"/>
      <c r="G30" s="39"/>
      <c r="H30" s="38"/>
      <c r="I30" s="38"/>
      <c r="J30" s="38"/>
      <c r="K30" s="38"/>
      <c r="L30" s="38"/>
      <c r="M30" s="38"/>
      <c r="N30" s="40"/>
      <c r="O30" s="40"/>
      <c r="P30" s="40"/>
      <c r="Q30" s="41"/>
      <c r="R30" s="42"/>
      <c r="S30" s="42"/>
      <c r="T30" s="38"/>
    </row>
    <row r="31" spans="2:20" x14ac:dyDescent="0.3">
      <c r="B31" s="38"/>
      <c r="C31" s="38"/>
      <c r="D31" s="38"/>
      <c r="E31" s="38"/>
      <c r="F31" s="38"/>
      <c r="G31" s="39"/>
      <c r="H31" s="38"/>
      <c r="I31" s="38"/>
      <c r="J31" s="38"/>
      <c r="K31" s="38"/>
      <c r="L31" s="38"/>
      <c r="M31" s="38"/>
      <c r="N31" s="40"/>
      <c r="O31" s="40"/>
      <c r="P31" s="40"/>
      <c r="Q31" s="41"/>
      <c r="R31" s="42"/>
      <c r="S31" s="42"/>
      <c r="T31" s="38"/>
    </row>
    <row r="32" spans="2:20" x14ac:dyDescent="0.3">
      <c r="B32" s="38"/>
      <c r="C32" s="38"/>
      <c r="D32" s="38"/>
      <c r="E32" s="38"/>
      <c r="F32" s="38"/>
      <c r="G32" s="39"/>
      <c r="H32" s="38"/>
      <c r="I32" s="38"/>
      <c r="J32" s="38"/>
      <c r="K32" s="38"/>
      <c r="L32" s="38"/>
      <c r="M32" s="38"/>
      <c r="N32" s="40"/>
      <c r="O32" s="40"/>
      <c r="P32" s="40"/>
      <c r="Q32" s="41"/>
      <c r="R32" s="42"/>
      <c r="S32" s="42"/>
      <c r="T32" s="38"/>
    </row>
    <row r="33" spans="2:20" x14ac:dyDescent="0.3">
      <c r="B33" s="38"/>
      <c r="C33" s="38"/>
      <c r="D33" s="38"/>
      <c r="E33" s="38"/>
      <c r="F33" s="38"/>
      <c r="G33" s="39"/>
      <c r="H33" s="38"/>
      <c r="I33" s="38"/>
      <c r="J33" s="38"/>
      <c r="K33" s="38"/>
      <c r="L33" s="38"/>
      <c r="M33" s="38"/>
      <c r="N33" s="40"/>
      <c r="O33" s="40"/>
      <c r="P33" s="40"/>
      <c r="Q33" s="41"/>
      <c r="R33" s="42"/>
      <c r="S33" s="42"/>
      <c r="T33" s="38"/>
    </row>
    <row r="34" spans="2:20" x14ac:dyDescent="0.3">
      <c r="B34" s="38"/>
      <c r="C34" s="38"/>
      <c r="D34" s="38"/>
      <c r="E34" s="38"/>
      <c r="F34" s="38"/>
      <c r="G34" s="39"/>
      <c r="H34" s="38"/>
      <c r="I34" s="38"/>
      <c r="J34" s="38"/>
      <c r="K34" s="38"/>
      <c r="L34" s="38"/>
      <c r="M34" s="38"/>
      <c r="N34" s="40"/>
      <c r="O34" s="40"/>
      <c r="P34" s="40"/>
      <c r="Q34" s="41"/>
      <c r="R34" s="42"/>
      <c r="S34" s="42"/>
      <c r="T34" s="38"/>
    </row>
    <row r="35" spans="2:20" x14ac:dyDescent="0.3">
      <c r="B35" s="38"/>
      <c r="C35" s="38"/>
      <c r="D35" s="38"/>
      <c r="E35" s="38"/>
      <c r="F35" s="38"/>
      <c r="G35" s="39"/>
      <c r="H35" s="38"/>
      <c r="I35" s="38"/>
      <c r="J35" s="38"/>
      <c r="K35" s="38"/>
      <c r="L35" s="38"/>
      <c r="M35" s="38"/>
      <c r="N35" s="40"/>
      <c r="O35" s="40"/>
      <c r="P35" s="40"/>
      <c r="Q35" s="41"/>
      <c r="R35" s="42"/>
      <c r="S35" s="42"/>
      <c r="T35" s="38"/>
    </row>
    <row r="36" spans="2:20" x14ac:dyDescent="0.3">
      <c r="B36" s="38"/>
      <c r="C36" s="38"/>
      <c r="D36" s="38"/>
      <c r="E36" s="38"/>
      <c r="F36" s="38"/>
      <c r="G36" s="39"/>
      <c r="H36" s="38"/>
      <c r="I36" s="38"/>
      <c r="J36" s="38"/>
      <c r="K36" s="38"/>
      <c r="L36" s="38"/>
      <c r="M36" s="38"/>
      <c r="N36" s="40"/>
      <c r="O36" s="40"/>
      <c r="P36" s="40"/>
      <c r="Q36" s="41"/>
      <c r="R36" s="42"/>
      <c r="S36" s="42"/>
      <c r="T36" s="38"/>
    </row>
    <row r="37" spans="2:20" x14ac:dyDescent="0.3">
      <c r="B37" s="38"/>
      <c r="C37" s="38"/>
      <c r="D37" s="38"/>
      <c r="E37" s="38"/>
      <c r="F37" s="38"/>
      <c r="G37" s="39"/>
      <c r="H37" s="38"/>
      <c r="I37" s="38"/>
      <c r="J37" s="38"/>
      <c r="K37" s="38"/>
      <c r="L37" s="38"/>
      <c r="M37" s="38"/>
      <c r="N37" s="40"/>
      <c r="O37" s="40"/>
      <c r="P37" s="40"/>
      <c r="Q37" s="41"/>
      <c r="R37" s="42"/>
      <c r="S37" s="42"/>
      <c r="T37" s="38"/>
    </row>
    <row r="38" spans="2:20" x14ac:dyDescent="0.3">
      <c r="B38" s="38"/>
      <c r="C38" s="38"/>
      <c r="D38" s="38"/>
      <c r="E38" s="38"/>
      <c r="F38" s="38"/>
      <c r="G38" s="39"/>
      <c r="H38" s="38"/>
      <c r="I38" s="38"/>
      <c r="J38" s="38"/>
      <c r="K38" s="38"/>
      <c r="L38" s="38"/>
      <c r="M38" s="38"/>
      <c r="N38" s="40"/>
      <c r="O38" s="40"/>
      <c r="P38" s="40"/>
      <c r="Q38" s="41"/>
      <c r="R38" s="42"/>
      <c r="S38" s="42"/>
      <c r="T38" s="38"/>
    </row>
    <row r="39" spans="2:20" x14ac:dyDescent="0.3">
      <c r="B39" s="38"/>
      <c r="C39" s="38"/>
      <c r="D39" s="38"/>
      <c r="E39" s="38"/>
      <c r="F39" s="38"/>
      <c r="G39" s="39"/>
      <c r="H39" s="38"/>
      <c r="I39" s="38"/>
      <c r="J39" s="38"/>
      <c r="K39" s="38"/>
      <c r="L39" s="38"/>
      <c r="M39" s="38"/>
      <c r="N39" s="40"/>
      <c r="O39" s="40"/>
      <c r="P39" s="40"/>
      <c r="Q39" s="41"/>
      <c r="R39" s="42"/>
      <c r="S39" s="42"/>
      <c r="T39" s="38"/>
    </row>
    <row r="40" spans="2:20" x14ac:dyDescent="0.3">
      <c r="B40" s="38"/>
      <c r="C40" s="38"/>
      <c r="D40" s="38"/>
      <c r="E40" s="38"/>
      <c r="F40" s="38"/>
      <c r="G40" s="39"/>
      <c r="H40" s="38"/>
      <c r="I40" s="38"/>
      <c r="J40" s="38"/>
      <c r="K40" s="38"/>
      <c r="L40" s="38"/>
      <c r="M40" s="38"/>
      <c r="N40" s="40"/>
      <c r="O40" s="40"/>
      <c r="P40" s="40"/>
      <c r="Q40" s="41"/>
      <c r="R40" s="42"/>
      <c r="S40" s="42"/>
      <c r="T40" s="38"/>
    </row>
    <row r="41" spans="2:20" x14ac:dyDescent="0.3">
      <c r="B41" s="38"/>
      <c r="C41" s="38"/>
      <c r="D41" s="38"/>
      <c r="E41" s="38"/>
      <c r="F41" s="38"/>
      <c r="G41" s="39"/>
      <c r="H41" s="38"/>
      <c r="I41" s="38"/>
      <c r="J41" s="38"/>
      <c r="K41" s="38"/>
      <c r="L41" s="38"/>
      <c r="M41" s="38"/>
      <c r="N41" s="40"/>
      <c r="O41" s="40"/>
      <c r="P41" s="40"/>
      <c r="Q41" s="41"/>
      <c r="R41" s="42"/>
      <c r="S41" s="42"/>
      <c r="T41" s="38"/>
    </row>
    <row r="42" spans="2:20" x14ac:dyDescent="0.3">
      <c r="B42" s="38"/>
      <c r="C42" s="38"/>
      <c r="D42" s="38"/>
      <c r="E42" s="38"/>
      <c r="F42" s="38"/>
      <c r="G42" s="39"/>
      <c r="H42" s="38"/>
      <c r="I42" s="38"/>
      <c r="J42" s="38"/>
      <c r="K42" s="38"/>
      <c r="L42" s="38"/>
      <c r="M42" s="38"/>
      <c r="N42" s="40"/>
      <c r="O42" s="40"/>
      <c r="P42" s="40"/>
      <c r="Q42" s="41"/>
      <c r="R42" s="42"/>
      <c r="S42" s="42"/>
      <c r="T42" s="38"/>
    </row>
    <row r="43" spans="2:20" x14ac:dyDescent="0.3">
      <c r="B43" s="38"/>
      <c r="C43" s="38"/>
      <c r="D43" s="38"/>
      <c r="E43" s="38"/>
      <c r="F43" s="38"/>
      <c r="G43" s="39"/>
      <c r="H43" s="38"/>
      <c r="I43" s="38"/>
      <c r="J43" s="38"/>
      <c r="K43" s="38"/>
      <c r="L43" s="38"/>
      <c r="M43" s="38"/>
      <c r="N43" s="40"/>
      <c r="O43" s="40"/>
      <c r="P43" s="40"/>
      <c r="Q43" s="41"/>
      <c r="R43" s="42"/>
      <c r="S43" s="42"/>
      <c r="T43" s="38"/>
    </row>
    <row r="44" spans="2:20" x14ac:dyDescent="0.3">
      <c r="B44" s="38"/>
      <c r="C44" s="38"/>
      <c r="D44" s="38"/>
      <c r="E44" s="38"/>
      <c r="F44" s="38"/>
      <c r="G44" s="39"/>
      <c r="H44" s="38"/>
      <c r="I44" s="38"/>
      <c r="J44" s="38"/>
      <c r="K44" s="38"/>
      <c r="L44" s="38"/>
      <c r="M44" s="38"/>
      <c r="N44" s="40"/>
      <c r="O44" s="40"/>
      <c r="P44" s="40"/>
      <c r="Q44" s="41"/>
      <c r="R44" s="42"/>
      <c r="S44" s="42"/>
      <c r="T44" s="38"/>
    </row>
    <row r="45" spans="2:20" x14ac:dyDescent="0.3">
      <c r="B45" s="38"/>
      <c r="C45" s="38"/>
      <c r="D45" s="38"/>
      <c r="E45" s="38"/>
      <c r="F45" s="38"/>
      <c r="G45" s="39"/>
      <c r="H45" s="38"/>
      <c r="I45" s="38"/>
      <c r="J45" s="38"/>
      <c r="K45" s="38"/>
      <c r="L45" s="38"/>
      <c r="M45" s="38"/>
      <c r="N45" s="40"/>
      <c r="O45" s="40"/>
      <c r="P45" s="40"/>
      <c r="Q45" s="41"/>
      <c r="R45" s="42"/>
      <c r="S45" s="42"/>
      <c r="T45" s="38"/>
    </row>
    <row r="46" spans="2:20" x14ac:dyDescent="0.3">
      <c r="B46" s="38"/>
      <c r="C46" s="38"/>
      <c r="D46" s="38"/>
      <c r="E46" s="38"/>
      <c r="F46" s="38"/>
      <c r="G46" s="39"/>
      <c r="H46" s="38"/>
      <c r="I46" s="38"/>
      <c r="J46" s="38"/>
      <c r="K46" s="38"/>
      <c r="L46" s="38"/>
      <c r="M46" s="38"/>
      <c r="N46" s="40"/>
      <c r="O46" s="40"/>
      <c r="P46" s="40"/>
      <c r="Q46" s="41"/>
      <c r="R46" s="42"/>
      <c r="S46" s="42"/>
      <c r="T46" s="38"/>
    </row>
    <row r="47" spans="2:20" x14ac:dyDescent="0.3">
      <c r="B47" s="38"/>
      <c r="C47" s="38"/>
      <c r="D47" s="38"/>
      <c r="E47" s="38"/>
      <c r="F47" s="38"/>
      <c r="G47" s="39"/>
      <c r="H47" s="38"/>
      <c r="I47" s="38"/>
      <c r="J47" s="38"/>
      <c r="K47" s="38"/>
      <c r="L47" s="38"/>
      <c r="M47" s="38"/>
      <c r="N47" s="40"/>
      <c r="O47" s="40"/>
      <c r="P47" s="40"/>
      <c r="Q47" s="41"/>
      <c r="R47" s="42"/>
      <c r="S47" s="42"/>
      <c r="T47" s="38"/>
    </row>
    <row r="48" spans="2:20" x14ac:dyDescent="0.3">
      <c r="B48" s="38"/>
      <c r="C48" s="38"/>
      <c r="D48" s="38"/>
      <c r="E48" s="38"/>
      <c r="F48" s="38"/>
      <c r="G48" s="39"/>
      <c r="H48" s="38"/>
      <c r="I48" s="38"/>
      <c r="J48" s="38"/>
      <c r="K48" s="38"/>
      <c r="L48" s="38"/>
      <c r="M48" s="38"/>
      <c r="N48" s="40"/>
      <c r="O48" s="40"/>
      <c r="P48" s="40"/>
      <c r="Q48" s="41"/>
      <c r="R48" s="42"/>
      <c r="S48" s="42"/>
      <c r="T48" s="38"/>
    </row>
    <row r="49" spans="2:20" x14ac:dyDescent="0.3">
      <c r="B49" s="38"/>
      <c r="C49" s="38"/>
      <c r="D49" s="38"/>
      <c r="E49" s="38"/>
      <c r="F49" s="38"/>
      <c r="G49" s="39"/>
      <c r="H49" s="38"/>
      <c r="I49" s="38"/>
      <c r="J49" s="38"/>
      <c r="K49" s="38"/>
      <c r="L49" s="38"/>
      <c r="M49" s="38"/>
      <c r="N49" s="40"/>
      <c r="O49" s="40"/>
      <c r="P49" s="40"/>
      <c r="Q49" s="41"/>
      <c r="R49" s="42"/>
      <c r="S49" s="42"/>
      <c r="T49" s="38"/>
    </row>
    <row r="50" spans="2:20" x14ac:dyDescent="0.3">
      <c r="B50" s="38"/>
      <c r="C50" s="38"/>
      <c r="D50" s="38"/>
      <c r="E50" s="38"/>
      <c r="F50" s="38"/>
      <c r="G50" s="39"/>
      <c r="H50" s="38"/>
      <c r="I50" s="38"/>
      <c r="J50" s="38"/>
      <c r="K50" s="38"/>
      <c r="L50" s="38"/>
      <c r="M50" s="38"/>
      <c r="N50" s="40"/>
      <c r="O50" s="40"/>
      <c r="P50" s="40"/>
      <c r="Q50" s="41"/>
      <c r="R50" s="42"/>
      <c r="S50" s="42"/>
      <c r="T50" s="38"/>
    </row>
    <row r="51" spans="2:20" x14ac:dyDescent="0.3">
      <c r="B51" s="38"/>
      <c r="C51" s="38"/>
      <c r="D51" s="38"/>
      <c r="E51" s="38"/>
      <c r="F51" s="38"/>
      <c r="G51" s="39"/>
      <c r="H51" s="38"/>
      <c r="I51" s="38"/>
      <c r="J51" s="38"/>
      <c r="K51" s="38"/>
      <c r="L51" s="38"/>
      <c r="M51" s="38"/>
      <c r="N51" s="40"/>
      <c r="O51" s="40"/>
      <c r="P51" s="40"/>
      <c r="Q51" s="41"/>
      <c r="R51" s="42"/>
      <c r="S51" s="42"/>
      <c r="T51" s="38"/>
    </row>
    <row r="52" spans="2:20" x14ac:dyDescent="0.3">
      <c r="B52" s="38"/>
      <c r="C52" s="38"/>
      <c r="D52" s="38"/>
      <c r="E52" s="38"/>
      <c r="F52" s="38"/>
      <c r="G52" s="39"/>
      <c r="H52" s="38"/>
      <c r="I52" s="38"/>
      <c r="J52" s="38"/>
      <c r="K52" s="38"/>
      <c r="L52" s="38"/>
      <c r="M52" s="38"/>
      <c r="N52" s="40"/>
      <c r="O52" s="40"/>
      <c r="P52" s="40"/>
      <c r="Q52" s="41"/>
      <c r="R52" s="42"/>
      <c r="S52" s="42"/>
      <c r="T52" s="38"/>
    </row>
    <row r="53" spans="2:20" x14ac:dyDescent="0.3">
      <c r="B53" s="38"/>
      <c r="C53" s="38"/>
      <c r="D53" s="38"/>
      <c r="E53" s="38"/>
      <c r="F53" s="38"/>
      <c r="G53" s="39"/>
      <c r="H53" s="38"/>
      <c r="I53" s="38"/>
      <c r="J53" s="38"/>
      <c r="K53" s="38"/>
      <c r="L53" s="38"/>
      <c r="M53" s="38"/>
      <c r="N53" s="40"/>
      <c r="O53" s="40"/>
      <c r="P53" s="40"/>
      <c r="Q53" s="41"/>
      <c r="R53" s="42"/>
      <c r="S53" s="42"/>
      <c r="T53" s="38"/>
    </row>
    <row r="54" spans="2:20" x14ac:dyDescent="0.3">
      <c r="B54" s="38"/>
      <c r="C54" s="38"/>
      <c r="D54" s="38"/>
      <c r="E54" s="38"/>
      <c r="F54" s="38"/>
      <c r="G54" s="39"/>
      <c r="H54" s="38"/>
      <c r="I54" s="38"/>
      <c r="J54" s="38"/>
      <c r="K54" s="38"/>
      <c r="L54" s="38"/>
      <c r="M54" s="38"/>
      <c r="N54" s="40"/>
      <c r="O54" s="40"/>
      <c r="P54" s="40"/>
      <c r="Q54" s="41"/>
      <c r="R54" s="42"/>
      <c r="S54" s="42"/>
      <c r="T54" s="38"/>
    </row>
    <row r="55" spans="2:20" x14ac:dyDescent="0.3">
      <c r="B55" s="38"/>
      <c r="C55" s="38"/>
      <c r="D55" s="38"/>
      <c r="E55" s="38"/>
      <c r="F55" s="38"/>
      <c r="G55" s="39"/>
      <c r="H55" s="38"/>
      <c r="I55" s="38"/>
      <c r="J55" s="38"/>
      <c r="K55" s="38"/>
      <c r="L55" s="38"/>
      <c r="M55" s="38"/>
      <c r="N55" s="40"/>
      <c r="O55" s="40"/>
      <c r="P55" s="40"/>
      <c r="Q55" s="41"/>
      <c r="R55" s="42"/>
      <c r="S55" s="42"/>
      <c r="T55" s="38"/>
    </row>
    <row r="56" spans="2:20" x14ac:dyDescent="0.3">
      <c r="B56" s="38"/>
      <c r="C56" s="38"/>
      <c r="D56" s="38"/>
      <c r="E56" s="38"/>
      <c r="F56" s="38"/>
      <c r="G56" s="39"/>
      <c r="H56" s="38"/>
      <c r="I56" s="38"/>
      <c r="J56" s="38"/>
      <c r="K56" s="38"/>
      <c r="L56" s="38"/>
      <c r="M56" s="38"/>
      <c r="N56" s="40"/>
      <c r="O56" s="40"/>
      <c r="P56" s="40"/>
      <c r="Q56" s="41"/>
      <c r="R56" s="42"/>
      <c r="S56" s="42"/>
      <c r="T56" s="38"/>
    </row>
    <row r="57" spans="2:20" x14ac:dyDescent="0.3">
      <c r="B57" s="38"/>
      <c r="C57" s="38"/>
      <c r="D57" s="38"/>
      <c r="E57" s="38"/>
      <c r="F57" s="38"/>
      <c r="G57" s="39"/>
      <c r="H57" s="38"/>
      <c r="I57" s="38"/>
      <c r="J57" s="38"/>
      <c r="K57" s="38"/>
      <c r="L57" s="38"/>
      <c r="M57" s="38"/>
      <c r="N57" s="40"/>
      <c r="O57" s="40"/>
      <c r="P57" s="40"/>
      <c r="Q57" s="41"/>
      <c r="R57" s="42"/>
      <c r="S57" s="42"/>
      <c r="T57" s="38"/>
    </row>
    <row r="58" spans="2:20" x14ac:dyDescent="0.3">
      <c r="B58" s="38"/>
      <c r="C58" s="38"/>
      <c r="D58" s="38"/>
      <c r="E58" s="38"/>
      <c r="F58" s="38"/>
      <c r="G58" s="39"/>
      <c r="H58" s="38"/>
      <c r="I58" s="38"/>
      <c r="J58" s="38"/>
      <c r="K58" s="38"/>
      <c r="L58" s="38"/>
      <c r="M58" s="38"/>
      <c r="N58" s="40"/>
      <c r="O58" s="40"/>
      <c r="P58" s="40"/>
      <c r="Q58" s="41"/>
      <c r="R58" s="42"/>
      <c r="S58" s="42"/>
      <c r="T58" s="38"/>
    </row>
    <row r="59" spans="2:20" x14ac:dyDescent="0.3">
      <c r="B59" s="38"/>
      <c r="C59" s="38"/>
      <c r="D59" s="38"/>
      <c r="E59" s="38"/>
      <c r="F59" s="38"/>
      <c r="G59" s="39"/>
      <c r="H59" s="38"/>
      <c r="I59" s="38"/>
      <c r="J59" s="38"/>
      <c r="K59" s="38"/>
      <c r="L59" s="38"/>
      <c r="M59" s="38"/>
      <c r="N59" s="40"/>
      <c r="O59" s="40"/>
      <c r="P59" s="40"/>
      <c r="Q59" s="41"/>
      <c r="R59" s="42"/>
      <c r="S59" s="42"/>
      <c r="T59" s="38"/>
    </row>
    <row r="60" spans="2:20" x14ac:dyDescent="0.3">
      <c r="B60" s="38"/>
      <c r="C60" s="38"/>
      <c r="D60" s="38"/>
      <c r="E60" s="38"/>
      <c r="F60" s="38"/>
      <c r="G60" s="39"/>
      <c r="H60" s="38"/>
      <c r="I60" s="38"/>
      <c r="J60" s="38"/>
      <c r="K60" s="38"/>
      <c r="L60" s="38"/>
      <c r="M60" s="38"/>
      <c r="N60" s="40"/>
      <c r="O60" s="40"/>
      <c r="P60" s="40"/>
      <c r="Q60" s="41"/>
      <c r="R60" s="42"/>
      <c r="S60" s="42"/>
      <c r="T60" s="38"/>
    </row>
    <row r="61" spans="2:20" x14ac:dyDescent="0.3">
      <c r="B61" s="38"/>
      <c r="C61" s="38"/>
      <c r="D61" s="38"/>
      <c r="E61" s="38"/>
      <c r="F61" s="38"/>
      <c r="G61" s="39"/>
      <c r="H61" s="38"/>
      <c r="I61" s="38"/>
      <c r="J61" s="38"/>
      <c r="K61" s="38"/>
      <c r="L61" s="38"/>
      <c r="M61" s="38"/>
      <c r="N61" s="40"/>
      <c r="O61" s="40"/>
      <c r="P61" s="40"/>
      <c r="Q61" s="41"/>
      <c r="R61" s="42"/>
      <c r="S61" s="42"/>
      <c r="T61" s="38"/>
    </row>
    <row r="62" spans="2:20" x14ac:dyDescent="0.3">
      <c r="B62" s="38"/>
      <c r="C62" s="38"/>
      <c r="D62" s="38"/>
      <c r="E62" s="38"/>
      <c r="F62" s="38"/>
      <c r="G62" s="39"/>
      <c r="H62" s="38"/>
      <c r="I62" s="38"/>
      <c r="J62" s="38"/>
      <c r="K62" s="38"/>
      <c r="L62" s="38"/>
      <c r="M62" s="38"/>
      <c r="N62" s="40"/>
      <c r="O62" s="40"/>
      <c r="P62" s="40"/>
      <c r="Q62" s="41"/>
      <c r="R62" s="42"/>
      <c r="S62" s="42"/>
      <c r="T62" s="38"/>
    </row>
    <row r="63" spans="2:20" x14ac:dyDescent="0.3">
      <c r="B63" s="38"/>
      <c r="C63" s="38"/>
      <c r="D63" s="38"/>
      <c r="E63" s="38"/>
      <c r="F63" s="38"/>
      <c r="G63" s="39"/>
      <c r="H63" s="38"/>
      <c r="I63" s="38"/>
      <c r="J63" s="38"/>
      <c r="K63" s="38"/>
      <c r="L63" s="38"/>
      <c r="M63" s="38"/>
      <c r="N63" s="40"/>
      <c r="O63" s="40"/>
      <c r="P63" s="40"/>
      <c r="Q63" s="41"/>
      <c r="R63" s="42"/>
      <c r="S63" s="42"/>
      <c r="T63" s="38"/>
    </row>
    <row r="64" spans="2:20" x14ac:dyDescent="0.3">
      <c r="B64" s="38"/>
      <c r="C64" s="38"/>
      <c r="D64" s="38"/>
      <c r="E64" s="38"/>
      <c r="F64" s="38"/>
      <c r="G64" s="39"/>
      <c r="H64" s="38"/>
      <c r="I64" s="38"/>
      <c r="J64" s="38"/>
      <c r="K64" s="38"/>
      <c r="L64" s="38"/>
      <c r="M64" s="38"/>
      <c r="N64" s="40"/>
      <c r="O64" s="40"/>
      <c r="P64" s="40"/>
      <c r="Q64" s="41"/>
      <c r="R64" s="42"/>
      <c r="S64" s="42"/>
      <c r="T64" s="38"/>
    </row>
    <row r="65" spans="2:20" x14ac:dyDescent="0.3">
      <c r="B65" s="38"/>
      <c r="C65" s="38"/>
      <c r="D65" s="38"/>
      <c r="E65" s="38"/>
      <c r="F65" s="38"/>
      <c r="G65" s="39"/>
      <c r="H65" s="38"/>
      <c r="I65" s="38"/>
      <c r="J65" s="38"/>
      <c r="K65" s="38"/>
      <c r="L65" s="38"/>
      <c r="M65" s="38"/>
      <c r="N65" s="40"/>
      <c r="O65" s="40"/>
      <c r="P65" s="40"/>
      <c r="Q65" s="41"/>
      <c r="R65" s="42"/>
      <c r="S65" s="42"/>
      <c r="T65" s="38"/>
    </row>
    <row r="66" spans="2:20" x14ac:dyDescent="0.3">
      <c r="B66" s="38"/>
      <c r="C66" s="38"/>
      <c r="D66" s="38"/>
      <c r="E66" s="38"/>
      <c r="F66" s="38"/>
      <c r="G66" s="39"/>
      <c r="H66" s="38"/>
      <c r="I66" s="38"/>
      <c r="J66" s="38"/>
      <c r="K66" s="38"/>
      <c r="L66" s="38"/>
      <c r="M66" s="38"/>
      <c r="N66" s="40"/>
      <c r="O66" s="40"/>
      <c r="P66" s="40"/>
      <c r="Q66" s="41"/>
      <c r="R66" s="42"/>
      <c r="S66" s="42"/>
      <c r="T66" s="38"/>
    </row>
    <row r="67" spans="2:20" x14ac:dyDescent="0.3">
      <c r="B67" s="38"/>
      <c r="C67" s="38"/>
      <c r="D67" s="38"/>
      <c r="E67" s="38"/>
      <c r="F67" s="38"/>
      <c r="G67" s="39"/>
      <c r="H67" s="38"/>
      <c r="I67" s="38"/>
      <c r="J67" s="38"/>
      <c r="K67" s="38"/>
      <c r="L67" s="38"/>
      <c r="M67" s="38"/>
      <c r="N67" s="40"/>
      <c r="O67" s="40"/>
      <c r="P67" s="40"/>
      <c r="Q67" s="41"/>
      <c r="R67" s="42"/>
      <c r="S67" s="42"/>
      <c r="T67" s="38"/>
    </row>
    <row r="68" spans="2:20" x14ac:dyDescent="0.3">
      <c r="B68" s="38"/>
      <c r="C68" s="38"/>
      <c r="D68" s="38"/>
      <c r="E68" s="38"/>
      <c r="F68" s="38"/>
      <c r="G68" s="39"/>
      <c r="H68" s="38"/>
      <c r="I68" s="38"/>
      <c r="J68" s="38"/>
      <c r="K68" s="38"/>
      <c r="L68" s="38"/>
      <c r="M68" s="38"/>
      <c r="N68" s="40"/>
      <c r="O68" s="40"/>
      <c r="P68" s="40"/>
      <c r="Q68" s="41"/>
      <c r="R68" s="42"/>
      <c r="S68" s="42"/>
      <c r="T68" s="38"/>
    </row>
    <row r="69" spans="2:20" x14ac:dyDescent="0.3">
      <c r="B69" s="38"/>
      <c r="C69" s="38"/>
      <c r="D69" s="38"/>
      <c r="E69" s="38"/>
      <c r="F69" s="38"/>
      <c r="G69" s="39"/>
      <c r="H69" s="38"/>
      <c r="I69" s="38"/>
      <c r="J69" s="38"/>
      <c r="K69" s="38"/>
      <c r="L69" s="38"/>
      <c r="M69" s="38"/>
      <c r="N69" s="40"/>
      <c r="O69" s="40"/>
      <c r="P69" s="40"/>
      <c r="Q69" s="41"/>
      <c r="R69" s="42"/>
      <c r="S69" s="42"/>
      <c r="T69" s="38"/>
    </row>
    <row r="70" spans="2:20" x14ac:dyDescent="0.3">
      <c r="B70" s="38"/>
      <c r="C70" s="38"/>
      <c r="D70" s="38"/>
      <c r="E70" s="38"/>
      <c r="F70" s="38"/>
      <c r="G70" s="39"/>
      <c r="H70" s="38"/>
      <c r="I70" s="38"/>
      <c r="J70" s="38"/>
      <c r="K70" s="38"/>
      <c r="L70" s="38"/>
      <c r="M70" s="38"/>
      <c r="N70" s="40"/>
      <c r="O70" s="40"/>
      <c r="P70" s="40"/>
      <c r="Q70" s="41"/>
      <c r="R70" s="42"/>
      <c r="S70" s="42"/>
      <c r="T70" s="38"/>
    </row>
    <row r="71" spans="2:20" x14ac:dyDescent="0.3">
      <c r="B71" s="38"/>
      <c r="C71" s="38"/>
      <c r="D71" s="38"/>
      <c r="E71" s="38"/>
      <c r="F71" s="38"/>
      <c r="G71" s="39"/>
      <c r="H71" s="38"/>
      <c r="I71" s="38"/>
      <c r="J71" s="38"/>
      <c r="K71" s="38"/>
      <c r="L71" s="38"/>
      <c r="M71" s="38"/>
      <c r="N71" s="40"/>
      <c r="O71" s="40"/>
      <c r="P71" s="40"/>
      <c r="Q71" s="41"/>
      <c r="R71" s="42"/>
      <c r="S71" s="42"/>
      <c r="T71" s="38"/>
    </row>
    <row r="72" spans="2:20" x14ac:dyDescent="0.3">
      <c r="B72" s="38"/>
      <c r="C72" s="38"/>
      <c r="D72" s="38"/>
      <c r="E72" s="38"/>
      <c r="F72" s="38"/>
      <c r="G72" s="39"/>
      <c r="H72" s="38"/>
      <c r="I72" s="38"/>
      <c r="J72" s="38"/>
      <c r="K72" s="38"/>
      <c r="L72" s="38"/>
      <c r="M72" s="38"/>
      <c r="N72" s="40"/>
      <c r="O72" s="40"/>
      <c r="P72" s="40"/>
      <c r="Q72" s="41"/>
      <c r="R72" s="42"/>
      <c r="S72" s="42"/>
      <c r="T72" s="38"/>
    </row>
    <row r="73" spans="2:20" x14ac:dyDescent="0.3">
      <c r="B73" s="38"/>
      <c r="C73" s="38"/>
      <c r="D73" s="38"/>
      <c r="E73" s="38"/>
      <c r="F73" s="38"/>
      <c r="G73" s="39"/>
      <c r="H73" s="38"/>
      <c r="I73" s="38"/>
      <c r="J73" s="38"/>
      <c r="K73" s="38"/>
      <c r="L73" s="38"/>
      <c r="M73" s="38"/>
      <c r="N73" s="40"/>
      <c r="O73" s="40"/>
      <c r="P73" s="40"/>
      <c r="Q73" s="41"/>
      <c r="R73" s="42"/>
      <c r="S73" s="42"/>
      <c r="T73" s="38"/>
    </row>
    <row r="74" spans="2:20" x14ac:dyDescent="0.3">
      <c r="B74" s="38"/>
      <c r="C74" s="38"/>
      <c r="D74" s="38"/>
      <c r="E74" s="38"/>
      <c r="F74" s="38"/>
      <c r="G74" s="39"/>
      <c r="H74" s="38"/>
      <c r="I74" s="38"/>
      <c r="J74" s="38"/>
      <c r="K74" s="38"/>
      <c r="L74" s="38"/>
      <c r="M74" s="38"/>
      <c r="N74" s="40"/>
      <c r="O74" s="40"/>
      <c r="P74" s="40"/>
      <c r="Q74" s="41"/>
      <c r="R74" s="42"/>
      <c r="S74" s="42"/>
      <c r="T74" s="38"/>
    </row>
    <row r="75" spans="2:20" x14ac:dyDescent="0.3">
      <c r="B75" s="38"/>
      <c r="C75" s="38"/>
      <c r="D75" s="38"/>
      <c r="E75" s="38"/>
      <c r="F75" s="38"/>
      <c r="G75" s="39"/>
      <c r="H75" s="38"/>
      <c r="I75" s="38"/>
      <c r="J75" s="38"/>
      <c r="K75" s="38"/>
      <c r="L75" s="38"/>
      <c r="M75" s="38"/>
      <c r="N75" s="40"/>
      <c r="O75" s="40"/>
      <c r="P75" s="40"/>
      <c r="Q75" s="41"/>
      <c r="R75" s="42"/>
      <c r="S75" s="42"/>
      <c r="T75" s="38"/>
    </row>
    <row r="76" spans="2:20" x14ac:dyDescent="0.3">
      <c r="B76" s="38"/>
      <c r="C76" s="38"/>
      <c r="D76" s="38"/>
      <c r="E76" s="38"/>
      <c r="F76" s="38"/>
      <c r="G76" s="39"/>
      <c r="H76" s="38"/>
      <c r="I76" s="38"/>
      <c r="J76" s="38"/>
      <c r="K76" s="38"/>
      <c r="L76" s="38"/>
      <c r="M76" s="38"/>
      <c r="N76" s="40"/>
      <c r="O76" s="40"/>
      <c r="P76" s="40"/>
      <c r="Q76" s="41"/>
      <c r="R76" s="42"/>
      <c r="S76" s="42"/>
      <c r="T76" s="38"/>
    </row>
    <row r="77" spans="2:20" x14ac:dyDescent="0.3">
      <c r="B77" s="38"/>
      <c r="C77" s="38"/>
      <c r="D77" s="38"/>
      <c r="E77" s="38"/>
      <c r="F77" s="38"/>
      <c r="G77" s="39"/>
      <c r="H77" s="38"/>
      <c r="I77" s="38"/>
      <c r="J77" s="38"/>
      <c r="K77" s="38"/>
      <c r="L77" s="38"/>
      <c r="M77" s="38"/>
      <c r="N77" s="40"/>
      <c r="O77" s="40"/>
      <c r="P77" s="40"/>
      <c r="Q77" s="41"/>
      <c r="R77" s="42"/>
      <c r="S77" s="42"/>
      <c r="T77" s="38"/>
    </row>
    <row r="78" spans="2:20" x14ac:dyDescent="0.3">
      <c r="B78" s="38"/>
      <c r="C78" s="38"/>
      <c r="D78" s="38"/>
      <c r="E78" s="38"/>
      <c r="F78" s="38"/>
      <c r="G78" s="39"/>
      <c r="H78" s="38"/>
      <c r="I78" s="38"/>
      <c r="J78" s="38"/>
      <c r="K78" s="38"/>
      <c r="L78" s="38"/>
      <c r="M78" s="38"/>
      <c r="N78" s="40"/>
      <c r="O78" s="40"/>
      <c r="P78" s="40"/>
      <c r="Q78" s="41"/>
      <c r="R78" s="42"/>
      <c r="S78" s="42"/>
      <c r="T78" s="38"/>
    </row>
    <row r="79" spans="2:20" x14ac:dyDescent="0.3">
      <c r="B79" s="38"/>
      <c r="C79" s="38"/>
      <c r="D79" s="38"/>
      <c r="E79" s="38"/>
      <c r="F79" s="38"/>
      <c r="G79" s="39"/>
      <c r="H79" s="38"/>
      <c r="I79" s="38"/>
      <c r="J79" s="38"/>
      <c r="K79" s="38"/>
      <c r="L79" s="38"/>
      <c r="M79" s="38"/>
      <c r="N79" s="40"/>
      <c r="O79" s="40"/>
      <c r="P79" s="40"/>
      <c r="Q79" s="41"/>
      <c r="R79" s="42"/>
      <c r="S79" s="42"/>
      <c r="T79" s="38"/>
    </row>
    <row r="80" spans="2:20" x14ac:dyDescent="0.3">
      <c r="B80" s="38"/>
      <c r="C80" s="38"/>
      <c r="D80" s="38"/>
      <c r="E80" s="38"/>
      <c r="F80" s="38"/>
      <c r="G80" s="39"/>
      <c r="H80" s="38"/>
      <c r="I80" s="38"/>
      <c r="J80" s="38"/>
      <c r="K80" s="38"/>
      <c r="L80" s="38"/>
      <c r="M80" s="38"/>
      <c r="N80" s="40"/>
      <c r="O80" s="40"/>
      <c r="P80" s="40"/>
      <c r="Q80" s="41"/>
      <c r="R80" s="42"/>
      <c r="S80" s="42"/>
      <c r="T80" s="38"/>
    </row>
  </sheetData>
  <conditionalFormatting sqref="N1:P1048576">
    <cfRule type="cellIs" dxfId="41" priority="1" operator="less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02485-4ED6-411E-B988-69C9DEDB7E5D}">
  <dimension ref="B1:T51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8.44140625" bestFit="1" customWidth="1"/>
    <col min="3" max="3" width="34.77734375" bestFit="1" customWidth="1"/>
    <col min="4" max="4" width="5.109375" bestFit="1" customWidth="1"/>
    <col min="5" max="5" width="12.109375" bestFit="1" customWidth="1"/>
    <col min="6" max="6" width="12" bestFit="1" customWidth="1"/>
    <col min="7" max="7" width="12.77734375" customWidth="1"/>
    <col min="8" max="10" width="12" bestFit="1" customWidth="1"/>
    <col min="11" max="13" width="19.21875" hidden="1" customWidth="1"/>
    <col min="14" max="16" width="10" bestFit="1" customWidth="1"/>
    <col min="17" max="17" width="9.88671875" bestFit="1" customWidth="1"/>
    <col min="18" max="18" width="9.109375" bestFit="1" customWidth="1"/>
    <col min="19" max="19" width="13.109375" bestFit="1" customWidth="1"/>
    <col min="20" max="20" width="12" bestFit="1" customWidth="1"/>
  </cols>
  <sheetData>
    <row r="1" spans="2:20" ht="41.4" customHeight="1" x14ac:dyDescent="0.3"/>
    <row r="2" spans="2:20" ht="15" thickBot="1" x14ac:dyDescent="0.35"/>
    <row r="3" spans="2:20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4" t="s">
        <v>478</v>
      </c>
      <c r="T3" s="35" t="str" cm="1">
        <f t="array" ref="T3">UPPER(_xll.ECONOMATICA("S&amp;P 500","NAME"))</f>
        <v>S&amp;P 500</v>
      </c>
    </row>
    <row r="4" spans="2:20" ht="10.050000000000001" customHeight="1" x14ac:dyDescent="0.3"/>
    <row r="5" spans="2:20" ht="28.8" customHeight="1" x14ac:dyDescent="0.3">
      <c r="B5" s="36" t="s">
        <v>186</v>
      </c>
      <c r="C5" s="36" t="str" cm="1">
        <f t="array" ref="C5">_xll.ECONOMATICA(B6:B510,"Name",,,,,,,"false","true")</f>
        <v>Nombre</v>
      </c>
      <c r="D5" s="36" t="str" cm="1">
        <f t="array" ref="D5">_xll.ECONOMATICA(B6:B942,"Class",,,,,,,"false","true")</f>
        <v>Clase</v>
      </c>
      <c r="E5" s="36" t="str" cm="1">
        <f t="array" ref="E5">_xll.ECONOMATICA(B6:B510,"Ticker",,,,,,,"false","true")</f>
        <v>Codigo</v>
      </c>
      <c r="F5" s="37" t="str" cm="1">
        <f t="array" ref="F5">_xll.ECONOMATICA(B6:B510,"Index particip.",,,,,,,"false","true")</f>
        <v>Particip en el indice</v>
      </c>
      <c r="G5" s="37" t="str" cm="1">
        <f t="array" ref="G5">_xll.ECONOMATICA(B6:B510,"Volume$","IN THE DAY","D-0",,,"USD","THOUSANDS","false","true","Volumen Diario (US$)")</f>
        <v>Volumen Diario (US$)</v>
      </c>
      <c r="H5" s="37" t="str" cm="1">
        <f t="array" ref="H5">_xll.ECONOMATICA(B6:B510,"Low","IN THE DAY","D-0",,,"USD",,"false","true","Mínimo (US$)")</f>
        <v>Mínimo (US$)</v>
      </c>
      <c r="I5" s="37" t="str" cm="1">
        <f t="array" ref="I5">_xll.ECONOMATICA(B6:B510,"High","IN THE DAY","D-0",,,"USD",,"false","true","Máximo (US$)")</f>
        <v>Máximo (US$)</v>
      </c>
      <c r="J5" s="37" t="str" cm="1">
        <f t="array" ref="J5">_xll.ECONOMATICA(B6:B510,"Close",,"D-0",,,"USD",,"false","true","Cierre (US$)")</f>
        <v>Cierre (US$)</v>
      </c>
      <c r="K5" s="37" t="str" cm="1">
        <f t="array" ref="K5">_xll.ECONOMATICA(B6:B510,"Close",,"D-1",,,"USD",,"false","true")</f>
        <v>Cierre 25Ago20 ajust p/var cap En US Dollars</v>
      </c>
      <c r="L5" s="37" t="str" cm="1">
        <f t="array" ref="L5">_xll.ECONOMATICA(B6:B510,"Close",,"D-1M",,,"USD",,"false","true")</f>
        <v>Cierre 26Jul20 ajust p/var cap En US Dollars</v>
      </c>
      <c r="M5" s="37" t="str" cm="1">
        <f t="array" ref="M5">_xll.ECONOMATICA(B6:B510,"Close",,"D-1Y",,,"USD",,"false","true")</f>
        <v>Cierre 26Ago19 ajust p/var cap En US Dollars</v>
      </c>
      <c r="N5" s="37" t="s">
        <v>187</v>
      </c>
      <c r="O5" s="37" t="s">
        <v>188</v>
      </c>
      <c r="P5" s="37" t="s">
        <v>189</v>
      </c>
      <c r="Q5" s="37" t="str" cm="1">
        <f t="array" ref="Q5">_xll.ECONOMATICA(B6:B510,"Beta","60M","D-0",,,"USD",,"false","true","Beta (60M) (US$)")</f>
        <v>Beta (60M) (US$)</v>
      </c>
      <c r="R5" s="37" t="str" cm="1">
        <f t="array" ref="R5">_xll.ECONOMATICA(B6:B510,"P/E","12M","D-0",,,"USD",,"false","true","P/U Diario (US$)",{"tc.dft=false";"tc.tp=0";"tc.pers=22";"tc.per=0"})</f>
        <v>P/U Diario (US$)</v>
      </c>
      <c r="S5" s="37" t="str" cm="1">
        <f t="array" ref="S5">_xll.ECONOMATICA(B6:B510,"P/BV",,"D-0",,,"USD",,"false","true","P/VL Diario (US$)",{"tc.dft=false";"tc.tp=0";"tc.pers=22";"tc.per=0"})</f>
        <v>P/VL Diario (US$)</v>
      </c>
      <c r="T5" s="37" t="str" cm="1">
        <f t="array" ref="T5">_xll.ECONOMATICA(B6:B510,"MarketCapitaliz",,"D-0",,,"USD","THOUSANDS","false","true","Capitalización Bursátil (US$)",{"tc.dft=false";"tc.tp=0";"tc.pers=22";"tc.per=0";"ppf.vmclsemp=true"})</f>
        <v>Capitalización Bursátil (US$)</v>
      </c>
    </row>
    <row r="6" spans="2:20" x14ac:dyDescent="0.3">
      <c r="B6" s="38" t="s">
        <v>479</v>
      </c>
      <c r="C6" s="38" t="s">
        <v>480</v>
      </c>
      <c r="D6" s="38" t="s">
        <v>481</v>
      </c>
      <c r="E6" s="38" t="s">
        <v>482</v>
      </c>
      <c r="F6" s="38">
        <v>0.36300000548362699</v>
      </c>
      <c r="G6" s="39">
        <v>396862.70689990203</v>
      </c>
      <c r="H6" s="38">
        <v>161.68999999994401</v>
      </c>
      <c r="I6" s="38">
        <v>164.770000000019</v>
      </c>
      <c r="J6" s="38">
        <v>163.89999999990701</v>
      </c>
      <c r="K6" s="38">
        <v>163.10000000009299</v>
      </c>
      <c r="L6" s="38">
        <v>158.39823280368</v>
      </c>
      <c r="M6" s="38">
        <v>150.51448977273</v>
      </c>
      <c r="N6" s="49">
        <f>IFERROR((J6-K6)/K6*100,"-")</f>
        <v>0.49049662772137559</v>
      </c>
      <c r="O6" s="49">
        <f>IFERROR((J6-L6)/L6*100,"-")</f>
        <v>3.4733766272796363</v>
      </c>
      <c r="P6" s="49">
        <f>IFERROR((J6-M6)/M6*100,"-")</f>
        <v>8.8931705162662524</v>
      </c>
      <c r="Q6" s="41">
        <v>0.97284440012754203</v>
      </c>
      <c r="R6" s="42">
        <v>18.5827664398821</v>
      </c>
      <c r="S6" s="42">
        <v>8.6957342307869094</v>
      </c>
      <c r="T6" s="38">
        <v>94409586.543750003</v>
      </c>
    </row>
    <row r="7" spans="2:20" x14ac:dyDescent="0.3">
      <c r="B7" s="38" t="s">
        <v>483</v>
      </c>
      <c r="C7" s="38" t="s">
        <v>484</v>
      </c>
      <c r="D7" s="38" t="s">
        <v>481</v>
      </c>
      <c r="E7" s="38" t="s">
        <v>485</v>
      </c>
      <c r="F7" s="38">
        <v>0.59799998998642001</v>
      </c>
      <c r="G7" s="39">
        <v>272798.965830078</v>
      </c>
      <c r="H7" s="38">
        <v>101.260000000009</v>
      </c>
      <c r="I7" s="38">
        <v>103.290000000037</v>
      </c>
      <c r="J7" s="38">
        <v>103.18999999994401</v>
      </c>
      <c r="K7" s="38">
        <v>102.469999999972</v>
      </c>
      <c r="L7" s="38">
        <v>98.949999999953405</v>
      </c>
      <c r="M7" s="38">
        <v>81.774801774765393</v>
      </c>
      <c r="N7" s="49">
        <f t="shared" ref="N7:N70" si="0">IFERROR((J7-K7)/K7*100,"-")</f>
        <v>0.70264467646355044</v>
      </c>
      <c r="O7" s="49">
        <f t="shared" ref="O7:O70" si="1">IFERROR((J7-L7)/L7*100,"-")</f>
        <v>4.2849924204068701</v>
      </c>
      <c r="P7" s="49">
        <f t="shared" ref="P7:P70" si="2">IFERROR((J7-M7)/M7*100,"-")</f>
        <v>26.188016064120934</v>
      </c>
      <c r="Q7" s="41">
        <v>0.90538602347533004</v>
      </c>
      <c r="R7" s="42">
        <v>59.6473988437792</v>
      </c>
      <c r="S7" s="42">
        <v>5.9749162991865896</v>
      </c>
      <c r="T7" s="38">
        <v>182700990.59674999</v>
      </c>
    </row>
    <row r="8" spans="2:20" x14ac:dyDescent="0.3">
      <c r="B8" s="38" t="s">
        <v>486</v>
      </c>
      <c r="C8" s="38" t="s">
        <v>487</v>
      </c>
      <c r="D8" s="38" t="s">
        <v>481</v>
      </c>
      <c r="E8" s="38" t="s">
        <v>488</v>
      </c>
      <c r="F8" s="38">
        <v>0.62300002574920699</v>
      </c>
      <c r="G8" s="39">
        <v>534200.17064990196</v>
      </c>
      <c r="H8" s="38">
        <v>92.939999999944106</v>
      </c>
      <c r="I8" s="38">
        <v>94.410000000032596</v>
      </c>
      <c r="J8" s="38">
        <v>94.349999999976703</v>
      </c>
      <c r="K8" s="38">
        <v>94.060000000055894</v>
      </c>
      <c r="L8" s="38">
        <v>97.109999999986002</v>
      </c>
      <c r="M8" s="38">
        <v>62.913998583040701</v>
      </c>
      <c r="N8" s="49">
        <f t="shared" si="0"/>
        <v>0.30831384214398982</v>
      </c>
      <c r="O8" s="49">
        <f t="shared" si="1"/>
        <v>-2.8421377819068034</v>
      </c>
      <c r="P8" s="49">
        <f t="shared" si="2"/>
        <v>49.966624479357115</v>
      </c>
      <c r="Q8" s="41">
        <v>0.75733344077070797</v>
      </c>
      <c r="R8" s="42">
        <v>20.690789473679601</v>
      </c>
      <c r="S8" s="42">
        <v>9.4731185739219708</v>
      </c>
      <c r="T8" s="38">
        <v>166512016.75999999</v>
      </c>
    </row>
    <row r="9" spans="2:20" x14ac:dyDescent="0.3">
      <c r="B9" s="38" t="s">
        <v>489</v>
      </c>
      <c r="C9" s="38" t="s">
        <v>490</v>
      </c>
      <c r="D9" s="38" t="s">
        <v>481</v>
      </c>
      <c r="E9" s="38" t="s">
        <v>491</v>
      </c>
      <c r="F9" s="38">
        <v>4.1999999433755902E-2</v>
      </c>
      <c r="G9" s="39">
        <v>73108.987260009802</v>
      </c>
      <c r="H9" s="38">
        <v>302.37000000011199</v>
      </c>
      <c r="I9" s="38">
        <v>309.18000000016798</v>
      </c>
      <c r="J9" s="38">
        <v>306.14000000012999</v>
      </c>
      <c r="K9" s="38">
        <v>311.12000000011199</v>
      </c>
      <c r="L9" s="38">
        <v>292.93999999994401</v>
      </c>
      <c r="M9" s="38">
        <v>190.43999999994401</v>
      </c>
      <c r="N9" s="49">
        <f t="shared" si="0"/>
        <v>-1.6006685523207145</v>
      </c>
      <c r="O9" s="49">
        <f t="shared" si="1"/>
        <v>4.5060421930048822</v>
      </c>
      <c r="P9" s="49">
        <f t="shared" si="2"/>
        <v>60.754043268336488</v>
      </c>
      <c r="Q9" s="41">
        <v>1.10192855800415</v>
      </c>
      <c r="R9" s="42">
        <v>88.224783861660399</v>
      </c>
      <c r="S9" s="42">
        <v>12.4909456007299</v>
      </c>
      <c r="T9" s="38">
        <v>13790768.788687499</v>
      </c>
    </row>
    <row r="10" spans="2:20" x14ac:dyDescent="0.3">
      <c r="B10" s="38" t="s">
        <v>2147</v>
      </c>
      <c r="C10" s="38" t="s">
        <v>2167</v>
      </c>
      <c r="D10" s="38" t="s">
        <v>547</v>
      </c>
      <c r="E10" s="38" t="s">
        <v>2187</v>
      </c>
      <c r="F10" s="38">
        <v>0.49900001287460299</v>
      </c>
      <c r="G10" s="39">
        <v>544872.20340039104</v>
      </c>
      <c r="H10" s="38">
        <v>238.11000000010199</v>
      </c>
      <c r="I10" s="38">
        <v>241.25479999999499</v>
      </c>
      <c r="J10" s="38">
        <v>240.44999999995301</v>
      </c>
      <c r="K10" s="38">
        <v>238.209999999963</v>
      </c>
      <c r="L10" s="38">
        <v>221.43999999994401</v>
      </c>
      <c r="M10" s="38">
        <v>192.30874324589999</v>
      </c>
      <c r="N10" s="49">
        <f t="shared" si="0"/>
        <v>0.94034675286106906</v>
      </c>
      <c r="O10" s="49">
        <f t="shared" si="1"/>
        <v>8.584718208098721</v>
      </c>
      <c r="P10" s="49">
        <f t="shared" si="2"/>
        <v>25.033316708068803</v>
      </c>
      <c r="Q10" s="41">
        <v>1.02669093563418</v>
      </c>
      <c r="R10" s="42">
        <v>31.472513089014701</v>
      </c>
      <c r="S10" s="42">
        <v>9.9454979542642796</v>
      </c>
      <c r="T10" s="38">
        <v>159587815.79374999</v>
      </c>
    </row>
    <row r="11" spans="2:20" x14ac:dyDescent="0.3">
      <c r="B11" s="38" t="s">
        <v>492</v>
      </c>
      <c r="C11" s="38" t="s">
        <v>493</v>
      </c>
      <c r="D11" s="38" t="s">
        <v>481</v>
      </c>
      <c r="E11" s="38" t="s">
        <v>494</v>
      </c>
      <c r="F11" s="38">
        <v>0.20100000500678999</v>
      </c>
      <c r="G11" s="39">
        <v>581514.61632031202</v>
      </c>
      <c r="H11" s="38">
        <v>83.540000000037296</v>
      </c>
      <c r="I11" s="38">
        <v>84.939999999944106</v>
      </c>
      <c r="J11" s="38">
        <v>84.479999999981402</v>
      </c>
      <c r="K11" s="38">
        <v>83.619999999995301</v>
      </c>
      <c r="L11" s="38">
        <v>79.989999999990701</v>
      </c>
      <c r="M11" s="38">
        <v>48.371866135450503</v>
      </c>
      <c r="N11" s="49">
        <f t="shared" si="0"/>
        <v>1.0284620903924295</v>
      </c>
      <c r="O11" s="49">
        <f t="shared" si="1"/>
        <v>5.613201650195303</v>
      </c>
      <c r="P11" s="49">
        <f t="shared" si="2"/>
        <v>74.646973022337406</v>
      </c>
      <c r="Q11" s="41">
        <v>0.68628662835362797</v>
      </c>
      <c r="R11" s="42">
        <v>36.102564102504402</v>
      </c>
      <c r="S11" s="42">
        <v>4.75739009197423</v>
      </c>
      <c r="T11" s="38">
        <v>65207751.4598125</v>
      </c>
    </row>
    <row r="12" spans="2:20" x14ac:dyDescent="0.3">
      <c r="B12" s="38" t="s">
        <v>495</v>
      </c>
      <c r="C12" s="38" t="s">
        <v>496</v>
      </c>
      <c r="D12" s="38" t="s">
        <v>481</v>
      </c>
      <c r="E12" s="38" t="s">
        <v>497</v>
      </c>
      <c r="F12" s="38">
        <v>0.71600002050399802</v>
      </c>
      <c r="G12" s="39">
        <v>4062837.6926601599</v>
      </c>
      <c r="H12" s="38">
        <v>492.22999999998098</v>
      </c>
      <c r="I12" s="38">
        <v>533.69790000002797</v>
      </c>
      <c r="J12" s="38">
        <v>528.49000000022397</v>
      </c>
      <c r="K12" s="38">
        <v>484.43000000016798</v>
      </c>
      <c r="L12" s="38">
        <v>430.31000000005599</v>
      </c>
      <c r="M12" s="38">
        <v>288.74000000022397</v>
      </c>
      <c r="N12" s="49">
        <f t="shared" si="0"/>
        <v>9.0952253163595795</v>
      </c>
      <c r="O12" s="49">
        <f t="shared" si="1"/>
        <v>22.816109316575307</v>
      </c>
      <c r="P12" s="49">
        <f t="shared" si="2"/>
        <v>83.033178638156826</v>
      </c>
      <c r="Q12" s="41">
        <v>0.93490044125246596</v>
      </c>
      <c r="R12" s="42">
        <v>69.721635883906899</v>
      </c>
      <c r="S12" s="42">
        <v>23.401059757045001</v>
      </c>
      <c r="T12" s="38">
        <v>253498282.15924999</v>
      </c>
    </row>
    <row r="13" spans="2:20" x14ac:dyDescent="0.3">
      <c r="B13" s="38" t="s">
        <v>498</v>
      </c>
      <c r="C13" s="38" t="s">
        <v>499</v>
      </c>
      <c r="D13" s="38" t="s">
        <v>481</v>
      </c>
      <c r="E13" s="38" t="s">
        <v>500</v>
      </c>
      <c r="F13" s="38">
        <v>3.7999998778104803E-2</v>
      </c>
      <c r="G13" s="39">
        <v>85429.473599975594</v>
      </c>
      <c r="H13" s="38">
        <v>155.44999999995301</v>
      </c>
      <c r="I13" s="38">
        <v>157.57799999997999</v>
      </c>
      <c r="J13" s="38">
        <v>156.479999999981</v>
      </c>
      <c r="K13" s="38">
        <v>156.06000000005599</v>
      </c>
      <c r="L13" s="38">
        <v>147.270000000019</v>
      </c>
      <c r="M13" s="38">
        <v>134.276505833957</v>
      </c>
      <c r="N13" s="49">
        <f t="shared" si="0"/>
        <v>0.26912725869848797</v>
      </c>
      <c r="O13" s="49">
        <f t="shared" si="1"/>
        <v>6.253819515149603</v>
      </c>
      <c r="P13" s="49">
        <f t="shared" si="2"/>
        <v>16.535650840870325</v>
      </c>
      <c r="Q13" s="41">
        <v>1.3654200311957501</v>
      </c>
      <c r="R13" s="42"/>
      <c r="S13" s="42">
        <v>2.90162456224789</v>
      </c>
      <c r="T13" s="38">
        <v>10818833.6342344</v>
      </c>
    </row>
    <row r="14" spans="2:20" x14ac:dyDescent="0.3">
      <c r="B14" s="38" t="s">
        <v>501</v>
      </c>
      <c r="C14" s="38" t="s">
        <v>502</v>
      </c>
      <c r="D14" s="38" t="s">
        <v>481</v>
      </c>
      <c r="E14" s="38" t="s">
        <v>503</v>
      </c>
      <c r="F14" s="38">
        <v>0.23399999737739599</v>
      </c>
      <c r="G14" s="39">
        <v>4033951.7701992202</v>
      </c>
      <c r="H14" s="38">
        <v>85.199999999953405</v>
      </c>
      <c r="I14" s="38">
        <v>87.719999999972103</v>
      </c>
      <c r="J14" s="38">
        <v>86.020000000018598</v>
      </c>
      <c r="K14" s="38">
        <v>86.349999999976703</v>
      </c>
      <c r="L14" s="38">
        <v>69.400000000023297</v>
      </c>
      <c r="M14" s="38">
        <v>30.2799999999988</v>
      </c>
      <c r="N14" s="49">
        <f t="shared" si="0"/>
        <v>-0.38216560504712649</v>
      </c>
      <c r="O14" s="49">
        <f t="shared" si="1"/>
        <v>23.948126801137928</v>
      </c>
      <c r="P14" s="49">
        <f t="shared" si="2"/>
        <v>184.08190224577942</v>
      </c>
      <c r="Q14" s="41">
        <v>2.169147263583</v>
      </c>
      <c r="R14" s="42">
        <v>162.30188679252799</v>
      </c>
      <c r="S14" s="42">
        <v>30.482843555218999</v>
      </c>
      <c r="T14" s="38">
        <v>100992358.45225</v>
      </c>
    </row>
    <row r="15" spans="2:20" x14ac:dyDescent="0.3">
      <c r="B15" s="38" t="s">
        <v>504</v>
      </c>
      <c r="C15" s="38" t="s">
        <v>505</v>
      </c>
      <c r="D15" s="38" t="s">
        <v>481</v>
      </c>
      <c r="E15" s="38" t="s">
        <v>506</v>
      </c>
      <c r="F15" s="38">
        <v>3.5999998450279201E-2</v>
      </c>
      <c r="G15" s="39">
        <v>54075.400739990197</v>
      </c>
      <c r="H15" s="38">
        <v>17.579999999987201</v>
      </c>
      <c r="I15" s="38">
        <v>17.9100000000035</v>
      </c>
      <c r="J15" s="38">
        <v>17.730000000010499</v>
      </c>
      <c r="K15" s="38">
        <v>17.890000000013998</v>
      </c>
      <c r="L15" s="38">
        <v>15.2568858625164</v>
      </c>
      <c r="M15" s="38">
        <v>14.337694755624399</v>
      </c>
      <c r="N15" s="49">
        <f t="shared" si="0"/>
        <v>-0.8943543879450776</v>
      </c>
      <c r="O15" s="49">
        <f t="shared" si="1"/>
        <v>16.209822632088532</v>
      </c>
      <c r="P15" s="49">
        <f t="shared" si="2"/>
        <v>23.660046487287392</v>
      </c>
      <c r="Q15" s="41">
        <v>1.0751858854218901</v>
      </c>
      <c r="R15" s="42">
        <v>61.137931034434601</v>
      </c>
      <c r="S15" s="42">
        <v>4.7883060648891798</v>
      </c>
      <c r="T15" s="38">
        <v>11792775.2540469</v>
      </c>
    </row>
    <row r="16" spans="2:20" x14ac:dyDescent="0.3">
      <c r="B16" s="38" t="s">
        <v>507</v>
      </c>
      <c r="C16" s="38" t="s">
        <v>508</v>
      </c>
      <c r="D16" s="38" t="s">
        <v>481</v>
      </c>
      <c r="E16" s="38" t="s">
        <v>509</v>
      </c>
      <c r="F16" s="38">
        <v>0.11200000345706899</v>
      </c>
      <c r="G16" s="39">
        <v>102156.84765002401</v>
      </c>
      <c r="H16" s="38">
        <v>36.390000000013998</v>
      </c>
      <c r="I16" s="38">
        <v>36.859999999986002</v>
      </c>
      <c r="J16" s="38">
        <v>36.450000000011599</v>
      </c>
      <c r="K16" s="38">
        <v>37.099999999976703</v>
      </c>
      <c r="L16" s="38">
        <v>36.495157501369199</v>
      </c>
      <c r="M16" s="38">
        <v>47.699161584081601</v>
      </c>
      <c r="N16" s="49">
        <f t="shared" si="0"/>
        <v>-1.7520215632493583</v>
      </c>
      <c r="O16" s="49">
        <f t="shared" si="1"/>
        <v>-0.12373559795133436</v>
      </c>
      <c r="P16" s="49">
        <f t="shared" si="2"/>
        <v>-23.583562499815777</v>
      </c>
      <c r="Q16" s="41">
        <v>0.87276691290844599</v>
      </c>
      <c r="R16" s="42">
        <v>9.1353383458626904</v>
      </c>
      <c r="S16" s="42">
        <v>0.88895865559334197</v>
      </c>
      <c r="T16" s="38">
        <v>25985656.178093798</v>
      </c>
    </row>
    <row r="17" spans="2:20" x14ac:dyDescent="0.3">
      <c r="B17" s="38" t="s">
        <v>510</v>
      </c>
      <c r="C17" s="38" t="s">
        <v>511</v>
      </c>
      <c r="D17" s="38" t="s">
        <v>481</v>
      </c>
      <c r="E17" s="38" t="s">
        <v>322</v>
      </c>
      <c r="F17" s="38">
        <v>0.105999998748302</v>
      </c>
      <c r="G17" s="39">
        <v>103951.228920044</v>
      </c>
      <c r="H17" s="38">
        <v>98.050000000046595</v>
      </c>
      <c r="I17" s="38">
        <v>99.729999999981402</v>
      </c>
      <c r="J17" s="38">
        <v>99.329999999958105</v>
      </c>
      <c r="K17" s="38">
        <v>98.339999999967404</v>
      </c>
      <c r="L17" s="38">
        <v>94.810000000055894</v>
      </c>
      <c r="M17" s="38">
        <v>69.023094835458295</v>
      </c>
      <c r="N17" s="49">
        <f t="shared" si="0"/>
        <v>1.0067114093868508</v>
      </c>
      <c r="O17" s="49">
        <f t="shared" si="1"/>
        <v>4.7674295959282214</v>
      </c>
      <c r="P17" s="49">
        <f t="shared" si="2"/>
        <v>43.908354496052901</v>
      </c>
      <c r="Q17" s="41">
        <v>1.05408093557344</v>
      </c>
      <c r="R17" s="42">
        <v>45.564220183470802</v>
      </c>
      <c r="S17" s="42">
        <v>6.4508535003042198</v>
      </c>
      <c r="T17" s="38">
        <v>30670858.744656201</v>
      </c>
    </row>
    <row r="18" spans="2:20" x14ac:dyDescent="0.3">
      <c r="B18" s="38" t="s">
        <v>512</v>
      </c>
      <c r="C18" s="38" t="s">
        <v>513</v>
      </c>
      <c r="D18" s="38" t="s">
        <v>481</v>
      </c>
      <c r="E18" s="38" t="s">
        <v>514</v>
      </c>
      <c r="F18" s="38">
        <v>0.207000002264977</v>
      </c>
      <c r="G18" s="39">
        <v>153505.618040039</v>
      </c>
      <c r="H18" s="38">
        <v>287.87999999988801</v>
      </c>
      <c r="I18" s="38">
        <v>295.529999999795</v>
      </c>
      <c r="J18" s="38">
        <v>293.95999999996297</v>
      </c>
      <c r="K18" s="38">
        <v>289.41999999992498</v>
      </c>
      <c r="L18" s="38">
        <v>291.52000000001902</v>
      </c>
      <c r="M18" s="38">
        <v>217.86725132749399</v>
      </c>
      <c r="N18" s="49">
        <f t="shared" si="0"/>
        <v>1.5686545504938043</v>
      </c>
      <c r="O18" s="49">
        <f t="shared" si="1"/>
        <v>0.83699231611683278</v>
      </c>
      <c r="P18" s="49">
        <f t="shared" si="2"/>
        <v>34.926198503366521</v>
      </c>
      <c r="Q18" s="41">
        <v>0.87433383112329499</v>
      </c>
      <c r="R18" s="42">
        <v>34.341121495293898</v>
      </c>
      <c r="S18" s="42">
        <v>5.5692975366400796</v>
      </c>
      <c r="T18" s="38">
        <v>64934110.768937498</v>
      </c>
    </row>
    <row r="19" spans="2:20" x14ac:dyDescent="0.3">
      <c r="B19" s="38" t="s">
        <v>515</v>
      </c>
      <c r="C19" s="38" t="s">
        <v>516</v>
      </c>
      <c r="D19" s="38" t="s">
        <v>481</v>
      </c>
      <c r="E19" s="38" t="s">
        <v>517</v>
      </c>
      <c r="F19" s="38">
        <v>5.9999998658895499E-2</v>
      </c>
      <c r="G19" s="39">
        <v>244797.35399999999</v>
      </c>
      <c r="H19" s="38">
        <v>110.75</v>
      </c>
      <c r="I19" s="38">
        <v>113.31000000005599</v>
      </c>
      <c r="J19" s="38">
        <v>112.380000000005</v>
      </c>
      <c r="K19" s="38">
        <v>111</v>
      </c>
      <c r="L19" s="38">
        <v>111.739999999991</v>
      </c>
      <c r="M19" s="38">
        <v>87.849999999976703</v>
      </c>
      <c r="N19" s="49">
        <f t="shared" si="0"/>
        <v>1.2432432432477456</v>
      </c>
      <c r="O19" s="49">
        <f t="shared" si="1"/>
        <v>0.57275818866480199</v>
      </c>
      <c r="P19" s="49">
        <f t="shared" si="2"/>
        <v>27.922595332993509</v>
      </c>
      <c r="Q19" s="41">
        <v>0.302776609697048</v>
      </c>
      <c r="R19" s="42">
        <v>34.054545454506297</v>
      </c>
      <c r="S19" s="42">
        <v>4.6708573925279797</v>
      </c>
      <c r="T19" s="38">
        <v>18284772.2791875</v>
      </c>
    </row>
    <row r="20" spans="2:20" x14ac:dyDescent="0.3">
      <c r="B20" s="38" t="s">
        <v>518</v>
      </c>
      <c r="C20" s="38" t="s">
        <v>519</v>
      </c>
      <c r="D20" s="38" t="s">
        <v>481</v>
      </c>
      <c r="E20" s="38" t="s">
        <v>520</v>
      </c>
      <c r="F20" s="38">
        <v>1.9999999552965199E-2</v>
      </c>
      <c r="G20" s="39">
        <v>59088.217679992697</v>
      </c>
      <c r="H20" s="38">
        <v>36.599999999976703</v>
      </c>
      <c r="I20" s="38">
        <v>37.710000000020997</v>
      </c>
      <c r="J20" s="38">
        <v>36.6900000000023</v>
      </c>
      <c r="K20" s="38">
        <v>37.710000000020997</v>
      </c>
      <c r="L20" s="38">
        <v>35.0599999999977</v>
      </c>
      <c r="M20" s="38">
        <v>57.762102683191202</v>
      </c>
      <c r="N20" s="49">
        <f t="shared" si="0"/>
        <v>-2.7048528242326428</v>
      </c>
      <c r="O20" s="49">
        <f t="shared" si="1"/>
        <v>4.6491728465621982</v>
      </c>
      <c r="P20" s="49">
        <f t="shared" si="2"/>
        <v>-36.480844194269423</v>
      </c>
      <c r="Q20" s="41">
        <v>1.72124812430047</v>
      </c>
      <c r="R20" s="42">
        <v>81.533333332510693</v>
      </c>
      <c r="S20" s="42">
        <v>1.1648944052521999</v>
      </c>
      <c r="T20" s="38">
        <v>4536341.6937031299</v>
      </c>
    </row>
    <row r="21" spans="2:20" x14ac:dyDescent="0.3">
      <c r="B21" s="38" t="s">
        <v>521</v>
      </c>
      <c r="C21" s="38" t="s">
        <v>522</v>
      </c>
      <c r="D21" s="38" t="s">
        <v>481</v>
      </c>
      <c r="E21" s="38" t="s">
        <v>523</v>
      </c>
      <c r="F21" s="38">
        <v>3.4000001847744002E-2</v>
      </c>
      <c r="G21" s="39">
        <v>58530.190999999999</v>
      </c>
      <c r="H21" s="38">
        <v>91.319999999948806</v>
      </c>
      <c r="I21" s="38">
        <v>92.380000000004699</v>
      </c>
      <c r="J21" s="38">
        <v>91.900000000023297</v>
      </c>
      <c r="K21" s="38">
        <v>91.089999999967404</v>
      </c>
      <c r="L21" s="38">
        <v>87.040000000037296</v>
      </c>
      <c r="M21" s="38">
        <v>59.5436803648481</v>
      </c>
      <c r="N21" s="49">
        <f t="shared" si="0"/>
        <v>0.88923043150311054</v>
      </c>
      <c r="O21" s="49">
        <f t="shared" si="1"/>
        <v>5.5836397058638774</v>
      </c>
      <c r="P21" s="49">
        <f t="shared" si="2"/>
        <v>54.340476498790466</v>
      </c>
      <c r="Q21" s="41">
        <v>1.49213038179914</v>
      </c>
      <c r="R21" s="42">
        <v>22.251815980649599</v>
      </c>
      <c r="S21" s="42">
        <v>2.4278167736265499</v>
      </c>
      <c r="T21" s="38">
        <v>9774299.1891093794</v>
      </c>
    </row>
    <row r="22" spans="2:20" x14ac:dyDescent="0.3">
      <c r="B22" s="38" t="s">
        <v>524</v>
      </c>
      <c r="C22" s="38" t="s">
        <v>525</v>
      </c>
      <c r="D22" s="38" t="s">
        <v>481</v>
      </c>
      <c r="E22" s="38" t="s">
        <v>526</v>
      </c>
      <c r="F22" s="38">
        <v>7.2999998927116394E-2</v>
      </c>
      <c r="G22" s="39">
        <v>67888.6580899658</v>
      </c>
      <c r="H22" s="38">
        <v>169.17999999993501</v>
      </c>
      <c r="I22" s="38">
        <v>170.87000000011199</v>
      </c>
      <c r="J22" s="38">
        <v>170.38999999989801</v>
      </c>
      <c r="K22" s="38">
        <v>170.739999999991</v>
      </c>
      <c r="L22" s="38">
        <v>168.55000000004699</v>
      </c>
      <c r="M22" s="38">
        <v>143.36332432273801</v>
      </c>
      <c r="N22" s="49">
        <f t="shared" si="0"/>
        <v>-0.20499004339522586</v>
      </c>
      <c r="O22" s="49">
        <f t="shared" si="1"/>
        <v>1.0916641945123131</v>
      </c>
      <c r="P22" s="49">
        <f t="shared" si="2"/>
        <v>18.851875683572899</v>
      </c>
      <c r="Q22" s="41">
        <v>0.76043669984483098</v>
      </c>
      <c r="R22" s="42">
        <v>51.322289156611099</v>
      </c>
      <c r="S22" s="42">
        <v>2.2798574722364702</v>
      </c>
      <c r="T22" s="38">
        <v>21488662.0934688</v>
      </c>
    </row>
    <row r="23" spans="2:20" x14ac:dyDescent="0.3">
      <c r="B23" s="38" t="s">
        <v>527</v>
      </c>
      <c r="C23" s="38" t="s">
        <v>528</v>
      </c>
      <c r="D23" s="38" t="s">
        <v>481</v>
      </c>
      <c r="E23" s="38" t="s">
        <v>529</v>
      </c>
      <c r="F23" s="38">
        <v>9.6000000834464999E-2</v>
      </c>
      <c r="G23" s="39">
        <v>165101.685</v>
      </c>
      <c r="H23" s="38">
        <v>102.5</v>
      </c>
      <c r="I23" s="38">
        <v>104.469999999972</v>
      </c>
      <c r="J23" s="38">
        <v>104.30000000004701</v>
      </c>
      <c r="K23" s="38">
        <v>103.33999999996701</v>
      </c>
      <c r="L23" s="38">
        <v>101.489999999991</v>
      </c>
      <c r="M23" s="38">
        <v>111.66000000003299</v>
      </c>
      <c r="N23" s="49">
        <f t="shared" si="0"/>
        <v>0.92897232444388178</v>
      </c>
      <c r="O23" s="49">
        <f t="shared" si="1"/>
        <v>2.7687456892858968</v>
      </c>
      <c r="P23" s="49">
        <f t="shared" si="2"/>
        <v>-6.5914382948090751</v>
      </c>
      <c r="Q23" s="41">
        <v>1.3542045654303401</v>
      </c>
      <c r="R23" s="42">
        <v>27.813333333382602</v>
      </c>
      <c r="S23" s="42">
        <v>2.1954761365486801</v>
      </c>
      <c r="T23" s="38">
        <v>22859742.126906201</v>
      </c>
    </row>
    <row r="24" spans="2:20" x14ac:dyDescent="0.3">
      <c r="B24" s="38" t="s">
        <v>530</v>
      </c>
      <c r="C24" s="38" t="s">
        <v>531</v>
      </c>
      <c r="D24" s="38" t="s">
        <v>481</v>
      </c>
      <c r="E24" s="38" t="s">
        <v>532</v>
      </c>
      <c r="F24" s="38">
        <v>7.8000001609325395E-2</v>
      </c>
      <c r="G24" s="39">
        <v>195435.15380004901</v>
      </c>
      <c r="H24" s="38">
        <v>291.22999999998098</v>
      </c>
      <c r="I24" s="38">
        <v>301.93000000016798</v>
      </c>
      <c r="J24" s="38">
        <v>300.70000000018598</v>
      </c>
      <c r="K24" s="38">
        <v>296.68000000016798</v>
      </c>
      <c r="L24" s="38">
        <v>298.14000000012999</v>
      </c>
      <c r="M24" s="38">
        <v>175.18999999994401</v>
      </c>
      <c r="N24" s="49">
        <f t="shared" si="0"/>
        <v>1.3549952811162618</v>
      </c>
      <c r="O24" s="49">
        <f t="shared" si="1"/>
        <v>0.85865700679374679</v>
      </c>
      <c r="P24" s="49">
        <f t="shared" si="2"/>
        <v>71.642217021680509</v>
      </c>
      <c r="Q24" s="41">
        <v>2.00541868989239</v>
      </c>
      <c r="R24" s="42">
        <v>13.9795443979529</v>
      </c>
      <c r="S24" s="42">
        <v>8.3246561901905807</v>
      </c>
      <c r="T24" s="38">
        <v>23691155.578125</v>
      </c>
    </row>
    <row r="25" spans="2:20" x14ac:dyDescent="0.3">
      <c r="B25" s="38" t="s">
        <v>2148</v>
      </c>
      <c r="C25" s="38" t="s">
        <v>2168</v>
      </c>
      <c r="D25" s="38" t="s">
        <v>481</v>
      </c>
      <c r="E25" s="38" t="s">
        <v>2188</v>
      </c>
      <c r="F25" s="38">
        <v>4.1000001132488299E-2</v>
      </c>
      <c r="G25" s="39">
        <v>47763.778200012202</v>
      </c>
      <c r="H25" s="38">
        <v>101.41000000003299</v>
      </c>
      <c r="I25" s="38">
        <v>103.05000000004701</v>
      </c>
      <c r="J25" s="38">
        <v>102.459999999963</v>
      </c>
      <c r="K25" s="38">
        <v>102.07999999995801</v>
      </c>
      <c r="L25" s="38">
        <v>101.020000000019</v>
      </c>
      <c r="M25" s="38">
        <v>93.001882465556307</v>
      </c>
      <c r="N25" s="49">
        <f t="shared" si="0"/>
        <v>0.37225705329658504</v>
      </c>
      <c r="O25" s="49">
        <f t="shared" si="1"/>
        <v>1.425460304834425</v>
      </c>
      <c r="P25" s="49">
        <f t="shared" si="2"/>
        <v>10.16981300126861</v>
      </c>
      <c r="Q25" s="41">
        <v>1.155582483334</v>
      </c>
      <c r="R25" s="42">
        <v>33.483660130703399</v>
      </c>
      <c r="S25" s="42">
        <v>13.9466930787894</v>
      </c>
      <c r="T25" s="38">
        <v>9450237.6476406306</v>
      </c>
    </row>
    <row r="26" spans="2:20" x14ac:dyDescent="0.3">
      <c r="B26" s="38" t="s">
        <v>533</v>
      </c>
      <c r="C26" s="38" t="s">
        <v>534</v>
      </c>
      <c r="D26" s="38" t="s">
        <v>481</v>
      </c>
      <c r="E26" s="38" t="s">
        <v>535</v>
      </c>
      <c r="F26" s="38">
        <v>8.9999996125698107E-3</v>
      </c>
      <c r="G26" s="39">
        <v>28103.2546799927</v>
      </c>
      <c r="H26" s="38">
        <v>44.460000000020997</v>
      </c>
      <c r="I26" s="38">
        <v>46.590000000025597</v>
      </c>
      <c r="J26" s="38">
        <v>44.919999999983702</v>
      </c>
      <c r="K26" s="38">
        <v>45.969999999972103</v>
      </c>
      <c r="L26" s="38">
        <v>44.215056438115397</v>
      </c>
      <c r="M26" s="38">
        <v>124.125502561335</v>
      </c>
      <c r="N26" s="49">
        <f t="shared" si="0"/>
        <v>-2.2840983249707163</v>
      </c>
      <c r="O26" s="49">
        <f t="shared" si="1"/>
        <v>1.5943518309310838</v>
      </c>
      <c r="P26" s="49">
        <f t="shared" si="2"/>
        <v>-63.810821246997918</v>
      </c>
      <c r="Q26" s="41">
        <v>2.9371515667808099</v>
      </c>
      <c r="R26" s="42">
        <v>34.821705426438697</v>
      </c>
      <c r="S26" s="42">
        <v>1.85297770053512</v>
      </c>
      <c r="T26" s="38">
        <v>2143358.7433183598</v>
      </c>
    </row>
    <row r="27" spans="2:20" x14ac:dyDescent="0.3">
      <c r="B27" s="38" t="s">
        <v>536</v>
      </c>
      <c r="C27" s="38" t="s">
        <v>537</v>
      </c>
      <c r="D27" s="38" t="s">
        <v>481</v>
      </c>
      <c r="E27" s="38" t="s">
        <v>538</v>
      </c>
      <c r="F27" s="38">
        <v>4.6000000089407002E-2</v>
      </c>
      <c r="G27" s="39">
        <v>73432.091880004897</v>
      </c>
      <c r="H27" s="38">
        <v>53.320000000006999</v>
      </c>
      <c r="I27" s="38">
        <v>54.340000000025597</v>
      </c>
      <c r="J27" s="38">
        <v>54.039999999979003</v>
      </c>
      <c r="K27" s="38">
        <v>54.25</v>
      </c>
      <c r="L27" s="38">
        <v>52.746261803316898</v>
      </c>
      <c r="M27" s="38">
        <v>50.825840532197603</v>
      </c>
      <c r="N27" s="49">
        <f t="shared" si="0"/>
        <v>-0.38709677423225325</v>
      </c>
      <c r="O27" s="49">
        <f t="shared" si="1"/>
        <v>2.4527580769349409</v>
      </c>
      <c r="P27" s="49">
        <f t="shared" si="2"/>
        <v>6.3238687921850802</v>
      </c>
      <c r="Q27" s="41">
        <v>0.37781380292108202</v>
      </c>
      <c r="R27" s="42">
        <v>20.5475285170833</v>
      </c>
      <c r="S27" s="42">
        <v>2.4315161007980399</v>
      </c>
      <c r="T27" s="38">
        <v>13490780.7820781</v>
      </c>
    </row>
    <row r="28" spans="2:20" x14ac:dyDescent="0.3">
      <c r="B28" s="38" t="s">
        <v>539</v>
      </c>
      <c r="C28" s="38" t="s">
        <v>540</v>
      </c>
      <c r="D28" s="38" t="s">
        <v>481</v>
      </c>
      <c r="E28" s="38" t="s">
        <v>541</v>
      </c>
      <c r="F28" s="38">
        <v>0.12899999320507</v>
      </c>
      <c r="G28" s="39">
        <v>156778.121050049</v>
      </c>
      <c r="H28" s="38">
        <v>92.660000000032596</v>
      </c>
      <c r="I28" s="38">
        <v>94.079999999958105</v>
      </c>
      <c r="J28" s="38">
        <v>93.010000000009299</v>
      </c>
      <c r="K28" s="38">
        <v>93.770000000018598</v>
      </c>
      <c r="L28" s="38">
        <v>94.359999999986002</v>
      </c>
      <c r="M28" s="38">
        <v>101.18558858346699</v>
      </c>
      <c r="N28" s="49">
        <f t="shared" si="0"/>
        <v>-0.81049376134067208</v>
      </c>
      <c r="O28" s="49">
        <f t="shared" si="1"/>
        <v>-1.4306909707258404</v>
      </c>
      <c r="P28" s="49">
        <f t="shared" si="2"/>
        <v>-8.079795451022882</v>
      </c>
      <c r="Q28" s="41">
        <v>0.74424225498660201</v>
      </c>
      <c r="R28" s="42">
        <v>6.8896296296297797</v>
      </c>
      <c r="S28" s="42">
        <v>1.16789007019179</v>
      </c>
      <c r="T28" s="38">
        <v>29048525.8555937</v>
      </c>
    </row>
    <row r="29" spans="2:20" x14ac:dyDescent="0.3">
      <c r="B29" s="38" t="s">
        <v>542</v>
      </c>
      <c r="C29" s="38" t="s">
        <v>543</v>
      </c>
      <c r="D29" s="38" t="s">
        <v>544</v>
      </c>
      <c r="E29" s="38" t="s">
        <v>545</v>
      </c>
      <c r="F29" s="38">
        <v>1.6189999580383301</v>
      </c>
      <c r="G29" s="39">
        <v>6596393.4932812499</v>
      </c>
      <c r="H29" s="38">
        <v>1603.59999999963</v>
      </c>
      <c r="I29" s="38">
        <v>1659.2200000006701</v>
      </c>
      <c r="J29" s="38">
        <v>1652.38000000082</v>
      </c>
      <c r="K29" s="38">
        <v>1608.2200000006701</v>
      </c>
      <c r="L29" s="38">
        <v>1511.86999999918</v>
      </c>
      <c r="M29" s="38">
        <v>1168.8900000005999</v>
      </c>
      <c r="N29" s="49">
        <f t="shared" si="0"/>
        <v>2.7458929748499288</v>
      </c>
      <c r="O29" s="49">
        <f t="shared" si="1"/>
        <v>9.2937884872188921</v>
      </c>
      <c r="P29" s="49">
        <f t="shared" si="2"/>
        <v>41.363173609148163</v>
      </c>
      <c r="Q29" s="41">
        <v>1.0631466542236001</v>
      </c>
      <c r="R29" s="42">
        <v>36.355995599587899</v>
      </c>
      <c r="S29" s="42">
        <v>5.4405609995883397</v>
      </c>
      <c r="T29" s="38">
        <v>551285378.49899995</v>
      </c>
    </row>
    <row r="30" spans="2:20" x14ac:dyDescent="0.3">
      <c r="B30" s="38" t="s">
        <v>546</v>
      </c>
      <c r="C30" s="38" t="s">
        <v>543</v>
      </c>
      <c r="D30" s="38" t="s">
        <v>547</v>
      </c>
      <c r="E30" s="38" t="s">
        <v>548</v>
      </c>
      <c r="F30" s="38">
        <v>1.625</v>
      </c>
      <c r="G30" s="39">
        <v>4179409.6984687499</v>
      </c>
      <c r="H30" s="38">
        <v>1600.9754000008099</v>
      </c>
      <c r="I30" s="38">
        <v>1652.78999999911</v>
      </c>
      <c r="J30" s="38">
        <v>1644.13000000082</v>
      </c>
      <c r="K30" s="38">
        <v>1605.84999999963</v>
      </c>
      <c r="L30" s="38">
        <v>1508.21000000089</v>
      </c>
      <c r="M30" s="38">
        <v>1171.1799999996999</v>
      </c>
      <c r="N30" s="49">
        <f t="shared" si="0"/>
        <v>2.3837842887691174</v>
      </c>
      <c r="O30" s="49">
        <f t="shared" si="1"/>
        <v>9.0120076116621579</v>
      </c>
      <c r="P30" s="49">
        <f t="shared" si="2"/>
        <v>40.382349425471851</v>
      </c>
      <c r="Q30" s="41">
        <v>1.0663515264423</v>
      </c>
      <c r="R30" s="42">
        <v>36.1744774478138</v>
      </c>
      <c r="S30" s="42">
        <v>5.41339737606177</v>
      </c>
      <c r="T30" s="38">
        <v>494013641.71450001</v>
      </c>
    </row>
    <row r="31" spans="2:20" x14ac:dyDescent="0.3">
      <c r="B31" s="38" t="s">
        <v>549</v>
      </c>
      <c r="C31" s="38" t="s">
        <v>550</v>
      </c>
      <c r="D31" s="38" t="s">
        <v>481</v>
      </c>
      <c r="E31" s="38" t="s">
        <v>551</v>
      </c>
      <c r="F31" s="38">
        <v>0.29499998688697798</v>
      </c>
      <c r="G31" s="39">
        <v>374688.07199999999</v>
      </c>
      <c r="H31" s="38">
        <v>42.929999999993001</v>
      </c>
      <c r="I31" s="38">
        <v>43.650000000023297</v>
      </c>
      <c r="J31" s="38">
        <v>43.200000000011599</v>
      </c>
      <c r="K31" s="38">
        <v>43.520000000018598</v>
      </c>
      <c r="L31" s="38">
        <v>41.849999999976703</v>
      </c>
      <c r="M31" s="38">
        <v>43.312857279437601</v>
      </c>
      <c r="N31" s="49">
        <f t="shared" si="0"/>
        <v>-0.73529411766282715</v>
      </c>
      <c r="O31" s="49">
        <f t="shared" si="1"/>
        <v>3.2258064516980829</v>
      </c>
      <c r="P31" s="49">
        <f t="shared" si="2"/>
        <v>-0.26056299795206611</v>
      </c>
      <c r="Q31" s="41">
        <v>0.46603065181489001</v>
      </c>
      <c r="R31" s="42">
        <v>-89.999999999883599</v>
      </c>
      <c r="S31" s="42">
        <v>14.1141877822811</v>
      </c>
      <c r="T31" s="38">
        <v>80282759.126375005</v>
      </c>
    </row>
    <row r="32" spans="2:20" x14ac:dyDescent="0.3">
      <c r="B32" s="38" t="s">
        <v>552</v>
      </c>
      <c r="C32" s="38" t="s">
        <v>553</v>
      </c>
      <c r="D32" s="38" t="s">
        <v>481</v>
      </c>
      <c r="E32" s="38" t="s">
        <v>554</v>
      </c>
      <c r="F32" s="38">
        <v>3.8949999809265101</v>
      </c>
      <c r="G32" s="39">
        <v>22023726.989250001</v>
      </c>
      <c r="H32" s="38">
        <v>3344.5674999989601</v>
      </c>
      <c r="I32" s="38">
        <v>3451.7386999987102</v>
      </c>
      <c r="J32" s="38">
        <v>3441.8500000014901</v>
      </c>
      <c r="K32" s="38">
        <v>3346.48999999836</v>
      </c>
      <c r="L32" s="38">
        <v>3008.9100000001499</v>
      </c>
      <c r="M32" s="38">
        <v>1768.86999999918</v>
      </c>
      <c r="N32" s="49">
        <f t="shared" si="0"/>
        <v>2.8495528151339728</v>
      </c>
      <c r="O32" s="49">
        <f t="shared" si="1"/>
        <v>14.388599193771784</v>
      </c>
      <c r="P32" s="49">
        <f t="shared" si="2"/>
        <v>94.579025027451749</v>
      </c>
      <c r="Q32" s="41">
        <v>1.2624848218292799</v>
      </c>
      <c r="R32" s="42">
        <v>132.22627737210101</v>
      </c>
      <c r="S32" s="42">
        <v>23.284400576987501</v>
      </c>
      <c r="T32" s="38">
        <v>1723987045.296</v>
      </c>
    </row>
    <row r="33" spans="2:20" x14ac:dyDescent="0.3">
      <c r="B33" s="38" t="s">
        <v>2149</v>
      </c>
      <c r="C33" s="38" t="s">
        <v>2169</v>
      </c>
      <c r="D33" s="38" t="s">
        <v>481</v>
      </c>
      <c r="E33" s="38" t="s">
        <v>2189</v>
      </c>
      <c r="F33" s="38">
        <v>6.7000001668930095E-2</v>
      </c>
      <c r="G33" s="39">
        <v>60522.675750000002</v>
      </c>
      <c r="H33" s="38">
        <v>10.789999999993601</v>
      </c>
      <c r="I33" s="38">
        <v>10.9700000000012</v>
      </c>
      <c r="J33" s="38">
        <v>10.9499999999971</v>
      </c>
      <c r="K33" s="38">
        <v>10.869999999995301</v>
      </c>
      <c r="L33" s="38">
        <v>10.6699999999983</v>
      </c>
      <c r="M33" s="38">
        <v>9.2725168883771403</v>
      </c>
      <c r="N33" s="49">
        <f t="shared" si="0"/>
        <v>0.73597056119442605</v>
      </c>
      <c r="O33" s="49">
        <f t="shared" si="1"/>
        <v>2.6241799437567472</v>
      </c>
      <c r="P33" s="49">
        <f t="shared" si="2"/>
        <v>18.090914600788075</v>
      </c>
      <c r="Q33" s="41"/>
      <c r="R33" s="42"/>
      <c r="S33" s="42">
        <v>3.70586498504781</v>
      </c>
      <c r="T33" s="38">
        <v>17240088.9496563</v>
      </c>
    </row>
    <row r="34" spans="2:20" x14ac:dyDescent="0.3">
      <c r="B34" s="38" t="s">
        <v>555</v>
      </c>
      <c r="C34" s="38" t="s">
        <v>556</v>
      </c>
      <c r="D34" s="38" t="s">
        <v>481</v>
      </c>
      <c r="E34" s="38" t="s">
        <v>557</v>
      </c>
      <c r="F34" s="38">
        <v>6.8999998271465302E-2</v>
      </c>
      <c r="G34" s="39">
        <v>102282.15176001001</v>
      </c>
      <c r="H34" s="38">
        <v>77.650000000023297</v>
      </c>
      <c r="I34" s="38">
        <v>79.150000000023297</v>
      </c>
      <c r="J34" s="38">
        <v>78.439999999944106</v>
      </c>
      <c r="K34" s="38">
        <v>79.599999999976703</v>
      </c>
      <c r="L34" s="38">
        <v>79.520000000018598</v>
      </c>
      <c r="M34" s="38">
        <v>73.941751596401403</v>
      </c>
      <c r="N34" s="49">
        <f t="shared" si="0"/>
        <v>-1.4572864322021806</v>
      </c>
      <c r="O34" s="49">
        <f t="shared" si="1"/>
        <v>-1.3581488934535197</v>
      </c>
      <c r="P34" s="49">
        <f t="shared" si="2"/>
        <v>6.0835026306864286</v>
      </c>
      <c r="Q34" s="41">
        <v>0.26589270794011099</v>
      </c>
      <c r="R34" s="42">
        <v>22.935672514606299</v>
      </c>
      <c r="S34" s="42">
        <v>2.3539725867994998</v>
      </c>
      <c r="T34" s="38">
        <v>19380918.254749998</v>
      </c>
    </row>
    <row r="35" spans="2:20" x14ac:dyDescent="0.3">
      <c r="B35" s="38" t="s">
        <v>558</v>
      </c>
      <c r="C35" s="38" t="s">
        <v>559</v>
      </c>
      <c r="D35" s="38" t="s">
        <v>481</v>
      </c>
      <c r="E35" s="38" t="s">
        <v>560</v>
      </c>
      <c r="F35" s="38">
        <v>2.8000000864267301E-2</v>
      </c>
      <c r="G35" s="39">
        <v>556551.27587011701</v>
      </c>
      <c r="H35" s="38">
        <v>12.6999999999971</v>
      </c>
      <c r="I35" s="38">
        <v>13.149999999994201</v>
      </c>
      <c r="J35" s="38">
        <v>12.7850000000035</v>
      </c>
      <c r="K35" s="38">
        <v>13.1399999999994</v>
      </c>
      <c r="L35" s="38">
        <v>11.3899999999994</v>
      </c>
      <c r="M35" s="38">
        <v>25.016163642256299</v>
      </c>
      <c r="N35" s="49">
        <f t="shared" si="0"/>
        <v>-2.7016742769856683</v>
      </c>
      <c r="O35" s="49">
        <f t="shared" si="1"/>
        <v>12.247585601441378</v>
      </c>
      <c r="P35" s="49">
        <f t="shared" si="2"/>
        <v>-48.893042982787371</v>
      </c>
      <c r="Q35" s="41">
        <v>1.92199153226647</v>
      </c>
      <c r="R35" s="42">
        <v>-1.5648714810286</v>
      </c>
      <c r="S35" s="42">
        <v>-1.7188895683302701</v>
      </c>
      <c r="T35" s="38">
        <v>6501954.4689531298</v>
      </c>
    </row>
    <row r="36" spans="2:20" x14ac:dyDescent="0.3">
      <c r="B36" s="38" t="s">
        <v>561</v>
      </c>
      <c r="C36" s="38" t="s">
        <v>562</v>
      </c>
      <c r="D36" s="38" t="s">
        <v>481</v>
      </c>
      <c r="E36" s="38" t="s">
        <v>563</v>
      </c>
      <c r="F36" s="38">
        <v>0.158999994397163</v>
      </c>
      <c r="G36" s="39">
        <v>188816.50339990199</v>
      </c>
      <c r="H36" s="38">
        <v>78.170000000041895</v>
      </c>
      <c r="I36" s="38">
        <v>79.439999999944106</v>
      </c>
      <c r="J36" s="38">
        <v>78.609999999986002</v>
      </c>
      <c r="K36" s="38">
        <v>79.770000000018598</v>
      </c>
      <c r="L36" s="38">
        <v>87.328025067457901</v>
      </c>
      <c r="M36" s="38">
        <v>87.999100684653996</v>
      </c>
      <c r="N36" s="49">
        <f t="shared" si="0"/>
        <v>-1.4541807697534486</v>
      </c>
      <c r="O36" s="49">
        <f t="shared" si="1"/>
        <v>-9.9830782394741266</v>
      </c>
      <c r="P36" s="49">
        <f t="shared" si="2"/>
        <v>-10.66954163351506</v>
      </c>
      <c r="Q36" s="41">
        <v>0.33457931842849598</v>
      </c>
      <c r="R36" s="42"/>
      <c r="S36" s="42">
        <v>1.9471690517057101</v>
      </c>
      <c r="T36" s="38">
        <v>39002778.823937498</v>
      </c>
    </row>
    <row r="37" spans="2:20" x14ac:dyDescent="0.3">
      <c r="B37" s="38" t="s">
        <v>564</v>
      </c>
      <c r="C37" s="38" t="s">
        <v>565</v>
      </c>
      <c r="D37" s="38" t="s">
        <v>481</v>
      </c>
      <c r="E37" s="38" t="s">
        <v>566</v>
      </c>
      <c r="F37" s="38">
        <v>0.27700001001357999</v>
      </c>
      <c r="G37" s="39">
        <v>278951.7</v>
      </c>
      <c r="H37" s="38">
        <v>97.810000000055894</v>
      </c>
      <c r="I37" s="38">
        <v>99.140000000013998</v>
      </c>
      <c r="J37" s="38">
        <v>98.400000000023297</v>
      </c>
      <c r="K37" s="38">
        <v>99.050000000046595</v>
      </c>
      <c r="L37" s="38">
        <v>95.329999999958105</v>
      </c>
      <c r="M37" s="38">
        <v>116.491954377852</v>
      </c>
      <c r="N37" s="49">
        <f t="shared" si="0"/>
        <v>-0.65623422516203078</v>
      </c>
      <c r="O37" s="49">
        <f t="shared" si="1"/>
        <v>3.2203923214796411</v>
      </c>
      <c r="P37" s="49">
        <f t="shared" si="2"/>
        <v>-15.530647137351512</v>
      </c>
      <c r="Q37" s="41">
        <v>1.2181013480985701</v>
      </c>
      <c r="R37" s="42">
        <v>20.3726708074391</v>
      </c>
      <c r="S37" s="42">
        <v>3.7607632466824699</v>
      </c>
      <c r="T37" s="38">
        <v>79227854.306374997</v>
      </c>
    </row>
    <row r="38" spans="2:20" x14ac:dyDescent="0.3">
      <c r="B38" s="38" t="s">
        <v>567</v>
      </c>
      <c r="C38" s="38" t="s">
        <v>568</v>
      </c>
      <c r="D38" s="38" t="s">
        <v>481</v>
      </c>
      <c r="E38" s="38" t="s">
        <v>569</v>
      </c>
      <c r="F38" s="38">
        <v>0.11900000274181401</v>
      </c>
      <c r="G38" s="39">
        <v>106337.95030004899</v>
      </c>
      <c r="H38" s="38">
        <v>28.739999999990701</v>
      </c>
      <c r="I38" s="38">
        <v>29.510000000009299</v>
      </c>
      <c r="J38" s="38">
        <v>29.0599999999977</v>
      </c>
      <c r="K38" s="38">
        <v>29.519999999989501</v>
      </c>
      <c r="L38" s="38">
        <v>31.3099999999977</v>
      </c>
      <c r="M38" s="38">
        <v>51.274590256274699</v>
      </c>
      <c r="N38" s="49">
        <f t="shared" si="0"/>
        <v>-1.5582655826286069</v>
      </c>
      <c r="O38" s="49">
        <f t="shared" si="1"/>
        <v>-7.1862024912173919</v>
      </c>
      <c r="P38" s="49">
        <f t="shared" si="2"/>
        <v>-43.324754318360448</v>
      </c>
      <c r="Q38" s="41">
        <v>1.5920751717767401</v>
      </c>
      <c r="R38" s="42">
        <v>-5.42164179104293</v>
      </c>
      <c r="S38" s="42">
        <v>0.405336220180743</v>
      </c>
      <c r="T38" s="38">
        <v>25033269.134</v>
      </c>
    </row>
    <row r="39" spans="2:20" x14ac:dyDescent="0.3">
      <c r="B39" s="38" t="s">
        <v>570</v>
      </c>
      <c r="C39" s="38" t="s">
        <v>571</v>
      </c>
      <c r="D39" s="38" t="s">
        <v>481</v>
      </c>
      <c r="E39" s="38" t="s">
        <v>572</v>
      </c>
      <c r="F39" s="38">
        <v>0.44200000166893</v>
      </c>
      <c r="G39" s="39">
        <v>364544.26699023403</v>
      </c>
      <c r="H39" s="38">
        <v>243.75</v>
      </c>
      <c r="I39" s="38">
        <v>247.10000000009299</v>
      </c>
      <c r="J39" s="38">
        <v>246.969999999972</v>
      </c>
      <c r="K39" s="38">
        <v>246.40999999991601</v>
      </c>
      <c r="L39" s="38">
        <v>256.33000000007502</v>
      </c>
      <c r="M39" s="38">
        <v>226.17147696926301</v>
      </c>
      <c r="N39" s="49">
        <f t="shared" si="0"/>
        <v>0.22726350393903813</v>
      </c>
      <c r="O39" s="49">
        <f t="shared" si="1"/>
        <v>-3.651542932977129</v>
      </c>
      <c r="P39" s="49">
        <f t="shared" si="2"/>
        <v>9.1959089224745778</v>
      </c>
      <c r="Q39" s="41">
        <v>0.353540585809696</v>
      </c>
      <c r="R39" s="42">
        <v>57.301624129933799</v>
      </c>
      <c r="S39" s="42">
        <v>30.241524389071898</v>
      </c>
      <c r="T39" s="38">
        <v>109547956.36</v>
      </c>
    </row>
    <row r="40" spans="2:20" x14ac:dyDescent="0.3">
      <c r="B40" s="38" t="s">
        <v>573</v>
      </c>
      <c r="C40" s="38" t="s">
        <v>574</v>
      </c>
      <c r="D40" s="38" t="s">
        <v>481</v>
      </c>
      <c r="E40" s="38" t="s">
        <v>575</v>
      </c>
      <c r="F40" s="38">
        <v>8.9000001549720806E-2</v>
      </c>
      <c r="G40" s="39">
        <v>81957.021199951196</v>
      </c>
      <c r="H40" s="38">
        <v>140.780000000028</v>
      </c>
      <c r="I40" s="38">
        <v>142.969999999972</v>
      </c>
      <c r="J40" s="38">
        <v>140.89999999990701</v>
      </c>
      <c r="K40" s="38">
        <v>143.530000000028</v>
      </c>
      <c r="L40" s="38">
        <v>143.98693045391701</v>
      </c>
      <c r="M40" s="38">
        <v>122.731138703413</v>
      </c>
      <c r="N40" s="49">
        <f t="shared" si="0"/>
        <v>-1.8323695395530366</v>
      </c>
      <c r="O40" s="49">
        <f t="shared" si="1"/>
        <v>-2.1438962857798911</v>
      </c>
      <c r="P40" s="49">
        <f t="shared" si="2"/>
        <v>14.803791025193805</v>
      </c>
      <c r="Q40" s="41">
        <v>0.21695691510444701</v>
      </c>
      <c r="R40" s="42">
        <v>40.028409090824397</v>
      </c>
      <c r="S40" s="42">
        <v>4.0243183511847702</v>
      </c>
      <c r="T40" s="38">
        <v>25531653.181187499</v>
      </c>
    </row>
    <row r="41" spans="2:20" x14ac:dyDescent="0.3">
      <c r="B41" s="38" t="s">
        <v>576</v>
      </c>
      <c r="C41" s="38" t="s">
        <v>577</v>
      </c>
      <c r="D41" s="38" t="s">
        <v>481</v>
      </c>
      <c r="E41" s="38" t="s">
        <v>578</v>
      </c>
      <c r="F41" s="38">
        <v>7.5000002980232197E-2</v>
      </c>
      <c r="G41" s="39">
        <v>82221.064119995106</v>
      </c>
      <c r="H41" s="38">
        <v>155.030000000028</v>
      </c>
      <c r="I41" s="38">
        <v>156.915000000037</v>
      </c>
      <c r="J41" s="38">
        <v>155.739999999991</v>
      </c>
      <c r="K41" s="38">
        <v>156.989999999991</v>
      </c>
      <c r="L41" s="38">
        <v>154.223937118892</v>
      </c>
      <c r="M41" s="38">
        <v>122.77619995072</v>
      </c>
      <c r="N41" s="49">
        <f t="shared" si="0"/>
        <v>-0.79622905917578934</v>
      </c>
      <c r="O41" s="49">
        <f t="shared" si="1"/>
        <v>0.98302696028973957</v>
      </c>
      <c r="P41" s="49">
        <f t="shared" si="2"/>
        <v>26.848688966185659</v>
      </c>
      <c r="Q41" s="41">
        <v>1.8525768817580699</v>
      </c>
      <c r="R41" s="42">
        <v>11.172166427539199</v>
      </c>
      <c r="S41" s="42">
        <v>2.9312004620806</v>
      </c>
      <c r="T41" s="38">
        <v>18730673.3465937</v>
      </c>
    </row>
    <row r="42" spans="2:20" x14ac:dyDescent="0.3">
      <c r="B42" s="38" t="s">
        <v>579</v>
      </c>
      <c r="C42" s="38" t="s">
        <v>580</v>
      </c>
      <c r="D42" s="38" t="s">
        <v>481</v>
      </c>
      <c r="E42" s="38" t="s">
        <v>581</v>
      </c>
      <c r="F42" s="38">
        <v>5.6000001728534698E-2</v>
      </c>
      <c r="G42" s="39">
        <v>66574.822</v>
      </c>
      <c r="H42" s="38">
        <v>96.310399999958506</v>
      </c>
      <c r="I42" s="38">
        <v>98.010000000009299</v>
      </c>
      <c r="J42" s="38">
        <v>97.660000000032596</v>
      </c>
      <c r="K42" s="38">
        <v>98.280000000027897</v>
      </c>
      <c r="L42" s="38">
        <v>103.335788961384</v>
      </c>
      <c r="M42" s="38">
        <v>84.354373928741595</v>
      </c>
      <c r="N42" s="49">
        <f t="shared" si="0"/>
        <v>-0.63085063084567028</v>
      </c>
      <c r="O42" s="49">
        <f t="shared" si="1"/>
        <v>-5.4925684686768212</v>
      </c>
      <c r="P42" s="49">
        <f t="shared" si="2"/>
        <v>15.77348684080204</v>
      </c>
      <c r="Q42" s="41">
        <v>0.56836146416753797</v>
      </c>
      <c r="R42" s="42">
        <v>12.900924702786099</v>
      </c>
      <c r="S42" s="42">
        <v>5.1498617456672902</v>
      </c>
      <c r="T42" s="38">
        <v>19936487.699718799</v>
      </c>
    </row>
    <row r="43" spans="2:20" x14ac:dyDescent="0.3">
      <c r="B43" s="38" t="s">
        <v>582</v>
      </c>
      <c r="C43" s="38" t="s">
        <v>583</v>
      </c>
      <c r="D43" s="38" t="s">
        <v>481</v>
      </c>
      <c r="E43" s="38" t="s">
        <v>584</v>
      </c>
      <c r="F43" s="38">
        <v>8.2999996840953799E-2</v>
      </c>
      <c r="G43" s="39">
        <v>61679.029229980501</v>
      </c>
      <c r="H43" s="38">
        <v>99.969999999972103</v>
      </c>
      <c r="I43" s="38">
        <v>101.19999999995299</v>
      </c>
      <c r="J43" s="38">
        <v>101.010000000009</v>
      </c>
      <c r="K43" s="38">
        <v>100.92000000004199</v>
      </c>
      <c r="L43" s="38">
        <v>92.900000000023297</v>
      </c>
      <c r="M43" s="38">
        <v>82.358592860749894</v>
      </c>
      <c r="N43" s="49">
        <f t="shared" si="0"/>
        <v>8.9179548124225488E-2</v>
      </c>
      <c r="O43" s="49">
        <f t="shared" si="1"/>
        <v>8.729817007517406</v>
      </c>
      <c r="P43" s="49">
        <f t="shared" si="2"/>
        <v>22.646583060002612</v>
      </c>
      <c r="Q43" s="41">
        <v>1.30829342280595</v>
      </c>
      <c r="R43" s="42">
        <v>26.168393782369101</v>
      </c>
      <c r="S43" s="42">
        <v>4.2240388694554003</v>
      </c>
      <c r="T43" s="38">
        <v>23194966.198937502</v>
      </c>
    </row>
    <row r="44" spans="2:20" x14ac:dyDescent="0.3">
      <c r="B44" s="38" t="s">
        <v>585</v>
      </c>
      <c r="C44" s="38" t="s">
        <v>586</v>
      </c>
      <c r="D44" s="38" t="s">
        <v>481</v>
      </c>
      <c r="E44" s="38" t="s">
        <v>587</v>
      </c>
      <c r="F44" s="38">
        <v>0.50499999523162797</v>
      </c>
      <c r="G44" s="39">
        <v>779249.15571972704</v>
      </c>
      <c r="H44" s="38">
        <v>245.760000000009</v>
      </c>
      <c r="I44" s="38">
        <v>251.37999999988801</v>
      </c>
      <c r="J44" s="38">
        <v>250.17999999993501</v>
      </c>
      <c r="K44" s="38">
        <v>248.219999999972</v>
      </c>
      <c r="L44" s="38">
        <v>246.32996257161699</v>
      </c>
      <c r="M44" s="38">
        <v>199.91449850681201</v>
      </c>
      <c r="N44" s="49">
        <f t="shared" si="0"/>
        <v>0.78962210940424793</v>
      </c>
      <c r="O44" s="49">
        <f t="shared" si="1"/>
        <v>1.5629594500501227</v>
      </c>
      <c r="P44" s="49">
        <f t="shared" si="2"/>
        <v>25.143499780437494</v>
      </c>
      <c r="Q44" s="41">
        <v>0.81404217860290395</v>
      </c>
      <c r="R44" s="42">
        <v>20.406199021148499</v>
      </c>
      <c r="S44" s="42">
        <v>13.8068987974402</v>
      </c>
      <c r="T44" s="38">
        <v>146528868.6295</v>
      </c>
    </row>
    <row r="45" spans="2:20" x14ac:dyDescent="0.3">
      <c r="B45" s="38" t="s">
        <v>588</v>
      </c>
      <c r="C45" s="38" t="s">
        <v>589</v>
      </c>
      <c r="D45" s="38" t="s">
        <v>481</v>
      </c>
      <c r="E45" s="38" t="s">
        <v>590</v>
      </c>
      <c r="F45" s="38">
        <v>0.119999997317791</v>
      </c>
      <c r="G45" s="39">
        <v>99039.428099975601</v>
      </c>
      <c r="H45" s="38">
        <v>108.510000000009</v>
      </c>
      <c r="I45" s="38">
        <v>109.569999999949</v>
      </c>
      <c r="J45" s="38">
        <v>109.05000000004701</v>
      </c>
      <c r="K45" s="38">
        <v>108.91000000003299</v>
      </c>
      <c r="L45" s="38">
        <v>104.390000000014</v>
      </c>
      <c r="M45" s="38">
        <v>84.347548622405199</v>
      </c>
      <c r="N45" s="49">
        <f t="shared" si="0"/>
        <v>0.12854650630242406</v>
      </c>
      <c r="O45" s="49">
        <f t="shared" si="1"/>
        <v>4.4640291215943897</v>
      </c>
      <c r="P45" s="49">
        <f t="shared" si="2"/>
        <v>29.28650776589387</v>
      </c>
      <c r="Q45" s="41">
        <v>1.2672187828211501</v>
      </c>
      <c r="R45" s="42">
        <v>30.3760445682565</v>
      </c>
      <c r="S45" s="42">
        <v>6.8094544674531798</v>
      </c>
      <c r="T45" s="38">
        <v>32537996.910156298</v>
      </c>
    </row>
    <row r="46" spans="2:20" x14ac:dyDescent="0.3">
      <c r="B46" s="38" t="s">
        <v>591</v>
      </c>
      <c r="C46" s="38" t="s">
        <v>592</v>
      </c>
      <c r="D46" s="38" t="s">
        <v>481</v>
      </c>
      <c r="E46" s="38" t="s">
        <v>593</v>
      </c>
      <c r="F46" s="38">
        <v>0.172999992966652</v>
      </c>
      <c r="G46" s="39">
        <v>415042.94754003902</v>
      </c>
      <c r="H46" s="38">
        <v>118.979999999981</v>
      </c>
      <c r="I46" s="38">
        <v>121.25</v>
      </c>
      <c r="J46" s="38">
        <v>120.510000000009</v>
      </c>
      <c r="K46" s="38">
        <v>119.900000000023</v>
      </c>
      <c r="L46" s="38">
        <v>112.209999999963</v>
      </c>
      <c r="M46" s="38">
        <v>103.870465548825</v>
      </c>
      <c r="N46" s="49">
        <f t="shared" si="0"/>
        <v>0.50875729773635092</v>
      </c>
      <c r="O46" s="49">
        <f t="shared" si="1"/>
        <v>7.3968452010059123</v>
      </c>
      <c r="P46" s="49">
        <f t="shared" si="2"/>
        <v>16.019505027983609</v>
      </c>
      <c r="Q46" s="41">
        <v>1.2831761260022201</v>
      </c>
      <c r="R46" s="42">
        <v>40.304347826051497</v>
      </c>
      <c r="S46" s="42">
        <v>3.77737202197022</v>
      </c>
      <c r="T46" s="38">
        <v>44488225.6310625</v>
      </c>
    </row>
    <row r="47" spans="2:20" x14ac:dyDescent="0.3">
      <c r="B47" s="38" t="s">
        <v>594</v>
      </c>
      <c r="C47" s="38" t="s">
        <v>595</v>
      </c>
      <c r="D47" s="38" t="s">
        <v>481</v>
      </c>
      <c r="E47" s="38" t="s">
        <v>596</v>
      </c>
      <c r="F47" s="38">
        <v>9.3000002205371898E-2</v>
      </c>
      <c r="G47" s="39">
        <v>102851.94588000501</v>
      </c>
      <c r="H47" s="38">
        <v>324.29499999992498</v>
      </c>
      <c r="I47" s="38">
        <v>333.22999999998098</v>
      </c>
      <c r="J47" s="38">
        <v>331.47999999998098</v>
      </c>
      <c r="K47" s="38">
        <v>326.49000000022397</v>
      </c>
      <c r="L47" s="38">
        <v>293.50999999977603</v>
      </c>
      <c r="M47" s="38">
        <v>211.80000000004699</v>
      </c>
      <c r="N47" s="49">
        <f t="shared" si="0"/>
        <v>1.5283775918875249</v>
      </c>
      <c r="O47" s="49">
        <f t="shared" si="1"/>
        <v>12.93652686458176</v>
      </c>
      <c r="P47" s="49">
        <f t="shared" si="2"/>
        <v>56.506137865867537</v>
      </c>
      <c r="Q47" s="41">
        <v>1.1959763869817801</v>
      </c>
      <c r="R47" s="42">
        <v>72.217864923644797</v>
      </c>
      <c r="S47" s="42">
        <v>8.2526991444610793</v>
      </c>
      <c r="T47" s="38">
        <v>28437416.280749999</v>
      </c>
    </row>
    <row r="48" spans="2:20" x14ac:dyDescent="0.3">
      <c r="B48" s="38" t="s">
        <v>597</v>
      </c>
      <c r="C48" s="38" t="s">
        <v>598</v>
      </c>
      <c r="D48" s="38" t="s">
        <v>481</v>
      </c>
      <c r="E48" s="38" t="s">
        <v>599</v>
      </c>
      <c r="F48" s="38">
        <v>0.27500000596046398</v>
      </c>
      <c r="G48" s="39">
        <v>335706.47210986301</v>
      </c>
      <c r="H48" s="38">
        <v>266.79999999981402</v>
      </c>
      <c r="I48" s="38">
        <v>276.71499999985099</v>
      </c>
      <c r="J48" s="38">
        <v>270.20999999996297</v>
      </c>
      <c r="K48" s="38">
        <v>276.470000000205</v>
      </c>
      <c r="L48" s="38">
        <v>270.49000000022397</v>
      </c>
      <c r="M48" s="38">
        <v>257.17290296219301</v>
      </c>
      <c r="N48" s="49">
        <f t="shared" si="0"/>
        <v>-2.264260136809559</v>
      </c>
      <c r="O48" s="49">
        <f t="shared" si="1"/>
        <v>-0.10351584171716731</v>
      </c>
      <c r="P48" s="49">
        <f t="shared" si="2"/>
        <v>5.0693898492433904</v>
      </c>
      <c r="Q48" s="41">
        <v>0.85295152326762003</v>
      </c>
      <c r="R48" s="42">
        <v>11.727864583313901</v>
      </c>
      <c r="S48" s="42">
        <v>1.9771960693760799</v>
      </c>
      <c r="T48" s="38">
        <v>67959560.016187504</v>
      </c>
    </row>
    <row r="49" spans="2:20" x14ac:dyDescent="0.3">
      <c r="B49" s="38" t="s">
        <v>2150</v>
      </c>
      <c r="C49" s="38" t="s">
        <v>2170</v>
      </c>
      <c r="D49" s="38" t="s">
        <v>481</v>
      </c>
      <c r="E49" s="38" t="s">
        <v>2190</v>
      </c>
      <c r="F49" s="38">
        <v>0.17700000107288399</v>
      </c>
      <c r="G49" s="39">
        <v>279936.52960009797</v>
      </c>
      <c r="H49" s="38">
        <v>190.229999999981</v>
      </c>
      <c r="I49" s="38">
        <v>197.270000000019</v>
      </c>
      <c r="J49" s="38">
        <v>195.43999999994401</v>
      </c>
      <c r="K49" s="38">
        <v>192.37000000011199</v>
      </c>
      <c r="L49" s="38">
        <v>206.73055151128199</v>
      </c>
      <c r="M49" s="38">
        <v>189.80895642563701</v>
      </c>
      <c r="N49" s="49">
        <f t="shared" si="0"/>
        <v>1.5958829338411571</v>
      </c>
      <c r="O49" s="49">
        <f t="shared" si="1"/>
        <v>-5.4614818316884417</v>
      </c>
      <c r="P49" s="49">
        <f t="shared" si="2"/>
        <v>2.9666901290367296</v>
      </c>
      <c r="Q49" s="41">
        <v>0.85101155313168397</v>
      </c>
      <c r="R49" s="42">
        <v>26.0239680426021</v>
      </c>
      <c r="S49" s="42">
        <v>12.541841459853501</v>
      </c>
      <c r="T49" s="38">
        <v>45273741.667812496</v>
      </c>
    </row>
    <row r="50" spans="2:20" x14ac:dyDescent="0.3">
      <c r="B50" s="38" t="s">
        <v>600</v>
      </c>
      <c r="C50" s="38" t="s">
        <v>601</v>
      </c>
      <c r="D50" s="38" t="s">
        <v>481</v>
      </c>
      <c r="E50" s="38" t="s">
        <v>602</v>
      </c>
      <c r="F50" s="38">
        <v>2.3000000044703501E-2</v>
      </c>
      <c r="G50" s="39">
        <v>61468.718080017097</v>
      </c>
      <c r="H50" s="38">
        <v>14.0599999999977</v>
      </c>
      <c r="I50" s="38">
        <v>14.649999999994201</v>
      </c>
      <c r="J50" s="38">
        <v>14.0800000000017</v>
      </c>
      <c r="K50" s="38">
        <v>14.649999999994201</v>
      </c>
      <c r="L50" s="38">
        <v>14.1999999999971</v>
      </c>
      <c r="M50" s="38">
        <v>19.962849529081701</v>
      </c>
      <c r="N50" s="49">
        <f t="shared" si="0"/>
        <v>-3.8907849828855028</v>
      </c>
      <c r="O50" s="49">
        <f t="shared" si="1"/>
        <v>-0.84507042250299114</v>
      </c>
      <c r="P50" s="49">
        <f t="shared" si="2"/>
        <v>-29.468986982594437</v>
      </c>
      <c r="Q50" s="41">
        <v>4.8860497959467502</v>
      </c>
      <c r="R50" s="42">
        <v>-0.66321243523270801</v>
      </c>
      <c r="S50" s="42">
        <v>-3.2502498743997399</v>
      </c>
      <c r="T50" s="38">
        <v>5314617.8764843801</v>
      </c>
    </row>
    <row r="51" spans="2:20" x14ac:dyDescent="0.3">
      <c r="B51" s="38" t="s">
        <v>603</v>
      </c>
      <c r="C51" s="38" t="s">
        <v>604</v>
      </c>
      <c r="D51" s="38" t="s">
        <v>481</v>
      </c>
      <c r="E51" s="38" t="s">
        <v>605</v>
      </c>
      <c r="F51" s="38">
        <v>2.4000000208616298E-2</v>
      </c>
      <c r="G51" s="39">
        <v>30779.647920013402</v>
      </c>
      <c r="H51" s="38">
        <v>34.9400000000023</v>
      </c>
      <c r="I51" s="38">
        <v>35.900000000023297</v>
      </c>
      <c r="J51" s="38">
        <v>35.280000000027897</v>
      </c>
      <c r="K51" s="38">
        <v>36.0599999999977</v>
      </c>
      <c r="L51" s="38">
        <v>35.259706275071899</v>
      </c>
      <c r="M51" s="38">
        <v>48.764003943186303</v>
      </c>
      <c r="N51" s="49">
        <f t="shared" si="0"/>
        <v>-2.1630615639762976</v>
      </c>
      <c r="O51" s="49">
        <f t="shared" si="1"/>
        <v>5.7555002862702195E-2</v>
      </c>
      <c r="P51" s="49">
        <f t="shared" si="2"/>
        <v>-27.65155207285332</v>
      </c>
      <c r="Q51" s="41">
        <v>0.81820320918450296</v>
      </c>
      <c r="R51" s="42">
        <v>29.157024793356001</v>
      </c>
      <c r="S51" s="42">
        <v>3.0929858184754302</v>
      </c>
      <c r="T51" s="38">
        <v>5251958.8581640599</v>
      </c>
    </row>
    <row r="52" spans="2:20" x14ac:dyDescent="0.3">
      <c r="B52" s="38" t="s">
        <v>606</v>
      </c>
      <c r="C52" s="38" t="s">
        <v>607</v>
      </c>
      <c r="D52" s="38" t="s">
        <v>481</v>
      </c>
      <c r="E52" s="38" t="s">
        <v>608</v>
      </c>
      <c r="F52" s="38">
        <v>5.2140002250671396</v>
      </c>
      <c r="G52" s="39">
        <v>20370734.3628125</v>
      </c>
      <c r="H52" s="38">
        <v>500.33000000007502</v>
      </c>
      <c r="I52" s="38">
        <v>507.970000000205</v>
      </c>
      <c r="J52" s="38">
        <v>506.08999999985099</v>
      </c>
      <c r="K52" s="38">
        <v>499.29999999981402</v>
      </c>
      <c r="L52" s="38">
        <v>369.79325168440101</v>
      </c>
      <c r="M52" s="38">
        <v>204.461345834425</v>
      </c>
      <c r="N52" s="49">
        <f t="shared" si="0"/>
        <v>1.3599038654194868</v>
      </c>
      <c r="O52" s="49">
        <f t="shared" si="1"/>
        <v>36.857554240003289</v>
      </c>
      <c r="P52" s="49">
        <f t="shared" si="2"/>
        <v>147.52355900546996</v>
      </c>
      <c r="Q52" s="41">
        <v>1.23818622984436</v>
      </c>
      <c r="R52" s="42">
        <v>38.3692191053415</v>
      </c>
      <c r="S52" s="42">
        <v>30.3473008515139</v>
      </c>
      <c r="T52" s="38">
        <v>2163855611.0599999</v>
      </c>
    </row>
    <row r="53" spans="2:20" x14ac:dyDescent="0.3">
      <c r="B53" s="38" t="s">
        <v>609</v>
      </c>
      <c r="C53" s="38" t="s">
        <v>610</v>
      </c>
      <c r="D53" s="38" t="s">
        <v>481</v>
      </c>
      <c r="E53" s="38" t="s">
        <v>611</v>
      </c>
      <c r="F53" s="38">
        <v>0.20999999344348899</v>
      </c>
      <c r="G53" s="39">
        <v>378824.684160156</v>
      </c>
      <c r="H53" s="38">
        <v>63.489999999990701</v>
      </c>
      <c r="I53" s="38">
        <v>64.260000000009299</v>
      </c>
      <c r="J53" s="38">
        <v>63.760000000009299</v>
      </c>
      <c r="K53" s="38">
        <v>64.050000000046595</v>
      </c>
      <c r="L53" s="38">
        <v>60.419241306662997</v>
      </c>
      <c r="M53" s="38">
        <v>44.980878397997003</v>
      </c>
      <c r="N53" s="49">
        <f t="shared" si="0"/>
        <v>-0.452771272501303</v>
      </c>
      <c r="O53" s="49">
        <f t="shared" si="1"/>
        <v>5.5292960009047407</v>
      </c>
      <c r="P53" s="49">
        <f t="shared" si="2"/>
        <v>41.749121561949153</v>
      </c>
      <c r="Q53" s="41">
        <v>1.3611074432046699</v>
      </c>
      <c r="R53" s="42">
        <v>18.5348837209458</v>
      </c>
      <c r="S53" s="42">
        <v>6.0853703660395704</v>
      </c>
      <c r="T53" s="38">
        <v>58230909.032624997</v>
      </c>
    </row>
    <row r="54" spans="2:20" x14ac:dyDescent="0.3">
      <c r="B54" s="38" t="s">
        <v>2151</v>
      </c>
      <c r="C54" s="38" t="s">
        <v>2171</v>
      </c>
      <c r="D54" s="38" t="s">
        <v>481</v>
      </c>
      <c r="E54" s="38" t="s">
        <v>2191</v>
      </c>
      <c r="F54" s="38">
        <v>8.2999996840953799E-2</v>
      </c>
      <c r="G54" s="39">
        <v>95103.178560058601</v>
      </c>
      <c r="H54" s="38">
        <v>84.689999999944106</v>
      </c>
      <c r="I54" s="38">
        <v>85.910000000032596</v>
      </c>
      <c r="J54" s="38">
        <v>85.439999999944106</v>
      </c>
      <c r="K54" s="38">
        <v>85.359999999986002</v>
      </c>
      <c r="L54" s="38">
        <v>82.25</v>
      </c>
      <c r="M54" s="38">
        <v>80.469297625357299</v>
      </c>
      <c r="N54" s="49">
        <f t="shared" si="0"/>
        <v>9.3720712228347963E-2</v>
      </c>
      <c r="O54" s="49">
        <f t="shared" si="1"/>
        <v>3.8784194528195823</v>
      </c>
      <c r="P54" s="49">
        <f t="shared" si="2"/>
        <v>6.1771414952930455</v>
      </c>
      <c r="Q54" s="41">
        <v>2.3247031636601601</v>
      </c>
      <c r="R54" s="42">
        <v>13.1042944785149</v>
      </c>
      <c r="S54" s="42">
        <v>3.1369335999988799</v>
      </c>
      <c r="T54" s="38">
        <v>23070967.9545312</v>
      </c>
    </row>
    <row r="55" spans="2:20" x14ac:dyDescent="0.3">
      <c r="B55" s="38" t="s">
        <v>612</v>
      </c>
      <c r="C55" s="38" t="s">
        <v>613</v>
      </c>
      <c r="D55" s="38" t="s">
        <v>481</v>
      </c>
      <c r="E55" s="38" t="s">
        <v>614</v>
      </c>
      <c r="F55" s="38">
        <v>8.9000001549720806E-2</v>
      </c>
      <c r="G55" s="39">
        <v>79280.217920043899</v>
      </c>
      <c r="H55" s="38">
        <v>44.020000000018598</v>
      </c>
      <c r="I55" s="38">
        <v>44.635000000009299</v>
      </c>
      <c r="J55" s="38">
        <v>44.479999999981402</v>
      </c>
      <c r="K55" s="38">
        <v>44.299999999988401</v>
      </c>
      <c r="L55" s="38">
        <v>41.748652849753903</v>
      </c>
      <c r="M55" s="38">
        <v>36.537162751483301</v>
      </c>
      <c r="N55" s="49">
        <f t="shared" si="0"/>
        <v>0.40632054174502935</v>
      </c>
      <c r="O55" s="49">
        <f t="shared" si="1"/>
        <v>6.542359965618866</v>
      </c>
      <c r="P55" s="49">
        <f t="shared" si="2"/>
        <v>21.739064148257231</v>
      </c>
      <c r="Q55" s="41">
        <v>0.97833064063979702</v>
      </c>
      <c r="R55" s="42">
        <v>14.1656050955207</v>
      </c>
      <c r="S55" s="42">
        <v>1.28069618104018</v>
      </c>
      <c r="T55" s="38">
        <v>24715173.6227188</v>
      </c>
    </row>
    <row r="56" spans="2:20" x14ac:dyDescent="0.3">
      <c r="B56" s="38" t="s">
        <v>615</v>
      </c>
      <c r="C56" s="38" t="s">
        <v>616</v>
      </c>
      <c r="D56" s="38" t="s">
        <v>481</v>
      </c>
      <c r="E56" s="38" t="s">
        <v>617</v>
      </c>
      <c r="F56" s="38">
        <v>4.80000004172325E-2</v>
      </c>
      <c r="G56" s="39">
        <v>82496.016000000003</v>
      </c>
      <c r="H56" s="38">
        <v>218.22699999995501</v>
      </c>
      <c r="I56" s="38">
        <v>222.12999999988801</v>
      </c>
      <c r="J56" s="38">
        <v>222.05000000004699</v>
      </c>
      <c r="K56" s="38">
        <v>219.42999999993501</v>
      </c>
      <c r="L56" s="38">
        <v>236.81000000005599</v>
      </c>
      <c r="M56" s="38">
        <v>223.19999999995301</v>
      </c>
      <c r="N56" s="49">
        <f t="shared" si="0"/>
        <v>1.1940026432633468</v>
      </c>
      <c r="O56" s="49">
        <f t="shared" si="1"/>
        <v>-6.2328448967549983</v>
      </c>
      <c r="P56" s="49">
        <f t="shared" si="2"/>
        <v>-0.51523297486839481</v>
      </c>
      <c r="Q56" s="41">
        <v>1.0852084847974801</v>
      </c>
      <c r="R56" s="42">
        <v>23.622340425528801</v>
      </c>
      <c r="S56" s="42">
        <v>5.5360717572984903</v>
      </c>
      <c r="T56" s="38">
        <v>16881484.48</v>
      </c>
    </row>
    <row r="57" spans="2:20" x14ac:dyDescent="0.3">
      <c r="B57" s="38" t="s">
        <v>618</v>
      </c>
      <c r="C57" s="38" t="s">
        <v>619</v>
      </c>
      <c r="D57" s="38" t="s">
        <v>481</v>
      </c>
      <c r="E57" s="38" t="s">
        <v>620</v>
      </c>
      <c r="F57" s="38">
        <v>7.0000000298023196E-2</v>
      </c>
      <c r="G57" s="39">
        <v>138473.83583007799</v>
      </c>
      <c r="H57" s="38">
        <v>103.319999999949</v>
      </c>
      <c r="I57" s="38">
        <v>104.79500000004199</v>
      </c>
      <c r="J57" s="38">
        <v>104.469999999972</v>
      </c>
      <c r="K57" s="38">
        <v>104.270000000019</v>
      </c>
      <c r="L57" s="38">
        <v>103.930000000051</v>
      </c>
      <c r="M57" s="38">
        <v>86.787670939811505</v>
      </c>
      <c r="N57" s="49">
        <f t="shared" si="0"/>
        <v>0.191809724707942</v>
      </c>
      <c r="O57" s="49">
        <f t="shared" si="1"/>
        <v>0.5195804867899001</v>
      </c>
      <c r="P57" s="49">
        <f t="shared" si="2"/>
        <v>20.374240797893339</v>
      </c>
      <c r="Q57" s="41">
        <v>0.71342750750318396</v>
      </c>
      <c r="R57" s="42">
        <v>27.858666666637902</v>
      </c>
      <c r="S57" s="42">
        <v>3.6092456856022199</v>
      </c>
      <c r="T57" s="38">
        <v>19809705.870000001</v>
      </c>
    </row>
    <row r="58" spans="2:20" x14ac:dyDescent="0.3">
      <c r="B58" s="38" t="s">
        <v>621</v>
      </c>
      <c r="C58" s="38" t="s">
        <v>622</v>
      </c>
      <c r="D58" s="38" t="s">
        <v>481</v>
      </c>
      <c r="E58" s="38" t="s">
        <v>623</v>
      </c>
      <c r="F58" s="38">
        <v>2.60000005364418E-2</v>
      </c>
      <c r="G58" s="39">
        <v>70203.058260009799</v>
      </c>
      <c r="H58" s="38">
        <v>120.819999999949</v>
      </c>
      <c r="I58" s="38">
        <v>122.82999999995801</v>
      </c>
      <c r="J58" s="38">
        <v>121.709999999963</v>
      </c>
      <c r="K58" s="38">
        <v>122.849999999977</v>
      </c>
      <c r="L58" s="38">
        <v>106.790000000037</v>
      </c>
      <c r="M58" s="38">
        <v>119.997276253183</v>
      </c>
      <c r="N58" s="49">
        <f t="shared" si="0"/>
        <v>-0.9279609279724963</v>
      </c>
      <c r="O58" s="49">
        <f t="shared" si="1"/>
        <v>13.971345631539316</v>
      </c>
      <c r="P58" s="49">
        <f t="shared" si="2"/>
        <v>1.4273021857315442</v>
      </c>
      <c r="Q58" s="41">
        <v>0.63718936601708298</v>
      </c>
      <c r="R58" s="42">
        <v>19.442492012778501</v>
      </c>
      <c r="S58" s="42">
        <v>1.21716635499615</v>
      </c>
      <c r="T58" s="38">
        <v>7259767.4516640604</v>
      </c>
    </row>
    <row r="59" spans="2:20" x14ac:dyDescent="0.3">
      <c r="B59" s="38" t="s">
        <v>624</v>
      </c>
      <c r="C59" s="38" t="s">
        <v>625</v>
      </c>
      <c r="D59" s="38" t="s">
        <v>481</v>
      </c>
      <c r="E59" s="38" t="s">
        <v>626</v>
      </c>
      <c r="F59" s="38">
        <v>0.90200001001357999</v>
      </c>
      <c r="G59" s="39">
        <v>813336.41745996103</v>
      </c>
      <c r="H59" s="38">
        <v>29.700000000011599</v>
      </c>
      <c r="I59" s="38">
        <v>30.119999999995301</v>
      </c>
      <c r="J59" s="38">
        <v>29.989999999990701</v>
      </c>
      <c r="K59" s="38">
        <v>29.899999999994201</v>
      </c>
      <c r="L59" s="38">
        <v>29.570000000006999</v>
      </c>
      <c r="M59" s="38">
        <v>32.841467658756301</v>
      </c>
      <c r="N59" s="49">
        <f t="shared" si="0"/>
        <v>0.30100334446995947</v>
      </c>
      <c r="O59" s="49">
        <f t="shared" si="1"/>
        <v>1.4203584713682871</v>
      </c>
      <c r="P59" s="49">
        <f t="shared" si="2"/>
        <v>-8.6825220127010141</v>
      </c>
      <c r="Q59" s="41">
        <v>0.72136045834122298</v>
      </c>
      <c r="R59" s="42">
        <v>18.398773006105301</v>
      </c>
      <c r="S59" s="42">
        <v>1.21480164415334</v>
      </c>
      <c r="T59" s="38">
        <v>213678750</v>
      </c>
    </row>
    <row r="60" spans="2:20" x14ac:dyDescent="0.3">
      <c r="B60" s="38" t="s">
        <v>627</v>
      </c>
      <c r="C60" s="38" t="s">
        <v>628</v>
      </c>
      <c r="D60" s="38" t="s">
        <v>481</v>
      </c>
      <c r="E60" s="38" t="s">
        <v>629</v>
      </c>
      <c r="F60" s="38">
        <v>4.6999998390674598E-2</v>
      </c>
      <c r="G60" s="39">
        <v>56661.870900024398</v>
      </c>
      <c r="H60" s="38">
        <v>98.5</v>
      </c>
      <c r="I60" s="38">
        <v>100.119999999995</v>
      </c>
      <c r="J60" s="38">
        <v>99.300000000046595</v>
      </c>
      <c r="K60" s="38">
        <v>100.43999999994401</v>
      </c>
      <c r="L60" s="38">
        <v>102.417649950832</v>
      </c>
      <c r="M60" s="38">
        <v>106.900704232976</v>
      </c>
      <c r="N60" s="49">
        <f t="shared" si="0"/>
        <v>-1.1350059736141458</v>
      </c>
      <c r="O60" s="49">
        <f t="shared" si="1"/>
        <v>-3.0440553481573804</v>
      </c>
      <c r="P60" s="49">
        <f t="shared" si="2"/>
        <v>-7.1100600201516624</v>
      </c>
      <c r="Q60" s="41">
        <v>0.28292437728896402</v>
      </c>
      <c r="R60" s="42">
        <v>20.5165289256256</v>
      </c>
      <c r="S60" s="42">
        <v>1.8796854835236401</v>
      </c>
      <c r="T60" s="38">
        <v>12249149.712609399</v>
      </c>
    </row>
    <row r="61" spans="2:20" x14ac:dyDescent="0.3">
      <c r="B61" s="38" t="s">
        <v>630</v>
      </c>
      <c r="C61" s="38" t="s">
        <v>631</v>
      </c>
      <c r="D61" s="38" t="s">
        <v>481</v>
      </c>
      <c r="E61" s="38" t="s">
        <v>632</v>
      </c>
      <c r="F61" s="38">
        <v>0.19400000572204601</v>
      </c>
      <c r="G61" s="39">
        <v>763049.91230957001</v>
      </c>
      <c r="H61" s="38">
        <v>237.18999999994401</v>
      </c>
      <c r="I61" s="38">
        <v>253.260000000009</v>
      </c>
      <c r="J61" s="38">
        <v>248.209999999963</v>
      </c>
      <c r="K61" s="38">
        <v>252.239999999991</v>
      </c>
      <c r="L61" s="38">
        <v>232.87999999988801</v>
      </c>
      <c r="M61" s="38">
        <v>147.80000000004699</v>
      </c>
      <c r="N61" s="49">
        <f t="shared" si="0"/>
        <v>-1.5976847446987554</v>
      </c>
      <c r="O61" s="49">
        <f t="shared" si="1"/>
        <v>6.5827894194788561</v>
      </c>
      <c r="P61" s="49">
        <f t="shared" si="2"/>
        <v>67.936400541193564</v>
      </c>
      <c r="Q61" s="41">
        <v>1.5224297485892699</v>
      </c>
      <c r="R61" s="42">
        <v>181.17518248152899</v>
      </c>
      <c r="S61" s="42">
        <v>-391.71396764367802</v>
      </c>
      <c r="T61" s="38">
        <v>54406817.374750003</v>
      </c>
    </row>
    <row r="62" spans="2:20" x14ac:dyDescent="0.3">
      <c r="B62" s="38" t="s">
        <v>633</v>
      </c>
      <c r="C62" s="38" t="s">
        <v>634</v>
      </c>
      <c r="D62" s="38" t="s">
        <v>481</v>
      </c>
      <c r="E62" s="38" t="s">
        <v>635</v>
      </c>
      <c r="F62" s="38">
        <v>0.26100000739097601</v>
      </c>
      <c r="G62" s="39">
        <v>233281.18988989299</v>
      </c>
      <c r="H62" s="38">
        <v>139.06499999994401</v>
      </c>
      <c r="I62" s="38">
        <v>141.87000000011199</v>
      </c>
      <c r="J62" s="38">
        <v>139.61000000010199</v>
      </c>
      <c r="K62" s="38">
        <v>141.06000000005599</v>
      </c>
      <c r="L62" s="38">
        <v>145.42999999993501</v>
      </c>
      <c r="M62" s="38">
        <v>163.117133517284</v>
      </c>
      <c r="N62" s="49">
        <f t="shared" si="0"/>
        <v>-1.0279313766861098</v>
      </c>
      <c r="O62" s="49">
        <f t="shared" si="1"/>
        <v>-4.0019253247855442</v>
      </c>
      <c r="P62" s="49">
        <f t="shared" si="2"/>
        <v>-14.411198266116648</v>
      </c>
      <c r="Q62" s="41">
        <v>0.76496248378771303</v>
      </c>
      <c r="R62" s="42">
        <v>24.492982456169599</v>
      </c>
      <c r="S62" s="42">
        <v>10.430930884438601</v>
      </c>
      <c r="T62" s="38">
        <v>60027470.192125</v>
      </c>
    </row>
    <row r="63" spans="2:20" x14ac:dyDescent="0.3">
      <c r="B63" s="38" t="s">
        <v>636</v>
      </c>
      <c r="C63" s="38" t="s">
        <v>637</v>
      </c>
      <c r="D63" s="38" t="s">
        <v>481</v>
      </c>
      <c r="E63" s="38" t="s">
        <v>638</v>
      </c>
      <c r="F63" s="38">
        <v>0.104000002145767</v>
      </c>
      <c r="G63" s="39">
        <v>168629.491580078</v>
      </c>
      <c r="H63" s="38">
        <v>1188.6950000003001</v>
      </c>
      <c r="I63" s="38">
        <v>1208.48000000045</v>
      </c>
      <c r="J63" s="38">
        <v>1198.0099999997799</v>
      </c>
      <c r="K63" s="38">
        <v>1201.6600000001499</v>
      </c>
      <c r="L63" s="38">
        <v>1168.5899999998501</v>
      </c>
      <c r="M63" s="38">
        <v>1066.96000000089</v>
      </c>
      <c r="N63" s="49">
        <f t="shared" si="0"/>
        <v>-0.30374648406117971</v>
      </c>
      <c r="O63" s="49">
        <f t="shared" si="1"/>
        <v>2.5175639017904987</v>
      </c>
      <c r="P63" s="49">
        <f t="shared" si="2"/>
        <v>12.282559795941797</v>
      </c>
      <c r="Q63" s="41">
        <v>0.90730935986630401</v>
      </c>
      <c r="R63" s="42"/>
      <c r="S63" s="42">
        <v>-17.134701914037599</v>
      </c>
      <c r="T63" s="38">
        <v>27984766.041749999</v>
      </c>
    </row>
    <row r="64" spans="2:20" x14ac:dyDescent="0.3">
      <c r="B64" s="38" t="s">
        <v>639</v>
      </c>
      <c r="C64" s="38" t="s">
        <v>640</v>
      </c>
      <c r="D64" s="38" t="s">
        <v>481</v>
      </c>
      <c r="E64" s="38" t="s">
        <v>641</v>
      </c>
      <c r="F64" s="38">
        <v>9.0999998152255998E-2</v>
      </c>
      <c r="G64" s="39">
        <v>148479.40419995101</v>
      </c>
      <c r="H64" s="38">
        <v>152.239999999991</v>
      </c>
      <c r="I64" s="38">
        <v>154.89999999990701</v>
      </c>
      <c r="J64" s="38">
        <v>153.85000000009299</v>
      </c>
      <c r="K64" s="38">
        <v>155.520000000019</v>
      </c>
      <c r="L64" s="38">
        <v>146.85000000009299</v>
      </c>
      <c r="M64" s="38">
        <v>201.54967489256501</v>
      </c>
      <c r="N64" s="49">
        <f t="shared" si="0"/>
        <v>-1.0738168723802737</v>
      </c>
      <c r="O64" s="49">
        <f t="shared" si="1"/>
        <v>4.7667688117096141</v>
      </c>
      <c r="P64" s="49">
        <f t="shared" si="2"/>
        <v>-23.666460845396092</v>
      </c>
      <c r="Q64" s="41">
        <v>0.83363820944032296</v>
      </c>
      <c r="R64" s="42">
        <v>27.4242424242548</v>
      </c>
      <c r="S64" s="42">
        <v>1.9918250708306</v>
      </c>
      <c r="T64" s="38">
        <v>21653396.552156299</v>
      </c>
    </row>
    <row r="65" spans="2:20" x14ac:dyDescent="0.3">
      <c r="B65" s="38" t="s">
        <v>642</v>
      </c>
      <c r="C65" s="38" t="s">
        <v>643</v>
      </c>
      <c r="D65" s="38" t="s">
        <v>481</v>
      </c>
      <c r="E65" s="38" t="s">
        <v>644</v>
      </c>
      <c r="F65" s="38">
        <v>3.9000000804662698E-2</v>
      </c>
      <c r="G65" s="39">
        <v>42951.584000000003</v>
      </c>
      <c r="H65" s="38">
        <v>114.619999999995</v>
      </c>
      <c r="I65" s="38">
        <v>116.030000000028</v>
      </c>
      <c r="J65" s="38">
        <v>115.75</v>
      </c>
      <c r="K65" s="38">
        <v>115.91000000003299</v>
      </c>
      <c r="L65" s="38">
        <v>120.41000000003299</v>
      </c>
      <c r="M65" s="38">
        <v>109.528953261441</v>
      </c>
      <c r="N65" s="49">
        <f t="shared" si="0"/>
        <v>-0.13803813306267676</v>
      </c>
      <c r="O65" s="49">
        <f t="shared" si="1"/>
        <v>-3.8701104559685389</v>
      </c>
      <c r="P65" s="49">
        <f t="shared" si="2"/>
        <v>5.6798194023726492</v>
      </c>
      <c r="Q65" s="41">
        <v>1.1398696236446999</v>
      </c>
      <c r="R65" s="42">
        <v>18.760129659640398</v>
      </c>
      <c r="S65" s="42">
        <v>7.9467905521451003</v>
      </c>
      <c r="T65" s="38">
        <v>9660744.4412500001</v>
      </c>
    </row>
    <row r="66" spans="2:20" x14ac:dyDescent="0.3">
      <c r="B66" s="38" t="s">
        <v>645</v>
      </c>
      <c r="C66" s="38" t="s">
        <v>646</v>
      </c>
      <c r="D66" s="38" t="s">
        <v>547</v>
      </c>
      <c r="E66" s="38" t="s">
        <v>647</v>
      </c>
      <c r="F66" s="38">
        <v>4.39999997615814E-2</v>
      </c>
      <c r="G66" s="39">
        <v>76198.676749999999</v>
      </c>
      <c r="H66" s="38">
        <v>14.960000000006399</v>
      </c>
      <c r="I66" s="38">
        <v>15.5899999999965</v>
      </c>
      <c r="J66" s="38">
        <v>15.0500000000029</v>
      </c>
      <c r="K66" s="38">
        <v>15.649999999994201</v>
      </c>
      <c r="L66" s="38">
        <v>16.194293381035099</v>
      </c>
      <c r="M66" s="38">
        <v>20.4882842238294</v>
      </c>
      <c r="N66" s="49">
        <f t="shared" si="0"/>
        <v>-3.8338658146423206</v>
      </c>
      <c r="O66" s="49">
        <f t="shared" si="1"/>
        <v>-7.0660284713148656</v>
      </c>
      <c r="P66" s="49">
        <f t="shared" si="2"/>
        <v>-26.543385304570162</v>
      </c>
      <c r="Q66" s="41">
        <v>1.8331859384998099</v>
      </c>
      <c r="R66" s="42"/>
      <c r="S66" s="42">
        <v>0.99248957305553598</v>
      </c>
      <c r="T66" s="38">
        <v>17236566.41525</v>
      </c>
    </row>
    <row r="67" spans="2:20" x14ac:dyDescent="0.3">
      <c r="B67" s="38" t="s">
        <v>648</v>
      </c>
      <c r="C67" s="38" t="s">
        <v>649</v>
      </c>
      <c r="D67" s="38" t="s">
        <v>481</v>
      </c>
      <c r="E67" s="38" t="s">
        <v>650</v>
      </c>
      <c r="F67" s="38">
        <v>9.0999998152255998E-2</v>
      </c>
      <c r="G67" s="39">
        <v>139027.05039990199</v>
      </c>
      <c r="H67" s="38">
        <v>77.084999999962704</v>
      </c>
      <c r="I67" s="38">
        <v>79.150000000023297</v>
      </c>
      <c r="J67" s="38">
        <v>78.920000000041895</v>
      </c>
      <c r="K67" s="38">
        <v>77.469999999972103</v>
      </c>
      <c r="L67" s="38">
        <v>73.160000000032596</v>
      </c>
      <c r="M67" s="38">
        <v>78.106120145413996</v>
      </c>
      <c r="N67" s="49">
        <f t="shared" si="0"/>
        <v>1.8716922680654633</v>
      </c>
      <c r="O67" s="49">
        <f t="shared" si="1"/>
        <v>7.8731547293695092</v>
      </c>
      <c r="P67" s="49">
        <f t="shared" si="2"/>
        <v>1.042018030229461</v>
      </c>
      <c r="Q67" s="41">
        <v>0.52031134770277299</v>
      </c>
      <c r="R67" s="42">
        <v>72.403669724823004</v>
      </c>
      <c r="S67" s="42">
        <v>9.3150106917455595</v>
      </c>
      <c r="T67" s="38">
        <v>25772660.695062499</v>
      </c>
    </row>
    <row r="68" spans="2:20" x14ac:dyDescent="0.3">
      <c r="B68" s="38" t="s">
        <v>651</v>
      </c>
      <c r="C68" s="38" t="s">
        <v>652</v>
      </c>
      <c r="D68" s="38" t="s">
        <v>481</v>
      </c>
      <c r="E68" s="38" t="s">
        <v>653</v>
      </c>
      <c r="F68" s="38">
        <v>0.85699999332428001</v>
      </c>
      <c r="G68" s="39">
        <v>998346.81312011695</v>
      </c>
      <c r="H68" s="38">
        <v>25.540000000008099</v>
      </c>
      <c r="I68" s="38">
        <v>25.9400000000023</v>
      </c>
      <c r="J68" s="38">
        <v>25.5599999999977</v>
      </c>
      <c r="K68" s="38">
        <v>26</v>
      </c>
      <c r="L68" s="38">
        <v>24.350000000005799</v>
      </c>
      <c r="M68" s="38">
        <v>26.110330317576899</v>
      </c>
      <c r="N68" s="49">
        <f t="shared" si="0"/>
        <v>-1.6923076923165379</v>
      </c>
      <c r="O68" s="49">
        <f t="shared" si="1"/>
        <v>4.9691991786103182</v>
      </c>
      <c r="P68" s="49">
        <f t="shared" si="2"/>
        <v>-2.1077110510881929</v>
      </c>
      <c r="Q68" s="41">
        <v>1.59840890845044</v>
      </c>
      <c r="R68" s="42">
        <v>12.347826086930599</v>
      </c>
      <c r="S68" s="42">
        <v>0.91552213298746199</v>
      </c>
      <c r="T68" s="38">
        <v>221454338.94999999</v>
      </c>
    </row>
    <row r="69" spans="2:20" x14ac:dyDescent="0.3">
      <c r="B69" s="38" t="s">
        <v>654</v>
      </c>
      <c r="C69" s="38" t="s">
        <v>655</v>
      </c>
      <c r="D69" s="38" t="s">
        <v>481</v>
      </c>
      <c r="E69" s="38" t="s">
        <v>656</v>
      </c>
      <c r="F69" s="38">
        <v>0.17100000381469699</v>
      </c>
      <c r="G69" s="39">
        <v>173928.85649999999</v>
      </c>
      <c r="H69" s="38">
        <v>83.260000000009299</v>
      </c>
      <c r="I69" s="38">
        <v>84.489999999990701</v>
      </c>
      <c r="J69" s="38">
        <v>84.349999999976703</v>
      </c>
      <c r="K69" s="38">
        <v>84.599999999976703</v>
      </c>
      <c r="L69" s="38">
        <v>89.260000000009299</v>
      </c>
      <c r="M69" s="38">
        <v>84.878455541096599</v>
      </c>
      <c r="N69" s="49">
        <f t="shared" si="0"/>
        <v>-0.2955082742317599</v>
      </c>
      <c r="O69" s="49">
        <f t="shared" si="1"/>
        <v>-5.5007842258929918</v>
      </c>
      <c r="P69" s="49">
        <f t="shared" si="2"/>
        <v>-0.62260268256651774</v>
      </c>
      <c r="Q69" s="41">
        <v>0.77057777863683397</v>
      </c>
      <c r="R69" s="42">
        <v>47.122905027877998</v>
      </c>
      <c r="S69" s="42">
        <v>5.28055309777847</v>
      </c>
      <c r="T69" s="38">
        <v>42700646.594187498</v>
      </c>
    </row>
    <row r="70" spans="2:20" x14ac:dyDescent="0.3">
      <c r="B70" s="38" t="s">
        <v>657</v>
      </c>
      <c r="C70" s="38" t="s">
        <v>658</v>
      </c>
      <c r="D70" s="38" t="s">
        <v>481</v>
      </c>
      <c r="E70" s="38" t="s">
        <v>659</v>
      </c>
      <c r="F70" s="38">
        <v>0.268999993801117</v>
      </c>
      <c r="G70" s="39">
        <v>283985.45118017599</v>
      </c>
      <c r="H70" s="38">
        <v>250.05000000004699</v>
      </c>
      <c r="I70" s="38">
        <v>255.10000000009299</v>
      </c>
      <c r="J70" s="38">
        <v>253.979999999981</v>
      </c>
      <c r="K70" s="38">
        <v>255.790000000037</v>
      </c>
      <c r="L70" s="38">
        <v>271.89000000012999</v>
      </c>
      <c r="M70" s="38">
        <v>245.69531598151701</v>
      </c>
      <c r="N70" s="49">
        <f t="shared" si="0"/>
        <v>-0.70761171275488921</v>
      </c>
      <c r="O70" s="49">
        <f t="shared" si="1"/>
        <v>-6.5872227739675671</v>
      </c>
      <c r="P70" s="49">
        <f t="shared" si="2"/>
        <v>3.3719340498486448</v>
      </c>
      <c r="Q70" s="41">
        <v>0.87863892560017098</v>
      </c>
      <c r="R70" s="42">
        <v>89.7455830388935</v>
      </c>
      <c r="S70" s="42">
        <v>3.0649797911319201</v>
      </c>
      <c r="T70" s="38">
        <v>73620814.583000004</v>
      </c>
    </row>
    <row r="71" spans="2:20" x14ac:dyDescent="0.3">
      <c r="B71" s="38" t="s">
        <v>660</v>
      </c>
      <c r="C71" s="38" t="s">
        <v>661</v>
      </c>
      <c r="D71" s="38" t="s">
        <v>662</v>
      </c>
      <c r="E71" s="38" t="s">
        <v>663</v>
      </c>
      <c r="F71" s="38">
        <v>1.47800004482269</v>
      </c>
      <c r="G71" s="39">
        <v>994328.94725976605</v>
      </c>
      <c r="H71" s="38">
        <v>212.30000000004699</v>
      </c>
      <c r="I71" s="38">
        <v>215.83000000007499</v>
      </c>
      <c r="J71" s="38">
        <v>214.65999999991601</v>
      </c>
      <c r="K71" s="38">
        <v>213.35000000009299</v>
      </c>
      <c r="L71" s="38">
        <v>194.520000000019</v>
      </c>
      <c r="M71" s="38">
        <v>200.19999999995301</v>
      </c>
      <c r="N71" s="49">
        <f t="shared" ref="N71:N134" si="3">IFERROR((J71-K71)/K71*100,"-")</f>
        <v>0.61401453003161444</v>
      </c>
      <c r="O71" s="49">
        <f t="shared" ref="O71:O134" si="4">IFERROR((J71-L71)/L71*100,"-")</f>
        <v>10.353691137104178</v>
      </c>
      <c r="P71" s="49">
        <f t="shared" ref="P71:P134" si="5">IFERROR((J71-M71)/M71*100,"-")</f>
        <v>7.2227772227604374</v>
      </c>
      <c r="Q71" s="41">
        <v>0.78276643726167106</v>
      </c>
      <c r="R71" s="42">
        <v>24.086678830062699</v>
      </c>
      <c r="S71" s="42">
        <v>1.3426384509148199</v>
      </c>
      <c r="T71" s="38">
        <v>303853506.69700003</v>
      </c>
    </row>
    <row r="72" spans="2:20" x14ac:dyDescent="0.3">
      <c r="B72" s="38" t="s">
        <v>664</v>
      </c>
      <c r="C72" s="38" t="s">
        <v>665</v>
      </c>
      <c r="D72" s="38" t="s">
        <v>481</v>
      </c>
      <c r="E72" s="38" t="s">
        <v>666</v>
      </c>
      <c r="F72" s="38">
        <v>7.1000002324581105E-2</v>
      </c>
      <c r="G72" s="39">
        <v>455280.48104003898</v>
      </c>
      <c r="H72" s="38">
        <v>111.57999999995801</v>
      </c>
      <c r="I72" s="38">
        <v>114.18999999994401</v>
      </c>
      <c r="J72" s="38">
        <v>112.31000000005599</v>
      </c>
      <c r="K72" s="38">
        <v>112.640000000014</v>
      </c>
      <c r="L72" s="38">
        <v>96.989999999990701</v>
      </c>
      <c r="M72" s="38">
        <v>65.705138100660406</v>
      </c>
      <c r="N72" s="49">
        <f t="shared" si="3"/>
        <v>-0.2929687499626813</v>
      </c>
      <c r="O72" s="49">
        <f t="shared" si="4"/>
        <v>15.795442829226477</v>
      </c>
      <c r="P72" s="49">
        <f t="shared" si="5"/>
        <v>70.93031572051008</v>
      </c>
      <c r="Q72" s="41">
        <v>1.6605371973018901</v>
      </c>
      <c r="R72" s="42">
        <v>20.836734693875801</v>
      </c>
      <c r="S72" s="42">
        <v>8.4634714716230501</v>
      </c>
      <c r="T72" s="38">
        <v>29010688.843968701</v>
      </c>
    </row>
    <row r="73" spans="2:20" x14ac:dyDescent="0.3">
      <c r="B73" s="38" t="s">
        <v>667</v>
      </c>
      <c r="C73" s="38" t="s">
        <v>668</v>
      </c>
      <c r="D73" s="38" t="s">
        <v>481</v>
      </c>
      <c r="E73" s="38" t="s">
        <v>669</v>
      </c>
      <c r="F73" s="38">
        <v>0.20900000631809201</v>
      </c>
      <c r="G73" s="39">
        <v>249912.984</v>
      </c>
      <c r="H73" s="38">
        <v>276</v>
      </c>
      <c r="I73" s="38">
        <v>281.60000000009302</v>
      </c>
      <c r="J73" s="38">
        <v>279.16999999992498</v>
      </c>
      <c r="K73" s="38">
        <v>279.029999999795</v>
      </c>
      <c r="L73" s="38">
        <v>272.33000000007502</v>
      </c>
      <c r="M73" s="38">
        <v>223.760000000009</v>
      </c>
      <c r="N73" s="49">
        <f t="shared" si="3"/>
        <v>5.0173816482130998E-2</v>
      </c>
      <c r="O73" s="49">
        <f t="shared" si="4"/>
        <v>2.5116586493768889</v>
      </c>
      <c r="P73" s="49">
        <f t="shared" si="5"/>
        <v>24.763139077544579</v>
      </c>
      <c r="Q73" s="41">
        <v>0.540145741787455</v>
      </c>
      <c r="R73" s="42">
        <v>8.1940123275562708</v>
      </c>
      <c r="S73" s="42">
        <v>4.0284958011616299</v>
      </c>
      <c r="T73" s="38">
        <v>44196371.699062496</v>
      </c>
    </row>
    <row r="74" spans="2:20" x14ac:dyDescent="0.3">
      <c r="B74" s="38" t="s">
        <v>670</v>
      </c>
      <c r="C74" s="38" t="s">
        <v>671</v>
      </c>
      <c r="D74" s="38" t="s">
        <v>481</v>
      </c>
      <c r="E74" s="38" t="s">
        <v>672</v>
      </c>
      <c r="F74" s="38">
        <v>0.31999999284744302</v>
      </c>
      <c r="G74" s="39">
        <v>259712.230899902</v>
      </c>
      <c r="H74" s="38">
        <v>587.90000000037298</v>
      </c>
      <c r="I74" s="38">
        <v>595.70000000018604</v>
      </c>
      <c r="J74" s="38">
        <v>592.09999999962702</v>
      </c>
      <c r="K74" s="38">
        <v>591.15000000037298</v>
      </c>
      <c r="L74" s="38">
        <v>570.62000000011199</v>
      </c>
      <c r="M74" s="38">
        <v>393.88828910701</v>
      </c>
      <c r="N74" s="49">
        <f t="shared" si="3"/>
        <v>0.16070371297529104</v>
      </c>
      <c r="O74" s="49">
        <f t="shared" si="4"/>
        <v>3.7643265219429423</v>
      </c>
      <c r="P74" s="49">
        <f t="shared" si="5"/>
        <v>50.321808587400696</v>
      </c>
      <c r="Q74" s="41">
        <v>1.2118592004626401</v>
      </c>
      <c r="R74" s="42">
        <v>20.848591549292902</v>
      </c>
      <c r="S74" s="42">
        <v>2.7906701079518799</v>
      </c>
      <c r="T74" s="38">
        <v>90285515.283875003</v>
      </c>
    </row>
    <row r="75" spans="2:20" x14ac:dyDescent="0.3">
      <c r="B75" s="38" t="s">
        <v>673</v>
      </c>
      <c r="C75" s="38" t="s">
        <v>674</v>
      </c>
      <c r="D75" s="38" t="s">
        <v>481</v>
      </c>
      <c r="E75" s="38" t="s">
        <v>675</v>
      </c>
      <c r="F75" s="38">
        <v>0.414000004529953</v>
      </c>
      <c r="G75" s="39">
        <v>2766290.9516992201</v>
      </c>
      <c r="H75" s="38">
        <v>171.35000000009299</v>
      </c>
      <c r="I75" s="38">
        <v>174.42990000010499</v>
      </c>
      <c r="J75" s="38">
        <v>171.89999999990701</v>
      </c>
      <c r="K75" s="38">
        <v>174.729999999981</v>
      </c>
      <c r="L75" s="38">
        <v>173.760000000009</v>
      </c>
      <c r="M75" s="38">
        <v>354.84563192492402</v>
      </c>
      <c r="N75" s="49">
        <f t="shared" si="3"/>
        <v>-1.6196417330019468</v>
      </c>
      <c r="O75" s="49">
        <f t="shared" si="4"/>
        <v>-1.070441989008917</v>
      </c>
      <c r="P75" s="49">
        <f t="shared" si="5"/>
        <v>-51.55639959060381</v>
      </c>
      <c r="Q75" s="41">
        <v>1.5831099725892299</v>
      </c>
      <c r="R75" s="42">
        <v>-34.107142857101302</v>
      </c>
      <c r="S75" s="42">
        <v>-8.3146932916424703</v>
      </c>
      <c r="T75" s="38">
        <v>97028738.062124997</v>
      </c>
    </row>
    <row r="76" spans="2:20" x14ac:dyDescent="0.3">
      <c r="B76" s="38" t="s">
        <v>676</v>
      </c>
      <c r="C76" s="38" t="s">
        <v>677</v>
      </c>
      <c r="D76" s="38" t="s">
        <v>481</v>
      </c>
      <c r="E76" s="38" t="s">
        <v>678</v>
      </c>
      <c r="F76" s="38">
        <v>0.28600001335143999</v>
      </c>
      <c r="G76" s="39">
        <v>701917.24301953102</v>
      </c>
      <c r="H76" s="38">
        <v>1835.0099999997799</v>
      </c>
      <c r="I76" s="38">
        <v>1883.9700000006701</v>
      </c>
      <c r="J76" s="38">
        <v>1866.9700000006701</v>
      </c>
      <c r="K76" s="38">
        <v>1853.8000000007501</v>
      </c>
      <c r="L76" s="38">
        <v>1701.3000000007501</v>
      </c>
      <c r="M76" s="38">
        <v>1916.8100000005199</v>
      </c>
      <c r="N76" s="49">
        <f t="shared" si="3"/>
        <v>0.71043262487402681</v>
      </c>
      <c r="O76" s="49">
        <f t="shared" si="4"/>
        <v>9.7378475283516721</v>
      </c>
      <c r="P76" s="49">
        <f t="shared" si="5"/>
        <v>-2.6001533798256653</v>
      </c>
      <c r="Q76" s="41">
        <v>1.13572908038805</v>
      </c>
      <c r="R76" s="42">
        <v>31.520682086877098</v>
      </c>
      <c r="S76" s="42">
        <v>19.108972970658201</v>
      </c>
      <c r="T76" s="38">
        <v>76449865.618125007</v>
      </c>
    </row>
    <row r="77" spans="2:20" x14ac:dyDescent="0.3">
      <c r="B77" s="38" t="s">
        <v>679</v>
      </c>
      <c r="C77" s="38" t="s">
        <v>680</v>
      </c>
      <c r="D77" s="38" t="s">
        <v>481</v>
      </c>
      <c r="E77" s="38" t="s">
        <v>681</v>
      </c>
      <c r="F77" s="38">
        <v>2.8999999165535001E-2</v>
      </c>
      <c r="G77" s="39">
        <v>122481.604959961</v>
      </c>
      <c r="H77" s="38">
        <v>40.659999999974403</v>
      </c>
      <c r="I77" s="38">
        <v>41.599999999976703</v>
      </c>
      <c r="J77" s="38">
        <v>41.530000000027897</v>
      </c>
      <c r="K77" s="38">
        <v>41</v>
      </c>
      <c r="L77" s="38">
        <v>38.359999999986002</v>
      </c>
      <c r="M77" s="38">
        <v>30.442070285120302</v>
      </c>
      <c r="N77" s="49">
        <f t="shared" si="3"/>
        <v>1.2926829268973099</v>
      </c>
      <c r="O77" s="49">
        <f t="shared" si="4"/>
        <v>8.2638164756075394</v>
      </c>
      <c r="P77" s="49">
        <f t="shared" si="5"/>
        <v>36.423047483492724</v>
      </c>
      <c r="Q77" s="41">
        <v>1.7996198592409201</v>
      </c>
      <c r="R77" s="42">
        <v>19.3162790698116</v>
      </c>
      <c r="S77" s="42">
        <v>1.8671832158324799</v>
      </c>
      <c r="T77" s="38">
        <v>8607266.1784687508</v>
      </c>
    </row>
    <row r="78" spans="2:20" x14ac:dyDescent="0.3">
      <c r="B78" s="38" t="s">
        <v>682</v>
      </c>
      <c r="C78" s="38" t="s">
        <v>683</v>
      </c>
      <c r="D78" s="38" t="s">
        <v>481</v>
      </c>
      <c r="E78" s="38" t="s">
        <v>684</v>
      </c>
      <c r="F78" s="38">
        <v>5.4999999701976797E-2</v>
      </c>
      <c r="G78" s="39">
        <v>122194.2555</v>
      </c>
      <c r="H78" s="38">
        <v>85.265000000013998</v>
      </c>
      <c r="I78" s="38">
        <v>88.369999999995301</v>
      </c>
      <c r="J78" s="38">
        <v>85.949999999953405</v>
      </c>
      <c r="K78" s="38">
        <v>88.410000000032596</v>
      </c>
      <c r="L78" s="38">
        <v>90.670000000041895</v>
      </c>
      <c r="M78" s="38">
        <v>122.522135693929</v>
      </c>
      <c r="N78" s="49">
        <f t="shared" si="3"/>
        <v>-2.7824906685649631</v>
      </c>
      <c r="O78" s="49">
        <f t="shared" si="4"/>
        <v>-5.2056909673390415</v>
      </c>
      <c r="P78" s="49">
        <f t="shared" si="5"/>
        <v>-29.849410873261288</v>
      </c>
      <c r="Q78" s="41">
        <v>1.03792726185748</v>
      </c>
      <c r="R78" s="42">
        <v>13.1825153374084</v>
      </c>
      <c r="S78" s="42">
        <v>2.1637949103423999</v>
      </c>
      <c r="T78" s="38">
        <v>13376725.109999999</v>
      </c>
    </row>
    <row r="79" spans="2:20" x14ac:dyDescent="0.3">
      <c r="B79" s="38" t="s">
        <v>685</v>
      </c>
      <c r="C79" s="38" t="s">
        <v>686</v>
      </c>
      <c r="D79" s="38" t="s">
        <v>481</v>
      </c>
      <c r="E79" s="38" t="s">
        <v>687</v>
      </c>
      <c r="F79" s="38">
        <v>0.20399999618530301</v>
      </c>
      <c r="G79" s="39">
        <v>179281.07905004901</v>
      </c>
      <c r="H79" s="38">
        <v>38.705000000016298</v>
      </c>
      <c r="I79" s="38">
        <v>39.6900000000023</v>
      </c>
      <c r="J79" s="38">
        <v>39.349999999976703</v>
      </c>
      <c r="K79" s="38">
        <v>39.640000000013998</v>
      </c>
      <c r="L79" s="38">
        <v>38.599999999976703</v>
      </c>
      <c r="M79" s="38">
        <v>41.849999999976703</v>
      </c>
      <c r="N79" s="49">
        <f t="shared" si="3"/>
        <v>-0.73158425841875152</v>
      </c>
      <c r="O79" s="49">
        <f t="shared" si="4"/>
        <v>1.9430051813483229</v>
      </c>
      <c r="P79" s="49">
        <f t="shared" si="5"/>
        <v>-5.973715651138332</v>
      </c>
      <c r="Q79" s="41">
        <v>0.91876987738578497</v>
      </c>
      <c r="R79" s="42">
        <v>13.953900709195301</v>
      </c>
      <c r="S79" s="42">
        <v>3.5261544121858601</v>
      </c>
      <c r="T79" s="38">
        <v>56297048.18575</v>
      </c>
    </row>
    <row r="80" spans="2:20" x14ac:dyDescent="0.3">
      <c r="B80" s="38" t="s">
        <v>688</v>
      </c>
      <c r="C80" s="38" t="s">
        <v>689</v>
      </c>
      <c r="D80" s="38" t="s">
        <v>481</v>
      </c>
      <c r="E80" s="38" t="s">
        <v>690</v>
      </c>
      <c r="F80" s="38">
        <v>0.54199999570846602</v>
      </c>
      <c r="G80" s="39">
        <v>383308.55027978501</v>
      </c>
      <c r="H80" s="38">
        <v>61.580000000016298</v>
      </c>
      <c r="I80" s="38">
        <v>62.590099999972203</v>
      </c>
      <c r="J80" s="38">
        <v>62.280000000027897</v>
      </c>
      <c r="K80" s="38">
        <v>62.710000000020997</v>
      </c>
      <c r="L80" s="38">
        <v>57.849999999976703</v>
      </c>
      <c r="M80" s="38">
        <v>46.630045269732399</v>
      </c>
      <c r="N80" s="49">
        <f t="shared" si="3"/>
        <v>-0.68569606122302085</v>
      </c>
      <c r="O80" s="49">
        <f t="shared" si="4"/>
        <v>7.6577355229956412</v>
      </c>
      <c r="P80" s="49">
        <f t="shared" si="5"/>
        <v>33.561954829269482</v>
      </c>
      <c r="Q80" s="41">
        <v>0.70214662361740898</v>
      </c>
      <c r="R80" s="42">
        <v>-214.75862068775999</v>
      </c>
      <c r="S80" s="42">
        <v>2.85931170953336</v>
      </c>
      <c r="T80" s="38">
        <v>140375049.06775001</v>
      </c>
    </row>
    <row r="81" spans="2:20" x14ac:dyDescent="0.3">
      <c r="B81" s="38" t="s">
        <v>2152</v>
      </c>
      <c r="C81" s="38" t="s">
        <v>2172</v>
      </c>
      <c r="D81" s="38" t="s">
        <v>481</v>
      </c>
      <c r="E81" s="38" t="s">
        <v>2192</v>
      </c>
      <c r="F81" s="38">
        <v>0.47400000691413902</v>
      </c>
      <c r="G81" s="38">
        <v>502915.402</v>
      </c>
      <c r="H81" s="38">
        <v>333.50999999977603</v>
      </c>
      <c r="I81" s="38">
        <v>341.50999999977603</v>
      </c>
      <c r="J81" s="38">
        <v>339.66999999992498</v>
      </c>
      <c r="K81" s="38">
        <v>336.14000000012999</v>
      </c>
      <c r="L81" s="38">
        <v>305.79000000003703</v>
      </c>
      <c r="M81" s="38">
        <v>264.66599397128402</v>
      </c>
      <c r="N81" s="49">
        <f t="shared" si="3"/>
        <v>1.0501576723370114</v>
      </c>
      <c r="O81" s="49">
        <f t="shared" si="4"/>
        <v>11.079499002545489</v>
      </c>
      <c r="P81" s="49">
        <f t="shared" si="5"/>
        <v>28.339117127672552</v>
      </c>
      <c r="Q81" s="38">
        <v>0.92773587327519602</v>
      </c>
      <c r="R81" s="38"/>
      <c r="S81" s="38"/>
      <c r="T81" s="38">
        <v>139514758.60025001</v>
      </c>
    </row>
    <row r="82" spans="2:20" x14ac:dyDescent="0.3">
      <c r="B82" s="38" t="s">
        <v>691</v>
      </c>
      <c r="C82" s="38" t="s">
        <v>692</v>
      </c>
      <c r="D82" s="38" t="s">
        <v>481</v>
      </c>
      <c r="E82" s="38" t="s">
        <v>693</v>
      </c>
      <c r="F82" s="38">
        <v>5.4999999701976797E-2</v>
      </c>
      <c r="G82" s="38">
        <v>71357.436780029297</v>
      </c>
      <c r="H82" s="38">
        <v>137.530000000028</v>
      </c>
      <c r="I82" s="38">
        <v>139.145000000019</v>
      </c>
      <c r="J82" s="38">
        <v>139.020000000019</v>
      </c>
      <c r="K82" s="38">
        <v>138.270000000019</v>
      </c>
      <c r="L82" s="38">
        <v>131.280000000028</v>
      </c>
      <c r="M82" s="38">
        <v>125.932137708529</v>
      </c>
      <c r="N82" s="49">
        <f t="shared" si="3"/>
        <v>0.54241701019736521</v>
      </c>
      <c r="O82" s="49">
        <f t="shared" si="4"/>
        <v>5.895795246792618</v>
      </c>
      <c r="P82" s="49">
        <f t="shared" si="5"/>
        <v>10.392789743458469</v>
      </c>
      <c r="Q82" s="38">
        <v>0.84865850100777596</v>
      </c>
      <c r="R82" s="38">
        <v>35.194936708838199</v>
      </c>
      <c r="S82" s="38">
        <v>11.854382421515799</v>
      </c>
      <c r="T82" s="38">
        <v>16009752.147062499</v>
      </c>
    </row>
    <row r="83" spans="2:20" x14ac:dyDescent="0.3">
      <c r="B83" s="38" t="s">
        <v>694</v>
      </c>
      <c r="C83" s="38" t="s">
        <v>695</v>
      </c>
      <c r="D83" s="38" t="s">
        <v>662</v>
      </c>
      <c r="E83" s="38" t="s">
        <v>696</v>
      </c>
      <c r="F83" s="38">
        <v>4.6000000089407002E-2</v>
      </c>
      <c r="G83" s="38">
        <v>33718.220539978</v>
      </c>
      <c r="H83" s="38">
        <v>71.829999999958105</v>
      </c>
      <c r="I83" s="38">
        <v>72.979999999981402</v>
      </c>
      <c r="J83" s="38">
        <v>72.790000000037296</v>
      </c>
      <c r="K83" s="38">
        <v>72.479999999981402</v>
      </c>
      <c r="L83" s="38">
        <v>68</v>
      </c>
      <c r="M83" s="38">
        <v>58.036477080371697</v>
      </c>
      <c r="N83" s="49">
        <f t="shared" si="3"/>
        <v>0.42770419433771123</v>
      </c>
      <c r="O83" s="49">
        <f t="shared" si="4"/>
        <v>7.0441176471136693</v>
      </c>
      <c r="P83" s="49">
        <f t="shared" si="5"/>
        <v>25.421120753477528</v>
      </c>
      <c r="Q83" s="38">
        <v>0.73442083516147205</v>
      </c>
      <c r="R83" s="38">
        <v>42.319767441891599</v>
      </c>
      <c r="S83" s="38">
        <v>17.622189142595701</v>
      </c>
      <c r="T83" s="38">
        <v>22506439.293843701</v>
      </c>
    </row>
    <row r="84" spans="2:20" x14ac:dyDescent="0.3">
      <c r="B84" s="38" t="s">
        <v>697</v>
      </c>
      <c r="C84" s="38" t="s">
        <v>698</v>
      </c>
      <c r="D84" s="38" t="s">
        <v>481</v>
      </c>
      <c r="E84" s="38" t="s">
        <v>699</v>
      </c>
      <c r="F84" s="38">
        <v>4.1999999433755902E-2</v>
      </c>
      <c r="G84" s="38">
        <v>71213.434880004905</v>
      </c>
      <c r="H84" s="38">
        <v>95.949999999953405</v>
      </c>
      <c r="I84" s="38">
        <v>97.5</v>
      </c>
      <c r="J84" s="38">
        <v>97.280000000027897</v>
      </c>
      <c r="K84" s="38">
        <v>96.550000000046595</v>
      </c>
      <c r="L84" s="38">
        <v>86.069999999948806</v>
      </c>
      <c r="M84" s="38">
        <v>80.961082907742806</v>
      </c>
      <c r="N84" s="49">
        <f t="shared" si="3"/>
        <v>0.75608493006830679</v>
      </c>
      <c r="O84" s="49">
        <f t="shared" si="4"/>
        <v>13.024282560806041</v>
      </c>
      <c r="P84" s="49">
        <f t="shared" si="5"/>
        <v>20.156495573164339</v>
      </c>
      <c r="Q84" s="38">
        <v>0.60865528584508899</v>
      </c>
      <c r="R84" s="38">
        <v>28.197101449273799</v>
      </c>
      <c r="S84" s="38">
        <v>7.6832972642878303</v>
      </c>
      <c r="T84" s="38">
        <v>13115620.643843699</v>
      </c>
    </row>
    <row r="85" spans="2:20" x14ac:dyDescent="0.3">
      <c r="B85" s="38" t="s">
        <v>700</v>
      </c>
      <c r="C85" s="38" t="s">
        <v>701</v>
      </c>
      <c r="D85" s="38" t="s">
        <v>481</v>
      </c>
      <c r="E85" s="38" t="s">
        <v>702</v>
      </c>
      <c r="F85" s="38">
        <v>3.0999999493360499E-2</v>
      </c>
      <c r="G85" s="38">
        <v>89495.581119995099</v>
      </c>
      <c r="H85" s="38">
        <v>18.549999999988401</v>
      </c>
      <c r="I85" s="38">
        <v>19.1900000000023</v>
      </c>
      <c r="J85" s="38">
        <v>18.679999999993001</v>
      </c>
      <c r="K85" s="38">
        <v>19.290000000008099</v>
      </c>
      <c r="L85" s="38">
        <v>18.9434972123709</v>
      </c>
      <c r="M85" s="38">
        <v>16.1865095770336</v>
      </c>
      <c r="N85" s="49">
        <f t="shared" si="3"/>
        <v>-3.1622602385424692</v>
      </c>
      <c r="O85" s="49">
        <f t="shared" si="4"/>
        <v>-1.3909639251078971</v>
      </c>
      <c r="P85" s="49">
        <f t="shared" si="5"/>
        <v>15.404744371184975</v>
      </c>
      <c r="Q85" s="38">
        <v>0.18391568974993799</v>
      </c>
      <c r="R85" s="38">
        <v>23.645569620275602</v>
      </c>
      <c r="S85" s="38">
        <v>3.4374250751243398</v>
      </c>
      <c r="T85" s="38">
        <v>7445472.1770781297</v>
      </c>
    </row>
    <row r="86" spans="2:20" x14ac:dyDescent="0.3">
      <c r="B86" s="38" t="s">
        <v>703</v>
      </c>
      <c r="C86" s="38" t="s">
        <v>704</v>
      </c>
      <c r="D86" s="38" t="s">
        <v>481</v>
      </c>
      <c r="E86" s="38" t="s">
        <v>705</v>
      </c>
      <c r="F86" s="38">
        <v>9.7000002861022894E-2</v>
      </c>
      <c r="G86" s="38">
        <v>137225.525139893</v>
      </c>
      <c r="H86" s="38">
        <v>111.56000000005599</v>
      </c>
      <c r="I86" s="38">
        <v>113.969999999972</v>
      </c>
      <c r="J86" s="38">
        <v>112.67000000004199</v>
      </c>
      <c r="K86" s="38">
        <v>111.260000000009</v>
      </c>
      <c r="L86" s="38">
        <v>102.58999999996701</v>
      </c>
      <c r="M86" s="38">
        <v>67.790000000037296</v>
      </c>
      <c r="N86" s="49">
        <f t="shared" si="3"/>
        <v>1.2673018155966926</v>
      </c>
      <c r="O86" s="49">
        <f t="shared" si="4"/>
        <v>9.825519056514505</v>
      </c>
      <c r="P86" s="49">
        <f t="shared" si="5"/>
        <v>66.204454934326606</v>
      </c>
      <c r="Q86" s="38">
        <v>1.0353589148053299</v>
      </c>
      <c r="R86" s="38">
        <v>31.038567493116702</v>
      </c>
      <c r="S86" s="38">
        <v>13.9197414109804</v>
      </c>
      <c r="T86" s="38">
        <v>31411719.98</v>
      </c>
    </row>
    <row r="87" spans="2:20" x14ac:dyDescent="0.3">
      <c r="B87" s="38" t="s">
        <v>706</v>
      </c>
      <c r="C87" s="38" t="s">
        <v>707</v>
      </c>
      <c r="D87" s="38" t="s">
        <v>481</v>
      </c>
      <c r="E87" s="38" t="s">
        <v>708</v>
      </c>
      <c r="F87" s="38">
        <v>3.0999999493360499E-2</v>
      </c>
      <c r="G87" s="38">
        <v>73555.429359985399</v>
      </c>
      <c r="H87" s="38">
        <v>52.390000000013998</v>
      </c>
      <c r="I87" s="38">
        <v>53.5</v>
      </c>
      <c r="J87" s="38">
        <v>53.479999999981402</v>
      </c>
      <c r="K87" s="38">
        <v>53.030000000027897</v>
      </c>
      <c r="L87" s="38">
        <v>49.400000000023297</v>
      </c>
      <c r="M87" s="38">
        <v>41.427458334597802</v>
      </c>
      <c r="N87" s="49">
        <f t="shared" si="3"/>
        <v>0.84857627749060571</v>
      </c>
      <c r="O87" s="49">
        <f t="shared" si="4"/>
        <v>8.2591093116521872</v>
      </c>
      <c r="P87" s="49">
        <f t="shared" si="5"/>
        <v>29.093123618732893</v>
      </c>
      <c r="Q87" s="38">
        <v>0.44007407913886698</v>
      </c>
      <c r="R87" s="38">
        <v>10.6111111111095</v>
      </c>
      <c r="S87" s="38">
        <v>6.2669135681644503</v>
      </c>
      <c r="T87" s="38">
        <v>16159753.5024687</v>
      </c>
    </row>
    <row r="88" spans="2:20" x14ac:dyDescent="0.3">
      <c r="B88" s="38" t="s">
        <v>709</v>
      </c>
      <c r="C88" s="38" t="s">
        <v>710</v>
      </c>
      <c r="D88" s="38" t="s">
        <v>481</v>
      </c>
      <c r="E88" s="38" t="s">
        <v>711</v>
      </c>
      <c r="F88" s="38">
        <v>0.138999998569489</v>
      </c>
      <c r="G88" s="38">
        <v>118695.615880005</v>
      </c>
      <c r="H88" s="38">
        <v>65.739999999990701</v>
      </c>
      <c r="I88" s="38">
        <v>67.119999999995301</v>
      </c>
      <c r="J88" s="38">
        <v>66.280000000027897</v>
      </c>
      <c r="K88" s="38">
        <v>66.910000000032596</v>
      </c>
      <c r="L88" s="38">
        <v>64.957623918191501</v>
      </c>
      <c r="M88" s="38">
        <v>82.930029749404596</v>
      </c>
      <c r="N88" s="49">
        <f t="shared" si="3"/>
        <v>-0.94156329398354854</v>
      </c>
      <c r="O88" s="49">
        <f t="shared" si="4"/>
        <v>2.0357519288294994</v>
      </c>
      <c r="P88" s="49">
        <f t="shared" si="5"/>
        <v>-20.077202190436015</v>
      </c>
      <c r="Q88" s="38">
        <v>1.9066035798441601</v>
      </c>
      <c r="R88" s="38">
        <v>-184.11111111636299</v>
      </c>
      <c r="S88" s="38">
        <v>0.53845931485830101</v>
      </c>
      <c r="T88" s="38">
        <v>30265818.504218701</v>
      </c>
    </row>
    <row r="89" spans="2:20" x14ac:dyDescent="0.3">
      <c r="B89" s="38" t="s">
        <v>712</v>
      </c>
      <c r="C89" s="38" t="s">
        <v>713</v>
      </c>
      <c r="D89" s="38" t="s">
        <v>481</v>
      </c>
      <c r="E89" s="38" t="s">
        <v>714</v>
      </c>
      <c r="F89" s="38">
        <v>6.3000001013279003E-2</v>
      </c>
      <c r="G89" s="38">
        <v>103846.08619995099</v>
      </c>
      <c r="H89" s="38">
        <v>49.9400000000023</v>
      </c>
      <c r="I89" s="38">
        <v>51.099999999976703</v>
      </c>
      <c r="J89" s="38">
        <v>50.950000000011599</v>
      </c>
      <c r="K89" s="38">
        <v>50.5599999999977</v>
      </c>
      <c r="L89" s="38">
        <v>56.5</v>
      </c>
      <c r="M89" s="38">
        <v>42.150945873232601</v>
      </c>
      <c r="N89" s="49">
        <f t="shared" si="3"/>
        <v>0.77136075952119565</v>
      </c>
      <c r="O89" s="49">
        <f t="shared" si="4"/>
        <v>-9.8230088495369934</v>
      </c>
      <c r="P89" s="49">
        <f t="shared" si="5"/>
        <v>20.875104803678251</v>
      </c>
      <c r="Q89" s="38">
        <v>0.95549267050864695</v>
      </c>
      <c r="R89" s="38">
        <v>-4.04044409198832</v>
      </c>
      <c r="S89" s="38">
        <v>8.3156557858601392</v>
      </c>
      <c r="T89" s="38">
        <v>14900025.825046901</v>
      </c>
    </row>
    <row r="90" spans="2:20" x14ac:dyDescent="0.3">
      <c r="B90" s="38" t="s">
        <v>715</v>
      </c>
      <c r="C90" s="38" t="s">
        <v>716</v>
      </c>
      <c r="D90" s="38" t="s">
        <v>481</v>
      </c>
      <c r="E90" s="38" t="s">
        <v>717</v>
      </c>
      <c r="F90" s="38">
        <v>5.9999998658895499E-2</v>
      </c>
      <c r="G90" s="38">
        <v>64947.602549987801</v>
      </c>
      <c r="H90" s="38">
        <v>106.359999999986</v>
      </c>
      <c r="I90" s="38">
        <v>107.655000000028</v>
      </c>
      <c r="J90" s="38">
        <v>107.229999999981</v>
      </c>
      <c r="K90" s="38">
        <v>107.040000000037</v>
      </c>
      <c r="L90" s="38">
        <v>97.459999999962704</v>
      </c>
      <c r="M90" s="38">
        <v>80.609999999986002</v>
      </c>
      <c r="N90" s="49">
        <f t="shared" si="3"/>
        <v>0.17750373686840554</v>
      </c>
      <c r="O90" s="49">
        <f t="shared" si="4"/>
        <v>10.02462548740205</v>
      </c>
      <c r="P90" s="49">
        <f t="shared" si="5"/>
        <v>33.023198114377408</v>
      </c>
      <c r="Q90" s="38">
        <v>1.80758844879165</v>
      </c>
      <c r="R90" s="38">
        <v>28.442970822216001</v>
      </c>
      <c r="S90" s="38">
        <v>5.0187840127109702</v>
      </c>
      <c r="T90" s="38">
        <v>17486828.41925</v>
      </c>
    </row>
    <row r="91" spans="2:20" x14ac:dyDescent="0.3">
      <c r="B91" s="38" t="s">
        <v>718</v>
      </c>
      <c r="C91" s="38" t="s">
        <v>719</v>
      </c>
      <c r="D91" s="38" t="s">
        <v>481</v>
      </c>
      <c r="E91" s="38" t="s">
        <v>720</v>
      </c>
      <c r="F91" s="38">
        <v>3.20000015199184E-2</v>
      </c>
      <c r="G91" s="38">
        <v>371440.526799805</v>
      </c>
      <c r="H91" s="38">
        <v>15.1900000000023</v>
      </c>
      <c r="I91" s="38">
        <v>15.7799999999988</v>
      </c>
      <c r="J91" s="38">
        <v>15.2799999999988</v>
      </c>
      <c r="K91" s="38">
        <v>15.8899999999994</v>
      </c>
      <c r="L91" s="38">
        <v>14.8000000000029</v>
      </c>
      <c r="M91" s="38">
        <v>42.486303516663597</v>
      </c>
      <c r="N91" s="49">
        <f t="shared" si="3"/>
        <v>-3.8388923851518117</v>
      </c>
      <c r="O91" s="49">
        <f t="shared" si="4"/>
        <v>3.2432432432149092</v>
      </c>
      <c r="P91" s="49">
        <f t="shared" si="5"/>
        <v>-64.035468526919942</v>
      </c>
      <c r="Q91" s="38">
        <v>2.3620292630694202</v>
      </c>
      <c r="R91" s="38">
        <v>-3.68192771084796</v>
      </c>
      <c r="S91" s="38">
        <v>0.38699875961583502</v>
      </c>
      <c r="T91" s="38">
        <v>9178136.7825624999</v>
      </c>
    </row>
    <row r="92" spans="2:20" x14ac:dyDescent="0.3">
      <c r="B92" s="38" t="s">
        <v>721</v>
      </c>
      <c r="C92" s="38" t="s">
        <v>722</v>
      </c>
      <c r="D92" s="38" t="s">
        <v>481</v>
      </c>
      <c r="E92" s="38" t="s">
        <v>723</v>
      </c>
      <c r="F92" s="38">
        <v>7.1999996900558499E-2</v>
      </c>
      <c r="G92" s="38">
        <v>102798.94567004401</v>
      </c>
      <c r="H92" s="38">
        <v>30.4100000000035</v>
      </c>
      <c r="I92" s="38">
        <v>31.239999999990701</v>
      </c>
      <c r="J92" s="38">
        <v>31.0299999999988</v>
      </c>
      <c r="K92" s="38">
        <v>30.4700000000012</v>
      </c>
      <c r="L92" s="38">
        <v>26.579999999987201</v>
      </c>
      <c r="M92" s="38"/>
      <c r="N92" s="49">
        <f t="shared" si="3"/>
        <v>1.8378733180097755</v>
      </c>
      <c r="O92" s="49">
        <f t="shared" si="4"/>
        <v>16.741911211488869</v>
      </c>
      <c r="P92" s="49" t="str">
        <f t="shared" si="5"/>
        <v>-</v>
      </c>
      <c r="Q92" s="38"/>
      <c r="R92" s="38"/>
      <c r="S92" s="38">
        <v>6.67256677185651</v>
      </c>
      <c r="T92" s="38">
        <v>26877098.957031298</v>
      </c>
    </row>
    <row r="93" spans="2:20" x14ac:dyDescent="0.3">
      <c r="B93" s="38" t="s">
        <v>724</v>
      </c>
      <c r="C93" s="38" t="s">
        <v>725</v>
      </c>
      <c r="D93" s="38" t="s">
        <v>481</v>
      </c>
      <c r="E93" s="38" t="s">
        <v>726</v>
      </c>
      <c r="F93" s="38">
        <v>0.28099998831749001</v>
      </c>
      <c r="G93" s="38">
        <v>305735.98133007798</v>
      </c>
      <c r="H93" s="38">
        <v>139.80499999993501</v>
      </c>
      <c r="I93" s="38">
        <v>142.43999999994401</v>
      </c>
      <c r="J93" s="38">
        <v>141.83000000007499</v>
      </c>
      <c r="K93" s="38">
        <v>141.14999999990701</v>
      </c>
      <c r="L93" s="38">
        <v>137.58000000007499</v>
      </c>
      <c r="M93" s="38">
        <v>110.880842907703</v>
      </c>
      <c r="N93" s="49">
        <f t="shared" si="3"/>
        <v>0.48175699622276097</v>
      </c>
      <c r="O93" s="49">
        <f t="shared" si="4"/>
        <v>3.0891117895026046</v>
      </c>
      <c r="P93" s="49">
        <f t="shared" si="5"/>
        <v>27.912086777816082</v>
      </c>
      <c r="Q93" s="38">
        <v>1.14643890789375</v>
      </c>
      <c r="R93" s="38">
        <v>18.9612299464934</v>
      </c>
      <c r="S93" s="38">
        <v>5.5920982621391904</v>
      </c>
      <c r="T93" s="38">
        <v>76801877.532250002</v>
      </c>
    </row>
    <row r="94" spans="2:20" x14ac:dyDescent="0.3">
      <c r="B94" s="38" t="s">
        <v>727</v>
      </c>
      <c r="C94" s="38" t="s">
        <v>728</v>
      </c>
      <c r="D94" s="38" t="s">
        <v>481</v>
      </c>
      <c r="E94" s="38" t="s">
        <v>729</v>
      </c>
      <c r="F94" s="38">
        <v>4.1000001132488299E-2</v>
      </c>
      <c r="G94" s="38">
        <v>81818.986890014698</v>
      </c>
      <c r="H94" s="38">
        <v>89.599999999976703</v>
      </c>
      <c r="I94" s="38">
        <v>94.270000000018598</v>
      </c>
      <c r="J94" s="38">
        <v>91.229999999981402</v>
      </c>
      <c r="K94" s="38">
        <v>90.599999999976703</v>
      </c>
      <c r="L94" s="38">
        <v>89.459999999962704</v>
      </c>
      <c r="M94" s="38">
        <v>119.21190894325299</v>
      </c>
      <c r="N94" s="49">
        <f t="shared" si="3"/>
        <v>0.69536423841596173</v>
      </c>
      <c r="O94" s="49">
        <f t="shared" si="4"/>
        <v>1.9785378940525771</v>
      </c>
      <c r="P94" s="49">
        <f t="shared" si="5"/>
        <v>-23.472410761068748</v>
      </c>
      <c r="Q94" s="38">
        <v>0.550992566162677</v>
      </c>
      <c r="R94" s="38">
        <v>21.877697841730001</v>
      </c>
      <c r="S94" s="38">
        <v>3.0459136907920801</v>
      </c>
      <c r="T94" s="38">
        <v>9921981.6660937499</v>
      </c>
    </row>
    <row r="95" spans="2:20" x14ac:dyDescent="0.3">
      <c r="B95" s="38" t="s">
        <v>730</v>
      </c>
      <c r="C95" s="38" t="s">
        <v>731</v>
      </c>
      <c r="D95" s="38" t="s">
        <v>481</v>
      </c>
      <c r="E95" s="38" t="s">
        <v>732</v>
      </c>
      <c r="F95" s="38">
        <v>6.8000003695488004E-2</v>
      </c>
      <c r="G95" s="38">
        <v>80093.336219970704</v>
      </c>
      <c r="H95" s="38">
        <v>46.465000000025597</v>
      </c>
      <c r="I95" s="38">
        <v>47.320000000006999</v>
      </c>
      <c r="J95" s="38">
        <v>46.979999999981402</v>
      </c>
      <c r="K95" s="38">
        <v>47.390000000013998</v>
      </c>
      <c r="L95" s="38">
        <v>43.159999999974403</v>
      </c>
      <c r="M95" s="38">
        <v>49.390000000013998</v>
      </c>
      <c r="N95" s="49">
        <f t="shared" si="3"/>
        <v>-0.86516142652980632</v>
      </c>
      <c r="O95" s="49">
        <f t="shared" si="4"/>
        <v>8.8507877664718837</v>
      </c>
      <c r="P95" s="49">
        <f t="shared" si="5"/>
        <v>-4.8795302693498952</v>
      </c>
      <c r="Q95" s="38">
        <v>1.7122216581010401</v>
      </c>
      <c r="R95" s="38">
        <v>13.899408284007199</v>
      </c>
      <c r="S95" s="38">
        <v>2.5218052313612098</v>
      </c>
      <c r="T95" s="38">
        <v>15751350.9030469</v>
      </c>
    </row>
    <row r="96" spans="2:20" x14ac:dyDescent="0.3">
      <c r="B96" s="38" t="s">
        <v>733</v>
      </c>
      <c r="C96" s="38" t="s">
        <v>734</v>
      </c>
      <c r="D96" s="38" t="s">
        <v>481</v>
      </c>
      <c r="E96" s="38" t="s">
        <v>735</v>
      </c>
      <c r="F96" s="38">
        <v>6.8000003695488004E-2</v>
      </c>
      <c r="G96" s="38">
        <v>114072.537530029</v>
      </c>
      <c r="H96" s="38">
        <v>110.08999999996701</v>
      </c>
      <c r="I96" s="38">
        <v>112.234999999986</v>
      </c>
      <c r="J96" s="38">
        <v>111.17000000004199</v>
      </c>
      <c r="K96" s="38">
        <v>112.150000000023</v>
      </c>
      <c r="L96" s="38">
        <v>114.168341880431</v>
      </c>
      <c r="M96" s="38">
        <v>111.36725147406101</v>
      </c>
      <c r="N96" s="49">
        <f t="shared" si="3"/>
        <v>-0.87382969235916452</v>
      </c>
      <c r="O96" s="49">
        <f t="shared" si="4"/>
        <v>-2.6262463227583548</v>
      </c>
      <c r="P96" s="49">
        <f t="shared" si="5"/>
        <v>-0.17711802294497206</v>
      </c>
      <c r="Q96" s="38">
        <v>1.21215348122678</v>
      </c>
      <c r="R96" s="38">
        <v>21.755381604714799</v>
      </c>
      <c r="S96" s="38">
        <v>14.9881605604751</v>
      </c>
      <c r="T96" s="38">
        <v>15860585.9910313</v>
      </c>
    </row>
    <row r="97" spans="2:20" x14ac:dyDescent="0.3">
      <c r="B97" s="38" t="s">
        <v>736</v>
      </c>
      <c r="C97" s="38" t="s">
        <v>737</v>
      </c>
      <c r="D97" s="38" t="s">
        <v>481</v>
      </c>
      <c r="E97" s="38" t="s">
        <v>738</v>
      </c>
      <c r="F97" s="38">
        <v>4.5000001788139302E-2</v>
      </c>
      <c r="G97" s="38">
        <v>55838.611700012203</v>
      </c>
      <c r="H97" s="38">
        <v>101.241000000038</v>
      </c>
      <c r="I97" s="38">
        <v>103.530000000028</v>
      </c>
      <c r="J97" s="38">
        <v>102.790000000037</v>
      </c>
      <c r="K97" s="38">
        <v>102.17000000004199</v>
      </c>
      <c r="L97" s="38">
        <v>92.430000000051194</v>
      </c>
      <c r="M97" s="38">
        <v>104.722711539478</v>
      </c>
      <c r="N97" s="49">
        <f t="shared" si="3"/>
        <v>0.60683175099808895</v>
      </c>
      <c r="O97" s="49">
        <f t="shared" si="4"/>
        <v>11.208482094536476</v>
      </c>
      <c r="P97" s="49">
        <f t="shared" si="5"/>
        <v>-1.8455514673265645</v>
      </c>
      <c r="Q97" s="38">
        <v>1.4164050779472701</v>
      </c>
      <c r="R97" s="38">
        <v>19.5418250950461</v>
      </c>
      <c r="S97" s="38">
        <v>4.8865092181076797</v>
      </c>
      <c r="T97" s="38">
        <v>12159097.249781201</v>
      </c>
    </row>
    <row r="98" spans="2:20" x14ac:dyDescent="0.3">
      <c r="B98" s="38" t="s">
        <v>739</v>
      </c>
      <c r="C98" s="38" t="s">
        <v>740</v>
      </c>
      <c r="D98" s="38" t="s">
        <v>481</v>
      </c>
      <c r="E98" s="38" t="s">
        <v>741</v>
      </c>
      <c r="F98" s="38">
        <v>0.14300000667571999</v>
      </c>
      <c r="G98" s="38">
        <v>263392.40041992202</v>
      </c>
      <c r="H98" s="38">
        <v>58.369999999995301</v>
      </c>
      <c r="I98" s="38">
        <v>60.650000000023297</v>
      </c>
      <c r="J98" s="38">
        <v>59.380000000004699</v>
      </c>
      <c r="K98" s="38">
        <v>60.789999999979003</v>
      </c>
      <c r="L98" s="38">
        <v>67.510000000009299</v>
      </c>
      <c r="M98" s="38">
        <v>45.270000000018598</v>
      </c>
      <c r="N98" s="49">
        <f t="shared" si="3"/>
        <v>-2.3194604375304988</v>
      </c>
      <c r="O98" s="49">
        <f t="shared" si="4"/>
        <v>-12.042660346620471</v>
      </c>
      <c r="P98" s="49">
        <f t="shared" si="5"/>
        <v>31.168544289773148</v>
      </c>
      <c r="Q98" s="38">
        <v>0.62106820872122603</v>
      </c>
      <c r="R98" s="38">
        <v>20.335616438358599</v>
      </c>
      <c r="S98" s="38">
        <v>1.3724738522050799</v>
      </c>
      <c r="T98" s="38">
        <v>34408901.225812502</v>
      </c>
    </row>
    <row r="99" spans="2:20" x14ac:dyDescent="0.3">
      <c r="B99" s="38" t="s">
        <v>742</v>
      </c>
      <c r="C99" s="38" t="s">
        <v>743</v>
      </c>
      <c r="D99" s="38" t="s">
        <v>481</v>
      </c>
      <c r="E99" s="38" t="s">
        <v>744</v>
      </c>
      <c r="F99" s="38">
        <v>3.4000001847744002E-2</v>
      </c>
      <c r="G99" s="38">
        <v>68808.543599975601</v>
      </c>
      <c r="H99" s="38">
        <v>19.549999999988401</v>
      </c>
      <c r="I99" s="38">
        <v>19.890000000013998</v>
      </c>
      <c r="J99" s="38">
        <v>19.640000000013998</v>
      </c>
      <c r="K99" s="38">
        <v>20.010000000009299</v>
      </c>
      <c r="L99" s="38">
        <v>19.5937055335962</v>
      </c>
      <c r="M99" s="38">
        <v>26.5394710858236</v>
      </c>
      <c r="N99" s="49">
        <f t="shared" si="3"/>
        <v>-1.8490754622445218</v>
      </c>
      <c r="O99" s="49">
        <f t="shared" si="4"/>
        <v>0.23627213514268527</v>
      </c>
      <c r="P99" s="49">
        <f t="shared" si="5"/>
        <v>-25.997018039651298</v>
      </c>
      <c r="Q99" s="38">
        <v>1.0547717065037401</v>
      </c>
      <c r="R99" s="38">
        <v>-12.6709677419421</v>
      </c>
      <c r="S99" s="38">
        <v>1.65891153043776</v>
      </c>
      <c r="T99" s="38">
        <v>10700244.649374999</v>
      </c>
    </row>
    <row r="100" spans="2:20" x14ac:dyDescent="0.3">
      <c r="B100" s="38" t="s">
        <v>745</v>
      </c>
      <c r="C100" s="38" t="s">
        <v>746</v>
      </c>
      <c r="D100" s="38" t="s">
        <v>481</v>
      </c>
      <c r="E100" s="38" t="s">
        <v>747</v>
      </c>
      <c r="F100" s="38">
        <v>3.9000000804662698E-2</v>
      </c>
      <c r="G100" s="38">
        <v>80811.383209960899</v>
      </c>
      <c r="H100" s="38">
        <v>11.1100000000006</v>
      </c>
      <c r="I100" s="38">
        <v>11.2599999999948</v>
      </c>
      <c r="J100" s="38">
        <v>11.229999999995901</v>
      </c>
      <c r="K100" s="38">
        <v>11.210000000006399</v>
      </c>
      <c r="L100" s="38">
        <v>10.0899999999965</v>
      </c>
      <c r="M100" s="38">
        <v>10.6633812517248</v>
      </c>
      <c r="N100" s="49">
        <f t="shared" si="3"/>
        <v>0.17841213193122113</v>
      </c>
      <c r="O100" s="49">
        <f t="shared" si="4"/>
        <v>11.298315163526219</v>
      </c>
      <c r="P100" s="49">
        <f t="shared" si="5"/>
        <v>5.3136874214213226</v>
      </c>
      <c r="Q100" s="38">
        <v>1.0383912818688299</v>
      </c>
      <c r="R100" s="38">
        <v>9.9380530973430705</v>
      </c>
      <c r="S100" s="38">
        <v>0.91553623756226399</v>
      </c>
      <c r="T100" s="38">
        <v>12325350.6394531</v>
      </c>
    </row>
    <row r="101" spans="2:20" x14ac:dyDescent="0.3">
      <c r="B101" s="38" t="s">
        <v>748</v>
      </c>
      <c r="C101" s="38" t="s">
        <v>749</v>
      </c>
      <c r="D101" s="38" t="s">
        <v>481</v>
      </c>
      <c r="E101" s="38" t="s">
        <v>750</v>
      </c>
      <c r="F101" s="38">
        <v>8.6999997496604906E-2</v>
      </c>
      <c r="G101" s="38">
        <v>74102.7486099854</v>
      </c>
      <c r="H101" s="38">
        <v>70.609999999986002</v>
      </c>
      <c r="I101" s="38">
        <v>71.790000000037296</v>
      </c>
      <c r="J101" s="38">
        <v>71.390000000013998</v>
      </c>
      <c r="K101" s="38">
        <v>71.810000000055894</v>
      </c>
      <c r="L101" s="38">
        <v>71.790000000037296</v>
      </c>
      <c r="M101" s="38">
        <v>67.803754186723395</v>
      </c>
      <c r="N101" s="49">
        <f t="shared" si="3"/>
        <v>-0.58487675816957019</v>
      </c>
      <c r="O101" s="49">
        <f t="shared" si="4"/>
        <v>-0.55718066586305814</v>
      </c>
      <c r="P101" s="49">
        <f t="shared" si="5"/>
        <v>5.289155233815686</v>
      </c>
      <c r="Q101" s="38">
        <v>0.79143870985990405</v>
      </c>
      <c r="R101" s="38">
        <v>43.006024096394</v>
      </c>
      <c r="S101" s="38">
        <v>5.4075062304400499</v>
      </c>
      <c r="T101" s="38">
        <v>21801188.9259062</v>
      </c>
    </row>
    <row r="102" spans="2:20" x14ac:dyDescent="0.3">
      <c r="B102" s="38" t="s">
        <v>751</v>
      </c>
      <c r="C102" s="38" t="s">
        <v>752</v>
      </c>
      <c r="D102" s="38" t="s">
        <v>481</v>
      </c>
      <c r="E102" s="38" t="s">
        <v>753</v>
      </c>
      <c r="F102" s="38">
        <v>2.70000007003546E-2</v>
      </c>
      <c r="G102" s="38">
        <v>67713.1295899658</v>
      </c>
      <c r="H102" s="38">
        <v>32.719999999972103</v>
      </c>
      <c r="I102" s="38">
        <v>33.559300000022603</v>
      </c>
      <c r="J102" s="38">
        <v>33.489999999990701</v>
      </c>
      <c r="K102" s="38">
        <v>33.429999999993001</v>
      </c>
      <c r="L102" s="38">
        <v>30.317585812328598</v>
      </c>
      <c r="M102" s="38">
        <v>45.6355176501093</v>
      </c>
      <c r="N102" s="49">
        <f t="shared" si="3"/>
        <v>0.17947950941583213</v>
      </c>
      <c r="O102" s="49">
        <f t="shared" si="4"/>
        <v>10.46394065576305</v>
      </c>
      <c r="P102" s="49">
        <f t="shared" si="5"/>
        <v>-26.614177455461625</v>
      </c>
      <c r="Q102" s="38">
        <v>1.26026300675585</v>
      </c>
      <c r="R102" s="38">
        <v>19.137142857129199</v>
      </c>
      <c r="S102" s="38">
        <v>2.4921931105891399</v>
      </c>
      <c r="T102" s="38">
        <v>7162839.22408594</v>
      </c>
    </row>
    <row r="103" spans="2:20" x14ac:dyDescent="0.3">
      <c r="B103" s="38" t="s">
        <v>754</v>
      </c>
      <c r="C103" s="38" t="s">
        <v>755</v>
      </c>
      <c r="D103" s="38" t="s">
        <v>547</v>
      </c>
      <c r="E103" s="38" t="s">
        <v>756</v>
      </c>
      <c r="F103" s="38">
        <v>0.31400001049041698</v>
      </c>
      <c r="G103" s="38">
        <v>552067.85183984402</v>
      </c>
      <c r="H103" s="38">
        <v>605.280000000261</v>
      </c>
      <c r="I103" s="38">
        <v>618.49000000022397</v>
      </c>
      <c r="J103" s="38">
        <v>614.55999999958999</v>
      </c>
      <c r="K103" s="38">
        <v>609.75</v>
      </c>
      <c r="L103" s="38">
        <v>561.719999999739</v>
      </c>
      <c r="M103" s="38">
        <v>396.779999999795</v>
      </c>
      <c r="N103" s="49">
        <f t="shared" si="3"/>
        <v>0.78884788841164266</v>
      </c>
      <c r="O103" s="49">
        <f t="shared" si="4"/>
        <v>9.4068219041293784</v>
      </c>
      <c r="P103" s="49">
        <f t="shared" si="5"/>
        <v>54.886839054364515</v>
      </c>
      <c r="Q103" s="38">
        <v>1.05468026946801</v>
      </c>
      <c r="R103" s="38">
        <v>58.865900383098101</v>
      </c>
      <c r="S103" s="38">
        <v>4.2895094092164099</v>
      </c>
      <c r="T103" s="38">
        <v>125922837.60250001</v>
      </c>
    </row>
    <row r="104" spans="2:20" x14ac:dyDescent="0.3">
      <c r="B104" s="38" t="s">
        <v>757</v>
      </c>
      <c r="C104" s="38" t="s">
        <v>758</v>
      </c>
      <c r="D104" s="38" t="s">
        <v>481</v>
      </c>
      <c r="E104" s="38" t="s">
        <v>759</v>
      </c>
      <c r="F104" s="38">
        <v>0.71799999475479104</v>
      </c>
      <c r="G104" s="38">
        <v>630067.91921972705</v>
      </c>
      <c r="H104" s="38">
        <v>84.660000000032596</v>
      </c>
      <c r="I104" s="38">
        <v>85.839999999967404</v>
      </c>
      <c r="J104" s="38">
        <v>84.780000000027897</v>
      </c>
      <c r="K104" s="38">
        <v>86.130000000004699</v>
      </c>
      <c r="L104" s="38">
        <v>88.849095516139599</v>
      </c>
      <c r="M104" s="38">
        <v>110.060822553816</v>
      </c>
      <c r="N104" s="49">
        <f t="shared" si="3"/>
        <v>-1.567398119095238</v>
      </c>
      <c r="O104" s="49">
        <f t="shared" si="4"/>
        <v>-4.5797827118820171</v>
      </c>
      <c r="P104" s="49">
        <f t="shared" si="5"/>
        <v>-22.969865177435537</v>
      </c>
      <c r="Q104" s="38">
        <v>1.2251108854052299</v>
      </c>
      <c r="R104" s="38">
        <v>-18.3110151188157</v>
      </c>
      <c r="S104" s="38">
        <v>1.1803558567607999</v>
      </c>
      <c r="T104" s="38">
        <v>158306966.79699999</v>
      </c>
    </row>
    <row r="105" spans="2:20" x14ac:dyDescent="0.3">
      <c r="B105" s="38" t="s">
        <v>760</v>
      </c>
      <c r="C105" s="38" t="s">
        <v>761</v>
      </c>
      <c r="D105" s="38" t="s">
        <v>481</v>
      </c>
      <c r="E105" s="38" t="s">
        <v>762</v>
      </c>
      <c r="F105" s="38">
        <v>0.101000003516674</v>
      </c>
      <c r="G105" s="38">
        <v>249494.93423998999</v>
      </c>
      <c r="H105" s="38">
        <v>1263.40000000037</v>
      </c>
      <c r="I105" s="38">
        <v>1284.23000000045</v>
      </c>
      <c r="J105" s="38">
        <v>1277.2799999993299</v>
      </c>
      <c r="K105" s="38">
        <v>1269.65000000037</v>
      </c>
      <c r="L105" s="38">
        <v>1130.2599999997799</v>
      </c>
      <c r="M105" s="38">
        <v>826.79999999981396</v>
      </c>
      <c r="N105" s="49">
        <f t="shared" si="3"/>
        <v>0.60095301846632154</v>
      </c>
      <c r="O105" s="49">
        <f t="shared" si="4"/>
        <v>13.007626563762201</v>
      </c>
      <c r="P105" s="49">
        <f t="shared" si="5"/>
        <v>54.484760522450081</v>
      </c>
      <c r="Q105" s="38">
        <v>1.1693295610039101</v>
      </c>
      <c r="R105" s="38">
        <v>141.76248612627401</v>
      </c>
      <c r="S105" s="38">
        <v>20.900187307241101</v>
      </c>
      <c r="T105" s="38">
        <v>35722488.060000002</v>
      </c>
    </row>
    <row r="106" spans="2:20" x14ac:dyDescent="0.3">
      <c r="B106" s="38" t="s">
        <v>2153</v>
      </c>
      <c r="C106" s="38" t="s">
        <v>2173</v>
      </c>
      <c r="D106" s="38" t="s">
        <v>481</v>
      </c>
      <c r="E106" s="38" t="s">
        <v>2193</v>
      </c>
      <c r="F106" s="38">
        <v>0.239999994635582</v>
      </c>
      <c r="G106" s="38">
        <v>184486.937580078</v>
      </c>
      <c r="H106" s="38">
        <v>124.18999999994401</v>
      </c>
      <c r="I106" s="38">
        <v>126.540000000037</v>
      </c>
      <c r="J106" s="38">
        <v>125.58999999996701</v>
      </c>
      <c r="K106" s="38">
        <v>125.91000000003299</v>
      </c>
      <c r="L106" s="38">
        <v>134.90999999991601</v>
      </c>
      <c r="M106" s="38">
        <v>151.65801019151701</v>
      </c>
      <c r="N106" s="49">
        <f t="shared" si="3"/>
        <v>-0.25414978958454815</v>
      </c>
      <c r="O106" s="49">
        <f t="shared" si="4"/>
        <v>-6.9083092431656707</v>
      </c>
      <c r="P106" s="49">
        <f t="shared" si="5"/>
        <v>-17.188680082661481</v>
      </c>
      <c r="Q106" s="38">
        <v>0.69697088399061602</v>
      </c>
      <c r="R106" s="38">
        <v>26.219206680485499</v>
      </c>
      <c r="S106" s="38">
        <v>1.03517078166442</v>
      </c>
      <c r="T106" s="38">
        <v>56687042.250687502</v>
      </c>
    </row>
    <row r="107" spans="2:20" x14ac:dyDescent="0.3">
      <c r="B107" s="38" t="s">
        <v>763</v>
      </c>
      <c r="C107" s="38" t="s">
        <v>764</v>
      </c>
      <c r="D107" s="38" t="s">
        <v>481</v>
      </c>
      <c r="E107" s="38" t="s">
        <v>765</v>
      </c>
      <c r="F107" s="38">
        <v>6.8000003695488004E-2</v>
      </c>
      <c r="G107" s="38">
        <v>70788.293699951202</v>
      </c>
      <c r="H107" s="38">
        <v>95.140000000013998</v>
      </c>
      <c r="I107" s="38">
        <v>96.443500000052197</v>
      </c>
      <c r="J107" s="38">
        <v>95.910000000032596</v>
      </c>
      <c r="K107" s="38">
        <v>96.099999999976703</v>
      </c>
      <c r="L107" s="38">
        <v>85.652676368248606</v>
      </c>
      <c r="M107" s="38">
        <v>78.181147434050203</v>
      </c>
      <c r="N107" s="49">
        <f t="shared" si="3"/>
        <v>-0.19771071794396719</v>
      </c>
      <c r="O107" s="49">
        <f t="shared" si="4"/>
        <v>11.975485258259102</v>
      </c>
      <c r="P107" s="49">
        <f t="shared" si="5"/>
        <v>22.676633878950916</v>
      </c>
      <c r="Q107" s="38">
        <v>0.38040849383742198</v>
      </c>
      <c r="R107" s="38">
        <v>33.534965035039903</v>
      </c>
      <c r="S107" s="38">
        <v>7.8643359608104202</v>
      </c>
      <c r="T107" s="38">
        <v>23719688.549062502</v>
      </c>
    </row>
    <row r="108" spans="2:20" x14ac:dyDescent="0.3">
      <c r="B108" s="38" t="s">
        <v>766</v>
      </c>
      <c r="C108" s="38" t="s">
        <v>767</v>
      </c>
      <c r="D108" s="38" t="s">
        <v>481</v>
      </c>
      <c r="E108" s="38" t="s">
        <v>768</v>
      </c>
      <c r="F108" s="38">
        <v>0.29499998688697798</v>
      </c>
      <c r="G108" s="38">
        <v>326813.55599999998</v>
      </c>
      <c r="H108" s="38">
        <v>172.160099999979</v>
      </c>
      <c r="I108" s="38">
        <v>177.030000000028</v>
      </c>
      <c r="J108" s="38">
        <v>174.10000000009299</v>
      </c>
      <c r="K108" s="38">
        <v>177.40999999991601</v>
      </c>
      <c r="L108" s="38">
        <v>181.020000000019</v>
      </c>
      <c r="M108" s="38">
        <v>152.87871726672199</v>
      </c>
      <c r="N108" s="49">
        <f t="shared" si="3"/>
        <v>-1.8657347386418957</v>
      </c>
      <c r="O108" s="49">
        <f t="shared" si="4"/>
        <v>-3.822782012995956</v>
      </c>
      <c r="P108" s="49">
        <f t="shared" si="5"/>
        <v>13.881122966480017</v>
      </c>
      <c r="Q108" s="38">
        <v>0.66877831352394401</v>
      </c>
      <c r="R108" s="38"/>
      <c r="S108" s="38">
        <v>1.3562384266024301</v>
      </c>
      <c r="T108" s="38">
        <v>63929629.5089375</v>
      </c>
    </row>
    <row r="109" spans="2:20" x14ac:dyDescent="0.3">
      <c r="B109" s="38" t="s">
        <v>769</v>
      </c>
      <c r="C109" s="38" t="s">
        <v>770</v>
      </c>
      <c r="D109" s="38" t="s">
        <v>481</v>
      </c>
      <c r="E109" s="38" t="s">
        <v>771</v>
      </c>
      <c r="F109" s="38">
        <v>3.9000000804662698E-2</v>
      </c>
      <c r="G109" s="38">
        <v>30292.522000000001</v>
      </c>
      <c r="H109" s="38">
        <v>78.099999999976703</v>
      </c>
      <c r="I109" s="38">
        <v>79.010000000009299</v>
      </c>
      <c r="J109" s="38">
        <v>78.5</v>
      </c>
      <c r="K109" s="38">
        <v>79.349999999976703</v>
      </c>
      <c r="L109" s="38">
        <v>83.229999999981402</v>
      </c>
      <c r="M109" s="38">
        <v>107.31572703633</v>
      </c>
      <c r="N109" s="49">
        <f t="shared" si="3"/>
        <v>-1.0712035286414017</v>
      </c>
      <c r="O109" s="49">
        <f t="shared" si="4"/>
        <v>-5.6830469782319586</v>
      </c>
      <c r="P109" s="49">
        <f t="shared" si="5"/>
        <v>-26.851355185409968</v>
      </c>
      <c r="Q109" s="38">
        <v>0.56738516809855399</v>
      </c>
      <c r="R109" s="38">
        <v>23.5735735735216</v>
      </c>
      <c r="S109" s="38">
        <v>1.3634608104876</v>
      </c>
      <c r="T109" s="38">
        <v>12627000.1425</v>
      </c>
    </row>
    <row r="110" spans="2:20" x14ac:dyDescent="0.3">
      <c r="B110" s="38" t="s">
        <v>772</v>
      </c>
      <c r="C110" s="38" t="s">
        <v>773</v>
      </c>
      <c r="D110" s="38" t="s">
        <v>481</v>
      </c>
      <c r="E110" s="38" t="s">
        <v>774</v>
      </c>
      <c r="F110" s="38">
        <v>9.00000035762787E-2</v>
      </c>
      <c r="G110" s="38">
        <v>73430.667900024404</v>
      </c>
      <c r="H110" s="38">
        <v>322.16000000014901</v>
      </c>
      <c r="I110" s="38">
        <v>327.66999999992498</v>
      </c>
      <c r="J110" s="38">
        <v>325.95000000018598</v>
      </c>
      <c r="K110" s="38">
        <v>324.72999999998098</v>
      </c>
      <c r="L110" s="38">
        <v>302.60000000009302</v>
      </c>
      <c r="M110" s="38">
        <v>257.83436874859001</v>
      </c>
      <c r="N110" s="49">
        <f t="shared" si="3"/>
        <v>0.37569673273337112</v>
      </c>
      <c r="O110" s="49">
        <f t="shared" si="4"/>
        <v>7.7164573694929892</v>
      </c>
      <c r="P110" s="49">
        <f t="shared" si="5"/>
        <v>26.418367567597006</v>
      </c>
      <c r="Q110" s="38">
        <v>1.5529644966845799</v>
      </c>
      <c r="R110" s="38">
        <v>40.1911220715265</v>
      </c>
      <c r="S110" s="38">
        <v>10.4831671536813</v>
      </c>
      <c r="T110" s="38">
        <v>33735502.961406298</v>
      </c>
    </row>
    <row r="111" spans="2:20" x14ac:dyDescent="0.3">
      <c r="B111" s="38" t="s">
        <v>775</v>
      </c>
      <c r="C111" s="38" t="s">
        <v>776</v>
      </c>
      <c r="D111" s="38" t="s">
        <v>481</v>
      </c>
      <c r="E111" s="38" t="s">
        <v>777</v>
      </c>
      <c r="F111" s="38">
        <v>0.76399999856948897</v>
      </c>
      <c r="G111" s="38">
        <v>912340.62725000002</v>
      </c>
      <c r="H111" s="38">
        <v>41.450000000011599</v>
      </c>
      <c r="I111" s="38">
        <v>42.280000000027897</v>
      </c>
      <c r="J111" s="38">
        <v>42.25</v>
      </c>
      <c r="K111" s="38">
        <v>41.960000000020997</v>
      </c>
      <c r="L111" s="38">
        <v>46.400000000023297</v>
      </c>
      <c r="M111" s="38">
        <v>45.609672665654202</v>
      </c>
      <c r="N111" s="49">
        <f t="shared" si="3"/>
        <v>0.69113441367697215</v>
      </c>
      <c r="O111" s="49">
        <f t="shared" si="4"/>
        <v>-8.9439655172870989</v>
      </c>
      <c r="P111" s="49">
        <f t="shared" si="5"/>
        <v>-7.3661407094117601</v>
      </c>
      <c r="Q111" s="38">
        <v>0.85074626262394304</v>
      </c>
      <c r="R111" s="38">
        <v>16.6996047431021</v>
      </c>
      <c r="S111" s="38">
        <v>5.0178443710683496</v>
      </c>
      <c r="T111" s="38">
        <v>178392014.5345</v>
      </c>
    </row>
    <row r="112" spans="2:20" x14ac:dyDescent="0.3">
      <c r="B112" s="38" t="s">
        <v>778</v>
      </c>
      <c r="C112" s="38" t="s">
        <v>779</v>
      </c>
      <c r="D112" s="38" t="s">
        <v>481</v>
      </c>
      <c r="E112" s="38" t="s">
        <v>780</v>
      </c>
      <c r="F112" s="38">
        <v>0.48399999737739602</v>
      </c>
      <c r="G112" s="38">
        <v>733708.90395019494</v>
      </c>
      <c r="H112" s="38">
        <v>50.8150000000023</v>
      </c>
      <c r="I112" s="38">
        <v>51.789999999979003</v>
      </c>
      <c r="J112" s="38">
        <v>50.849999999976703</v>
      </c>
      <c r="K112" s="38">
        <v>51.650000000023297</v>
      </c>
      <c r="L112" s="38">
        <v>51.151979555725099</v>
      </c>
      <c r="M112" s="38">
        <v>60.601242466247598</v>
      </c>
      <c r="N112" s="49">
        <f t="shared" si="3"/>
        <v>-1.5488867377468223</v>
      </c>
      <c r="O112" s="49">
        <f t="shared" si="4"/>
        <v>-0.5903575157231572</v>
      </c>
      <c r="P112" s="49">
        <f t="shared" si="5"/>
        <v>-16.09082927912235</v>
      </c>
      <c r="Q112" s="38">
        <v>1.8747420212766901</v>
      </c>
      <c r="R112" s="38">
        <v>8.7975778546679102</v>
      </c>
      <c r="S112" s="38">
        <v>0.60966142903180298</v>
      </c>
      <c r="T112" s="38">
        <v>105862829.85987499</v>
      </c>
    </row>
    <row r="113" spans="2:20" x14ac:dyDescent="0.3">
      <c r="B113" s="38" t="s">
        <v>781</v>
      </c>
      <c r="C113" s="38" t="s">
        <v>782</v>
      </c>
      <c r="D113" s="38" t="s">
        <v>481</v>
      </c>
      <c r="E113" s="38" t="s">
        <v>783</v>
      </c>
      <c r="F113" s="38">
        <v>4.80000004172325E-2</v>
      </c>
      <c r="G113" s="38">
        <v>199256.588560059</v>
      </c>
      <c r="H113" s="38">
        <v>25.2799999999988</v>
      </c>
      <c r="I113" s="38">
        <v>25.704999999987201</v>
      </c>
      <c r="J113" s="38">
        <v>25.359999999986002</v>
      </c>
      <c r="K113" s="38">
        <v>25.540000000008099</v>
      </c>
      <c r="L113" s="38">
        <v>25.1787047465623</v>
      </c>
      <c r="M113" s="38">
        <v>30.5276416762499</v>
      </c>
      <c r="N113" s="49">
        <f t="shared" si="3"/>
        <v>-0.70477682075975145</v>
      </c>
      <c r="O113" s="49">
        <f t="shared" si="4"/>
        <v>0.72003407343046355</v>
      </c>
      <c r="P113" s="49">
        <f t="shared" si="5"/>
        <v>-16.927746109796139</v>
      </c>
      <c r="Q113" s="38">
        <v>1.9880862608915799</v>
      </c>
      <c r="R113" s="38">
        <v>10.144000000000201</v>
      </c>
      <c r="S113" s="38">
        <v>0.52897175404632402</v>
      </c>
      <c r="T113" s="38">
        <v>10824375.60375</v>
      </c>
    </row>
    <row r="114" spans="2:20" x14ac:dyDescent="0.3">
      <c r="B114" s="38" t="s">
        <v>784</v>
      </c>
      <c r="C114" s="38" t="s">
        <v>785</v>
      </c>
      <c r="D114" s="38" t="s">
        <v>481</v>
      </c>
      <c r="E114" s="38" t="s">
        <v>786</v>
      </c>
      <c r="F114" s="38">
        <v>5.9999998658895499E-2</v>
      </c>
      <c r="G114" s="38">
        <v>124271.34968994099</v>
      </c>
      <c r="H114" s="38">
        <v>142.39999999990701</v>
      </c>
      <c r="I114" s="38">
        <v>144.91999999992501</v>
      </c>
      <c r="J114" s="38">
        <v>144.290000000037</v>
      </c>
      <c r="K114" s="38">
        <v>142.90999999991601</v>
      </c>
      <c r="L114" s="38">
        <v>142.489999999991</v>
      </c>
      <c r="M114" s="38">
        <v>91.033921299851499</v>
      </c>
      <c r="N114" s="49">
        <f t="shared" si="3"/>
        <v>0.96564271228171428</v>
      </c>
      <c r="O114" s="49">
        <f t="shared" si="4"/>
        <v>1.2632465436494571</v>
      </c>
      <c r="P114" s="49">
        <f t="shared" si="5"/>
        <v>58.501356351297119</v>
      </c>
      <c r="Q114" s="38">
        <v>0.286187243158111</v>
      </c>
      <c r="R114" s="38">
        <v>24.4145516074495</v>
      </c>
      <c r="S114" s="38">
        <v>-190.314686768223</v>
      </c>
      <c r="T114" s="38">
        <v>17824430.548531201</v>
      </c>
    </row>
    <row r="115" spans="2:20" x14ac:dyDescent="0.3">
      <c r="B115" s="38" t="s">
        <v>787</v>
      </c>
      <c r="C115" s="38" t="s">
        <v>788</v>
      </c>
      <c r="D115" s="38" t="s">
        <v>481</v>
      </c>
      <c r="E115" s="38" t="s">
        <v>789</v>
      </c>
      <c r="F115" s="38">
        <v>9.3000002205371898E-2</v>
      </c>
      <c r="G115" s="38">
        <v>555679.10180956998</v>
      </c>
      <c r="H115" s="38">
        <v>217.759199999971</v>
      </c>
      <c r="I115" s="38">
        <v>220.780000000028</v>
      </c>
      <c r="J115" s="38">
        <v>220.290000000037</v>
      </c>
      <c r="K115" s="38">
        <v>219.16999999992501</v>
      </c>
      <c r="L115" s="38">
        <v>225.94055667030599</v>
      </c>
      <c r="M115" s="38">
        <v>153.22522249049501</v>
      </c>
      <c r="N115" s="49">
        <f t="shared" si="3"/>
        <v>0.51101884387113627</v>
      </c>
      <c r="O115" s="49">
        <f t="shared" si="4"/>
        <v>-2.500904111037634</v>
      </c>
      <c r="P115" s="49">
        <f t="shared" si="5"/>
        <v>43.768758445563485</v>
      </c>
      <c r="Q115" s="38">
        <v>0.21986948909648199</v>
      </c>
      <c r="R115" s="38">
        <v>29.930706521729</v>
      </c>
      <c r="S115" s="38">
        <v>30.552820228214799</v>
      </c>
      <c r="T115" s="38">
        <v>27803583.149781201</v>
      </c>
    </row>
    <row r="116" spans="2:20" x14ac:dyDescent="0.3">
      <c r="B116" s="38" t="s">
        <v>790</v>
      </c>
      <c r="C116" s="38" t="s">
        <v>791</v>
      </c>
      <c r="D116" s="38" t="s">
        <v>547</v>
      </c>
      <c r="E116" s="38" t="s">
        <v>792</v>
      </c>
      <c r="F116" s="38">
        <v>0.25900000333786</v>
      </c>
      <c r="G116" s="38">
        <v>217493.979540039</v>
      </c>
      <c r="H116" s="38">
        <v>173.5</v>
      </c>
      <c r="I116" s="38">
        <v>175.959999999963</v>
      </c>
      <c r="J116" s="38">
        <v>175.260000000009</v>
      </c>
      <c r="K116" s="38">
        <v>174.91999999992501</v>
      </c>
      <c r="L116" s="38">
        <v>168.75</v>
      </c>
      <c r="M116" s="38">
        <v>208.76217184448601</v>
      </c>
      <c r="N116" s="49">
        <f t="shared" si="3"/>
        <v>0.19437457128066277</v>
      </c>
      <c r="O116" s="49">
        <f t="shared" si="4"/>
        <v>3.8577777777831113</v>
      </c>
      <c r="P116" s="49">
        <f t="shared" si="5"/>
        <v>-16.048008865051425</v>
      </c>
      <c r="Q116" s="38">
        <v>0.317918636129434</v>
      </c>
      <c r="R116" s="38">
        <v>26.434389140253199</v>
      </c>
      <c r="S116" s="38">
        <v>2.3443159501912301</v>
      </c>
      <c r="T116" s="38">
        <v>62852400.878624998</v>
      </c>
    </row>
    <row r="117" spans="2:20" x14ac:dyDescent="0.3">
      <c r="B117" s="38" t="s">
        <v>793</v>
      </c>
      <c r="C117" s="38" t="s">
        <v>794</v>
      </c>
      <c r="D117" s="38" t="s">
        <v>481</v>
      </c>
      <c r="E117" s="38" t="s">
        <v>795</v>
      </c>
      <c r="F117" s="38">
        <v>6.4000003039836897E-2</v>
      </c>
      <c r="G117" s="38">
        <v>105137.70299999999</v>
      </c>
      <c r="H117" s="38">
        <v>58.9400000000023</v>
      </c>
      <c r="I117" s="38">
        <v>59.900000000023297</v>
      </c>
      <c r="J117" s="38">
        <v>59.400000000023297</v>
      </c>
      <c r="K117" s="38">
        <v>60.210000000020997</v>
      </c>
      <c r="L117" s="38">
        <v>63.114787890925101</v>
      </c>
      <c r="M117" s="38">
        <v>60.804182847554301</v>
      </c>
      <c r="N117" s="49">
        <f t="shared" si="3"/>
        <v>-1.3452914798163389</v>
      </c>
      <c r="O117" s="49">
        <f t="shared" si="4"/>
        <v>-5.8857646758184394</v>
      </c>
      <c r="P117" s="49">
        <f t="shared" si="5"/>
        <v>-2.3093523862519665</v>
      </c>
      <c r="Q117" s="38">
        <v>0.152745559617188</v>
      </c>
      <c r="R117" s="38">
        <v>22.5</v>
      </c>
      <c r="S117" s="38">
        <v>3.2607509468361999</v>
      </c>
      <c r="T117" s="38">
        <v>17005073.223609399</v>
      </c>
    </row>
    <row r="118" spans="2:20" x14ac:dyDescent="0.3">
      <c r="B118" s="38" t="s">
        <v>796</v>
      </c>
      <c r="C118" s="38" t="s">
        <v>797</v>
      </c>
      <c r="D118" s="38" t="s">
        <v>481</v>
      </c>
      <c r="E118" s="38" t="s">
        <v>798</v>
      </c>
      <c r="F118" s="38">
        <v>0.71299999952316295</v>
      </c>
      <c r="G118" s="38">
        <v>447584.20672021498</v>
      </c>
      <c r="H118" s="38">
        <v>47.469999999972103</v>
      </c>
      <c r="I118" s="38">
        <v>48.179999999993001</v>
      </c>
      <c r="J118" s="38">
        <v>48.159999999974403</v>
      </c>
      <c r="K118" s="38">
        <v>47.909999999974403</v>
      </c>
      <c r="L118" s="38">
        <v>48.489999999990701</v>
      </c>
      <c r="M118" s="38">
        <v>52.7958260790911</v>
      </c>
      <c r="N118" s="49">
        <f t="shared" si="3"/>
        <v>0.52181173032797656</v>
      </c>
      <c r="O118" s="49">
        <f t="shared" si="4"/>
        <v>-0.68055269131029372</v>
      </c>
      <c r="P118" s="49">
        <f t="shared" si="5"/>
        <v>-8.7806677599323297</v>
      </c>
      <c r="Q118" s="38">
        <v>0.56516882301457405</v>
      </c>
      <c r="R118" s="38">
        <v>22.7169811320782</v>
      </c>
      <c r="S118" s="38">
        <v>11.8303573301528</v>
      </c>
      <c r="T118" s="38">
        <v>206868338.33899999</v>
      </c>
    </row>
    <row r="119" spans="2:20" x14ac:dyDescent="0.3">
      <c r="B119" s="38" t="s">
        <v>799</v>
      </c>
      <c r="C119" s="38" t="s">
        <v>800</v>
      </c>
      <c r="D119" s="38" t="s">
        <v>481</v>
      </c>
      <c r="E119" s="38" t="s">
        <v>801</v>
      </c>
      <c r="F119" s="38">
        <v>0.11900000274181401</v>
      </c>
      <c r="G119" s="38">
        <v>140295.27725000001</v>
      </c>
      <c r="H119" s="38">
        <v>66.579999999958105</v>
      </c>
      <c r="I119" s="38">
        <v>67.849999999976703</v>
      </c>
      <c r="J119" s="38">
        <v>67.75</v>
      </c>
      <c r="K119" s="38">
        <v>66.939999999944106</v>
      </c>
      <c r="L119" s="38">
        <v>61.596740917943002</v>
      </c>
      <c r="M119" s="38">
        <v>59.051297316269498</v>
      </c>
      <c r="N119" s="49">
        <f t="shared" si="3"/>
        <v>1.2100388408374214</v>
      </c>
      <c r="O119" s="49">
        <f t="shared" si="4"/>
        <v>9.9895854721504698</v>
      </c>
      <c r="P119" s="49">
        <f t="shared" si="5"/>
        <v>14.730756273044458</v>
      </c>
      <c r="Q119" s="38">
        <v>1.2306667879347499</v>
      </c>
      <c r="R119" s="38">
        <v>22.8885135134915</v>
      </c>
      <c r="S119" s="38">
        <v>3.3379783560885699</v>
      </c>
      <c r="T119" s="38">
        <v>36736810.270499997</v>
      </c>
    </row>
    <row r="120" spans="2:20" x14ac:dyDescent="0.3">
      <c r="B120" s="38" t="s">
        <v>802</v>
      </c>
      <c r="C120" s="38" t="s">
        <v>803</v>
      </c>
      <c r="D120" s="38" t="s">
        <v>481</v>
      </c>
      <c r="E120" s="38" t="s">
        <v>804</v>
      </c>
      <c r="F120" s="38">
        <v>0.23399999737739599</v>
      </c>
      <c r="G120" s="38">
        <v>268849.76689990202</v>
      </c>
      <c r="H120" s="38">
        <v>78.015800000051996</v>
      </c>
      <c r="I120" s="38">
        <v>79.165000000037296</v>
      </c>
      <c r="J120" s="38">
        <v>78.650000000023297</v>
      </c>
      <c r="K120" s="38">
        <v>78.589999999967404</v>
      </c>
      <c r="L120" s="38">
        <v>74.319999999948806</v>
      </c>
      <c r="M120" s="38">
        <v>71.022284080158002</v>
      </c>
      <c r="N120" s="49">
        <f t="shared" si="3"/>
        <v>7.634559111326944E-2</v>
      </c>
      <c r="O120" s="49">
        <f t="shared" si="4"/>
        <v>5.8261571583389049</v>
      </c>
      <c r="P120" s="49">
        <f t="shared" si="5"/>
        <v>10.739891033716141</v>
      </c>
      <c r="Q120" s="38">
        <v>0.57008613756897797</v>
      </c>
      <c r="R120" s="38">
        <v>26.304347826080601</v>
      </c>
      <c r="S120" s="38">
        <v>251.62136114249</v>
      </c>
      <c r="T120" s="38">
        <v>67434524.786249995</v>
      </c>
    </row>
    <row r="121" spans="2:20" x14ac:dyDescent="0.3">
      <c r="B121" s="38" t="s">
        <v>805</v>
      </c>
      <c r="C121" s="38" t="s">
        <v>806</v>
      </c>
      <c r="D121" s="38" t="s">
        <v>547</v>
      </c>
      <c r="E121" s="38" t="s">
        <v>807</v>
      </c>
      <c r="F121" s="38">
        <v>0.72000002861022905</v>
      </c>
      <c r="G121" s="38">
        <v>634321.93500000006</v>
      </c>
      <c r="H121" s="38">
        <v>42.909999999974403</v>
      </c>
      <c r="I121" s="38">
        <v>44.359999999986002</v>
      </c>
      <c r="J121" s="38">
        <v>44.200000000011599</v>
      </c>
      <c r="K121" s="38">
        <v>43.409999999974403</v>
      </c>
      <c r="L121" s="38">
        <v>43.349999999976703</v>
      </c>
      <c r="M121" s="38">
        <v>42.414885857608198</v>
      </c>
      <c r="N121" s="49">
        <f t="shared" si="3"/>
        <v>1.8198571758527109</v>
      </c>
      <c r="O121" s="49">
        <f t="shared" si="4"/>
        <v>1.9607843138070427</v>
      </c>
      <c r="P121" s="49">
        <f t="shared" si="5"/>
        <v>4.2086972682096588</v>
      </c>
      <c r="Q121" s="38">
        <v>0.95851311018122898</v>
      </c>
      <c r="R121" s="38">
        <v>17.751004016056001</v>
      </c>
      <c r="S121" s="38">
        <v>2.41478756115976</v>
      </c>
      <c r="T121" s="38">
        <v>201492605.76374999</v>
      </c>
    </row>
    <row r="122" spans="2:20" x14ac:dyDescent="0.3">
      <c r="B122" s="38" t="s">
        <v>808</v>
      </c>
      <c r="C122" s="38" t="s">
        <v>809</v>
      </c>
      <c r="D122" s="38" t="s">
        <v>481</v>
      </c>
      <c r="E122" s="38" t="s">
        <v>810</v>
      </c>
      <c r="F122" s="38">
        <v>2.5000000372528999E-2</v>
      </c>
      <c r="G122" s="38">
        <v>43547.798909973098</v>
      </c>
      <c r="H122" s="38">
        <v>39.219999999972103</v>
      </c>
      <c r="I122" s="38">
        <v>40.119999999995301</v>
      </c>
      <c r="J122" s="38">
        <v>39.270000000018598</v>
      </c>
      <c r="K122" s="38">
        <v>40.409999999974403</v>
      </c>
      <c r="L122" s="38">
        <v>37.419999999983702</v>
      </c>
      <c r="M122" s="38">
        <v>56.554873409681001</v>
      </c>
      <c r="N122" s="49">
        <f t="shared" si="3"/>
        <v>-2.8210838900186266</v>
      </c>
      <c r="O122" s="49">
        <f t="shared" si="4"/>
        <v>4.9438802780216511</v>
      </c>
      <c r="P122" s="49">
        <f t="shared" si="5"/>
        <v>-30.563013172094905</v>
      </c>
      <c r="Q122" s="38">
        <v>2.0103719091130201</v>
      </c>
      <c r="R122" s="38">
        <v>9.4626506023923902</v>
      </c>
      <c r="S122" s="38">
        <v>0.73712614237774698</v>
      </c>
      <c r="T122" s="38">
        <v>5460075.1959609399</v>
      </c>
    </row>
    <row r="123" spans="2:20" x14ac:dyDescent="0.3">
      <c r="B123" s="38" t="s">
        <v>811</v>
      </c>
      <c r="C123" s="38" t="s">
        <v>812</v>
      </c>
      <c r="D123" s="38" t="s">
        <v>481</v>
      </c>
      <c r="E123" s="38" t="s">
        <v>813</v>
      </c>
      <c r="F123" s="38">
        <v>6.1000000685453401E-2</v>
      </c>
      <c r="G123" s="38">
        <v>97246.111290039102</v>
      </c>
      <c r="H123" s="38">
        <v>38.520000000018598</v>
      </c>
      <c r="I123" s="38">
        <v>38.849999999976703</v>
      </c>
      <c r="J123" s="38">
        <v>38.729999999981402</v>
      </c>
      <c r="K123" s="38">
        <v>38.739999999990701</v>
      </c>
      <c r="L123" s="38">
        <v>36.402266355115003</v>
      </c>
      <c r="M123" s="38">
        <v>27.877222284820199</v>
      </c>
      <c r="N123" s="49">
        <f t="shared" si="3"/>
        <v>-2.5813113085445059E-2</v>
      </c>
      <c r="O123" s="49">
        <f t="shared" si="4"/>
        <v>6.3944745147421873</v>
      </c>
      <c r="P123" s="49">
        <f t="shared" si="5"/>
        <v>38.930628038471376</v>
      </c>
      <c r="Q123" s="38">
        <v>0.93254425371469596</v>
      </c>
      <c r="R123" s="38">
        <v>22.517441860458302</v>
      </c>
      <c r="S123" s="38">
        <v>2.3951530951417199</v>
      </c>
      <c r="T123" s="38">
        <v>18870947.881312501</v>
      </c>
    </row>
    <row r="124" spans="2:20" x14ac:dyDescent="0.3">
      <c r="B124" s="38" t="s">
        <v>814</v>
      </c>
      <c r="C124" s="38" t="s">
        <v>815</v>
      </c>
      <c r="D124" s="38" t="s">
        <v>481</v>
      </c>
      <c r="E124" s="38" t="s">
        <v>816</v>
      </c>
      <c r="F124" s="38">
        <v>5.2999999374151202E-2</v>
      </c>
      <c r="G124" s="38">
        <v>91820.437479980494</v>
      </c>
      <c r="H124" s="38">
        <v>50.820000000006999</v>
      </c>
      <c r="I124" s="38">
        <v>51.820000000006999</v>
      </c>
      <c r="J124" s="38">
        <v>51.080000000016298</v>
      </c>
      <c r="K124" s="38">
        <v>51.549999999988401</v>
      </c>
      <c r="L124" s="38">
        <v>53.256691386224702</v>
      </c>
      <c r="M124" s="38">
        <v>68.368280775379404</v>
      </c>
      <c r="N124" s="49">
        <f t="shared" si="3"/>
        <v>-0.911736178413596</v>
      </c>
      <c r="O124" s="49">
        <f t="shared" si="4"/>
        <v>-4.0871697613033167</v>
      </c>
      <c r="P124" s="49">
        <f t="shared" si="5"/>
        <v>-25.286990661887337</v>
      </c>
      <c r="Q124" s="38">
        <v>1.96018464042754</v>
      </c>
      <c r="R124" s="38">
        <v>-1.03568532035752</v>
      </c>
      <c r="S124" s="38">
        <v>1.26862584676746</v>
      </c>
      <c r="T124" s="38">
        <v>10047810.876125</v>
      </c>
    </row>
    <row r="125" spans="2:20" x14ac:dyDescent="0.3">
      <c r="B125" s="38" t="s">
        <v>817</v>
      </c>
      <c r="C125" s="38" t="s">
        <v>818</v>
      </c>
      <c r="D125" s="38" t="s">
        <v>481</v>
      </c>
      <c r="E125" s="38" t="s">
        <v>819</v>
      </c>
      <c r="F125" s="38">
        <v>0.20100000500678999</v>
      </c>
      <c r="G125" s="38">
        <v>251474.34119995101</v>
      </c>
      <c r="H125" s="38">
        <v>37.520000000018598</v>
      </c>
      <c r="I125" s="38">
        <v>38.955000000016298</v>
      </c>
      <c r="J125" s="38">
        <v>37.5599999999977</v>
      </c>
      <c r="K125" s="38">
        <v>38.849999999976703</v>
      </c>
      <c r="L125" s="38">
        <v>40.280000000027897</v>
      </c>
      <c r="M125" s="38">
        <v>49.618619190063299</v>
      </c>
      <c r="N125" s="49">
        <f t="shared" si="3"/>
        <v>-3.3204633204112639</v>
      </c>
      <c r="O125" s="49">
        <f t="shared" si="4"/>
        <v>-6.752730883883598</v>
      </c>
      <c r="P125" s="49">
        <f t="shared" si="5"/>
        <v>-24.302609356933651</v>
      </c>
      <c r="Q125" s="38">
        <v>1.7257339284351501</v>
      </c>
      <c r="R125" s="38">
        <v>18.321951219491901</v>
      </c>
      <c r="S125" s="38">
        <v>1.2791917838112601</v>
      </c>
      <c r="T125" s="38">
        <v>40285586.847625002</v>
      </c>
    </row>
    <row r="126" spans="2:20" x14ac:dyDescent="0.3">
      <c r="B126" s="38" t="s">
        <v>820</v>
      </c>
      <c r="C126" s="38" t="s">
        <v>821</v>
      </c>
      <c r="D126" s="38" t="s">
        <v>481</v>
      </c>
      <c r="E126" s="38" t="s">
        <v>822</v>
      </c>
      <c r="F126" s="38">
        <v>9.3999996781349196E-2</v>
      </c>
      <c r="G126" s="38">
        <v>186019.74919995101</v>
      </c>
      <c r="H126" s="38">
        <v>70.312200000044001</v>
      </c>
      <c r="I126" s="38">
        <v>72.449999999953405</v>
      </c>
      <c r="J126" s="38">
        <v>70.780000000027897</v>
      </c>
      <c r="K126" s="38">
        <v>73.010000000009299</v>
      </c>
      <c r="L126" s="38">
        <v>74.802971374709202</v>
      </c>
      <c r="M126" s="38">
        <v>84.534508255310399</v>
      </c>
      <c r="N126" s="49">
        <f t="shared" si="3"/>
        <v>-3.0543761128353895</v>
      </c>
      <c r="O126" s="49">
        <f t="shared" si="4"/>
        <v>-5.3780903361834458</v>
      </c>
      <c r="P126" s="49">
        <f t="shared" si="5"/>
        <v>-16.27087983257826</v>
      </c>
      <c r="Q126" s="38">
        <v>0.18017653774086301</v>
      </c>
      <c r="R126" s="38">
        <v>17.694999999977899</v>
      </c>
      <c r="S126" s="38">
        <v>1.29754417189361</v>
      </c>
      <c r="T126" s="38">
        <v>23675668.994093701</v>
      </c>
    </row>
    <row r="127" spans="2:20" x14ac:dyDescent="0.3">
      <c r="B127" s="38" t="s">
        <v>823</v>
      </c>
      <c r="C127" s="38" t="s">
        <v>824</v>
      </c>
      <c r="D127" s="38" t="s">
        <v>547</v>
      </c>
      <c r="E127" s="38" t="s">
        <v>825</v>
      </c>
      <c r="F127" s="38">
        <v>0.11400000005960501</v>
      </c>
      <c r="G127" s="38">
        <v>135698.811439941</v>
      </c>
      <c r="H127" s="38">
        <v>179.11000000010199</v>
      </c>
      <c r="I127" s="38">
        <v>181.76499999989801</v>
      </c>
      <c r="J127" s="38">
        <v>181.36000000010199</v>
      </c>
      <c r="K127" s="38">
        <v>180.17999999993501</v>
      </c>
      <c r="L127" s="38">
        <v>179.06699947756701</v>
      </c>
      <c r="M127" s="38">
        <v>199.09610572666901</v>
      </c>
      <c r="N127" s="49">
        <f t="shared" si="3"/>
        <v>0.65490065499356753</v>
      </c>
      <c r="O127" s="49">
        <f t="shared" si="4"/>
        <v>1.2805265790038785</v>
      </c>
      <c r="P127" s="49">
        <f t="shared" si="5"/>
        <v>-8.9083137321210089</v>
      </c>
      <c r="Q127" s="38">
        <v>1.00034517822678</v>
      </c>
      <c r="R127" s="38">
        <v>755.66666666232004</v>
      </c>
      <c r="S127" s="38">
        <v>3.1604570435738402</v>
      </c>
      <c r="T127" s="38">
        <v>30472186.272968799</v>
      </c>
    </row>
    <row r="128" spans="2:20" x14ac:dyDescent="0.3">
      <c r="B128" s="38" t="s">
        <v>826</v>
      </c>
      <c r="C128" s="38" t="s">
        <v>827</v>
      </c>
      <c r="D128" s="38" t="s">
        <v>481</v>
      </c>
      <c r="E128" s="38" t="s">
        <v>828</v>
      </c>
      <c r="F128" s="38">
        <v>7.1000002324581105E-2</v>
      </c>
      <c r="G128" s="38">
        <v>104695.341880005</v>
      </c>
      <c r="H128" s="38">
        <v>101.130000000005</v>
      </c>
      <c r="I128" s="38">
        <v>102.68999999994401</v>
      </c>
      <c r="J128" s="38">
        <v>102.430000000051</v>
      </c>
      <c r="K128" s="38">
        <v>101.880000000005</v>
      </c>
      <c r="L128" s="38">
        <v>89.520000000018598</v>
      </c>
      <c r="M128" s="38">
        <v>73.780000000027897</v>
      </c>
      <c r="N128" s="49">
        <f t="shared" si="3"/>
        <v>0.53985080491359516</v>
      </c>
      <c r="O128" s="49">
        <f t="shared" si="4"/>
        <v>14.421358355707902</v>
      </c>
      <c r="P128" s="49">
        <f t="shared" si="5"/>
        <v>38.831661696953461</v>
      </c>
      <c r="Q128" s="38">
        <v>1.17047108737461</v>
      </c>
      <c r="R128" s="38">
        <v>35.565972222248099</v>
      </c>
      <c r="S128" s="38">
        <v>10.4946676348482</v>
      </c>
      <c r="T128" s="38">
        <v>24048261.988187499</v>
      </c>
    </row>
    <row r="129" spans="2:20" x14ac:dyDescent="0.3">
      <c r="B129" s="38" t="s">
        <v>829</v>
      </c>
      <c r="C129" s="38" t="s">
        <v>830</v>
      </c>
      <c r="D129" s="38" t="s">
        <v>481</v>
      </c>
      <c r="E129" s="38" t="s">
        <v>831</v>
      </c>
      <c r="F129" s="38">
        <v>7.8000001609325395E-2</v>
      </c>
      <c r="G129" s="38">
        <v>93105.492920043995</v>
      </c>
      <c r="H129" s="38">
        <v>32.724999999976703</v>
      </c>
      <c r="I129" s="38">
        <v>33.075000000011599</v>
      </c>
      <c r="J129" s="38">
        <v>32.780000000027897</v>
      </c>
      <c r="K129" s="38">
        <v>32.890000000013998</v>
      </c>
      <c r="L129" s="38">
        <v>29.290000000008099</v>
      </c>
      <c r="M129" s="38">
        <v>26.361778751743302</v>
      </c>
      <c r="N129" s="49">
        <f t="shared" si="3"/>
        <v>-0.33444816049271631</v>
      </c>
      <c r="O129" s="49">
        <f t="shared" si="4"/>
        <v>11.915329464045179</v>
      </c>
      <c r="P129" s="49">
        <f t="shared" si="5"/>
        <v>24.34669264440344</v>
      </c>
      <c r="Q129" s="38">
        <v>1.1383705965327</v>
      </c>
      <c r="R129" s="38">
        <v>234.14285714482</v>
      </c>
      <c r="S129" s="38">
        <v>2.55860853294871</v>
      </c>
      <c r="T129" s="38">
        <v>24971027.4418125</v>
      </c>
    </row>
    <row r="130" spans="2:20" x14ac:dyDescent="0.3">
      <c r="B130" s="38" t="s">
        <v>832</v>
      </c>
      <c r="C130" s="38" t="s">
        <v>833</v>
      </c>
      <c r="D130" s="38" t="s">
        <v>481</v>
      </c>
      <c r="E130" s="38" t="s">
        <v>834</v>
      </c>
      <c r="F130" s="38">
        <v>8.6000002920627594E-2</v>
      </c>
      <c r="G130" s="38">
        <v>71849.590709960903</v>
      </c>
      <c r="H130" s="38">
        <v>28.429999999993001</v>
      </c>
      <c r="I130" s="38">
        <v>29.2799999999988</v>
      </c>
      <c r="J130" s="38">
        <v>29.230000000010499</v>
      </c>
      <c r="K130" s="38">
        <v>28.649999999994201</v>
      </c>
      <c r="L130" s="38">
        <v>28.379347496200399</v>
      </c>
      <c r="M130" s="38">
        <v>28.434760669129901</v>
      </c>
      <c r="N130" s="49">
        <f t="shared" si="3"/>
        <v>2.024432809830421</v>
      </c>
      <c r="O130" s="49">
        <f t="shared" si="4"/>
        <v>2.9974350323734194</v>
      </c>
      <c r="P130" s="49">
        <f t="shared" si="5"/>
        <v>2.7967154010335906</v>
      </c>
      <c r="Q130" s="38"/>
      <c r="R130" s="38">
        <v>42.985294117650497</v>
      </c>
      <c r="S130" s="38">
        <v>0.89186310370223498</v>
      </c>
      <c r="T130" s="38">
        <v>21880671.870000001</v>
      </c>
    </row>
    <row r="131" spans="2:20" x14ac:dyDescent="0.3">
      <c r="B131" s="38" t="s">
        <v>835</v>
      </c>
      <c r="C131" s="38" t="s">
        <v>836</v>
      </c>
      <c r="D131" s="38" t="s">
        <v>481</v>
      </c>
      <c r="E131" s="38" t="s">
        <v>837</v>
      </c>
      <c r="F131" s="38">
        <v>0.51899999380111705</v>
      </c>
      <c r="G131" s="38">
        <v>594537.42076953105</v>
      </c>
      <c r="H131" s="38">
        <v>341.68999999994401</v>
      </c>
      <c r="I131" s="38">
        <v>344.83000000007502</v>
      </c>
      <c r="J131" s="38">
        <v>344.27000000001902</v>
      </c>
      <c r="K131" s="38">
        <v>344.70999999996297</v>
      </c>
      <c r="L131" s="38">
        <v>325.08077267417701</v>
      </c>
      <c r="M131" s="38">
        <v>275.43668856238901</v>
      </c>
      <c r="N131" s="49">
        <f t="shared" si="3"/>
        <v>-0.12764352642627058</v>
      </c>
      <c r="O131" s="49">
        <f t="shared" si="4"/>
        <v>5.9029105806497668</v>
      </c>
      <c r="P131" s="49">
        <f t="shared" si="5"/>
        <v>24.9906110173259</v>
      </c>
      <c r="Q131" s="38">
        <v>0.67780850339841003</v>
      </c>
      <c r="R131" s="38"/>
      <c r="S131" s="38">
        <v>9.0478948979289306</v>
      </c>
      <c r="T131" s="38">
        <v>152003367.986</v>
      </c>
    </row>
    <row r="132" spans="2:20" x14ac:dyDescent="0.3">
      <c r="B132" s="38" t="s">
        <v>838</v>
      </c>
      <c r="C132" s="38" t="s">
        <v>839</v>
      </c>
      <c r="D132" s="38" t="s">
        <v>547</v>
      </c>
      <c r="E132" s="38" t="s">
        <v>840</v>
      </c>
      <c r="F132" s="38">
        <v>6.0000000521540598E-3</v>
      </c>
      <c r="G132" s="38">
        <v>33762.394049987801</v>
      </c>
      <c r="H132" s="38">
        <v>3.8300000000017498</v>
      </c>
      <c r="I132" s="38">
        <v>3.9700000000011602</v>
      </c>
      <c r="J132" s="38">
        <v>3.8499999999985399</v>
      </c>
      <c r="K132" s="38">
        <v>3.9199999999982502</v>
      </c>
      <c r="L132" s="38">
        <v>4.0100000000020399</v>
      </c>
      <c r="M132" s="38">
        <v>8.45855789759662</v>
      </c>
      <c r="N132" s="49">
        <f t="shared" si="3"/>
        <v>-1.7857142857076922</v>
      </c>
      <c r="O132" s="49">
        <f t="shared" si="4"/>
        <v>-3.9900249377411128</v>
      </c>
      <c r="P132" s="49">
        <f t="shared" si="5"/>
        <v>-54.48396704723789</v>
      </c>
      <c r="Q132" s="38">
        <v>1.3141741867712</v>
      </c>
      <c r="R132" s="38">
        <v>-0.95061728394921396</v>
      </c>
      <c r="S132" s="38">
        <v>0.78455622260298696</v>
      </c>
      <c r="T132" s="38">
        <v>2937906.46764844</v>
      </c>
    </row>
    <row r="133" spans="2:20" x14ac:dyDescent="0.3">
      <c r="B133" s="38" t="s">
        <v>841</v>
      </c>
      <c r="C133" s="38" t="s">
        <v>842</v>
      </c>
      <c r="D133" s="38" t="s">
        <v>481</v>
      </c>
      <c r="E133" s="38" t="s">
        <v>843</v>
      </c>
      <c r="F133" s="38">
        <v>0.26399999856948902</v>
      </c>
      <c r="G133" s="38">
        <v>293638.89847998001</v>
      </c>
      <c r="H133" s="38">
        <v>158.88999999989801</v>
      </c>
      <c r="I133" s="38">
        <v>161.41999999992501</v>
      </c>
      <c r="J133" s="38">
        <v>160.969999999972</v>
      </c>
      <c r="K133" s="38">
        <v>160.68999999994401</v>
      </c>
      <c r="L133" s="38">
        <v>166.69999999995301</v>
      </c>
      <c r="M133" s="38">
        <v>142.96357035520501</v>
      </c>
      <c r="N133" s="49">
        <f t="shared" si="3"/>
        <v>0.1742485531321763</v>
      </c>
      <c r="O133" s="49">
        <f t="shared" si="4"/>
        <v>-3.4373125374820757</v>
      </c>
      <c r="P133" s="49">
        <f t="shared" si="5"/>
        <v>12.595117483445964</v>
      </c>
      <c r="Q133" s="38">
        <v>0.30240302568518002</v>
      </c>
      <c r="R133" s="38">
        <v>99.364197530783699</v>
      </c>
      <c r="S133" s="38">
        <v>6.8272384991942099</v>
      </c>
      <c r="T133" s="38">
        <v>67554004.158374995</v>
      </c>
    </row>
    <row r="134" spans="2:20" x14ac:dyDescent="0.3">
      <c r="B134" s="38" t="s">
        <v>844</v>
      </c>
      <c r="C134" s="38" t="s">
        <v>845</v>
      </c>
      <c r="D134" s="38" t="s">
        <v>481</v>
      </c>
      <c r="E134" s="38" t="s">
        <v>846</v>
      </c>
      <c r="F134" s="38">
        <v>0.21999999880790699</v>
      </c>
      <c r="G134" s="38">
        <v>212283.22213989301</v>
      </c>
      <c r="H134" s="38">
        <v>74.969999999972103</v>
      </c>
      <c r="I134" s="38">
        <v>75.785000000032596</v>
      </c>
      <c r="J134" s="38">
        <v>75.410000000032596</v>
      </c>
      <c r="K134" s="38">
        <v>75.829999999958105</v>
      </c>
      <c r="L134" s="38">
        <v>71.339999999967404</v>
      </c>
      <c r="M134" s="38">
        <v>64.124929579556905</v>
      </c>
      <c r="N134" s="49">
        <f t="shared" si="3"/>
        <v>-0.55387049970426017</v>
      </c>
      <c r="O134" s="49">
        <f t="shared" si="4"/>
        <v>5.7050742922162208</v>
      </c>
      <c r="P134" s="49">
        <f t="shared" si="5"/>
        <v>17.598569689616291</v>
      </c>
      <c r="Q134" s="38">
        <v>1.1837598888632801</v>
      </c>
      <c r="R134" s="38">
        <v>20.2715053763532</v>
      </c>
      <c r="S134" s="38">
        <v>4.7483631868453804</v>
      </c>
      <c r="T134" s="38">
        <v>57692612.720124997</v>
      </c>
    </row>
    <row r="135" spans="2:20" x14ac:dyDescent="0.3">
      <c r="B135" s="38" t="s">
        <v>847</v>
      </c>
      <c r="C135" s="38" t="s">
        <v>848</v>
      </c>
      <c r="D135" s="38" t="s">
        <v>481</v>
      </c>
      <c r="E135" s="38" t="s">
        <v>849</v>
      </c>
      <c r="F135" s="38">
        <v>0.104000002145767</v>
      </c>
      <c r="G135" s="38">
        <v>124321.060650024</v>
      </c>
      <c r="H135" s="38">
        <v>207.69999999995301</v>
      </c>
      <c r="I135" s="38">
        <v>210.37999999988801</v>
      </c>
      <c r="J135" s="38">
        <v>209.14999999990701</v>
      </c>
      <c r="K135" s="38">
        <v>210.06000000005599</v>
      </c>
      <c r="L135" s="38">
        <v>187.07135559036399</v>
      </c>
      <c r="M135" s="38">
        <v>138.99991192505701</v>
      </c>
      <c r="N135" s="49">
        <f t="shared" ref="N135:N198" si="6">IFERROR((J135-K135)/K135*100,"-")</f>
        <v>-0.4332095592443781</v>
      </c>
      <c r="O135" s="49">
        <f t="shared" ref="O135:O198" si="7">IFERROR((J135-L135)/L135*100,"-")</f>
        <v>11.802258202420534</v>
      </c>
      <c r="P135" s="49">
        <f t="shared" ref="P135:P198" si="8">IFERROR((J135-M135)/M135*100,"-")</f>
        <v>50.467721240479655</v>
      </c>
      <c r="Q135" s="38">
        <v>1.1591478787067899</v>
      </c>
      <c r="R135" s="38">
        <v>18.5252435783623</v>
      </c>
      <c r="S135" s="38">
        <v>4.29454049181368</v>
      </c>
      <c r="T135" s="38">
        <v>30886335.217124999</v>
      </c>
    </row>
    <row r="136" spans="2:20" x14ac:dyDescent="0.3">
      <c r="B136" s="38" t="s">
        <v>850</v>
      </c>
      <c r="C136" s="38" t="s">
        <v>851</v>
      </c>
      <c r="D136" s="38" t="s">
        <v>481</v>
      </c>
      <c r="E136" s="38" t="s">
        <v>852</v>
      </c>
      <c r="F136" s="38">
        <v>0.33500000834464999</v>
      </c>
      <c r="G136" s="38">
        <v>511132.15560009802</v>
      </c>
      <c r="H136" s="38">
        <v>61.890000000013998</v>
      </c>
      <c r="I136" s="38">
        <v>63.169999999983702</v>
      </c>
      <c r="J136" s="38">
        <v>62.700000000011599</v>
      </c>
      <c r="K136" s="38">
        <v>63.469999999972103</v>
      </c>
      <c r="L136" s="38">
        <v>63.340000000025597</v>
      </c>
      <c r="M136" s="38">
        <v>58.941906389431097</v>
      </c>
      <c r="N136" s="49">
        <f t="shared" si="6"/>
        <v>-1.2131715770613556</v>
      </c>
      <c r="O136" s="49">
        <f t="shared" si="7"/>
        <v>-1.0104199558158187</v>
      </c>
      <c r="P136" s="49">
        <f t="shared" si="8"/>
        <v>6.3759281651846393</v>
      </c>
      <c r="Q136" s="38">
        <v>0.70483152544420602</v>
      </c>
      <c r="R136" s="38">
        <v>9.9682034976140095</v>
      </c>
      <c r="S136" s="38">
        <v>1.20482483668457</v>
      </c>
      <c r="T136" s="38">
        <v>82055706.314999998</v>
      </c>
    </row>
    <row r="137" spans="2:20" x14ac:dyDescent="0.3">
      <c r="B137" s="38" t="s">
        <v>853</v>
      </c>
      <c r="C137" s="38" t="s">
        <v>854</v>
      </c>
      <c r="D137" s="38" t="s">
        <v>481</v>
      </c>
      <c r="E137" s="38" t="s">
        <v>855</v>
      </c>
      <c r="F137" s="38">
        <v>0.41100001335143999</v>
      </c>
      <c r="G137" s="38">
        <v>237208.354959961</v>
      </c>
      <c r="H137" s="38">
        <v>205.08000000007499</v>
      </c>
      <c r="I137" s="38">
        <v>208.87999999988801</v>
      </c>
      <c r="J137" s="38">
        <v>208.18999999994401</v>
      </c>
      <c r="K137" s="38">
        <v>207.57000000006499</v>
      </c>
      <c r="L137" s="38">
        <v>195.270000000019</v>
      </c>
      <c r="M137" s="38">
        <v>135.75578796165101</v>
      </c>
      <c r="N137" s="49">
        <f t="shared" si="6"/>
        <v>0.29869441628309445</v>
      </c>
      <c r="O137" s="49">
        <f t="shared" si="7"/>
        <v>6.6164797459536819</v>
      </c>
      <c r="P137" s="49">
        <f t="shared" si="8"/>
        <v>53.356260624964726</v>
      </c>
      <c r="Q137" s="38">
        <v>0.89141907881730698</v>
      </c>
      <c r="R137" s="38">
        <v>44.485042734944699</v>
      </c>
      <c r="S137" s="38">
        <v>4.40125033658114</v>
      </c>
      <c r="T137" s="38">
        <v>147691825.77500001</v>
      </c>
    </row>
    <row r="138" spans="2:20" x14ac:dyDescent="0.3">
      <c r="B138" s="38" t="s">
        <v>856</v>
      </c>
      <c r="C138" s="38" t="s">
        <v>857</v>
      </c>
      <c r="D138" s="38" t="s">
        <v>481</v>
      </c>
      <c r="E138" s="38" t="s">
        <v>858</v>
      </c>
      <c r="F138" s="38">
        <v>3.9000000804662698E-2</v>
      </c>
      <c r="G138" s="38">
        <v>124892.186280029</v>
      </c>
      <c r="H138" s="38">
        <v>81.989999999990701</v>
      </c>
      <c r="I138" s="38">
        <v>83.449999999953405</v>
      </c>
      <c r="J138" s="38">
        <v>82.729999999981402</v>
      </c>
      <c r="K138" s="38">
        <v>82.609999999986002</v>
      </c>
      <c r="L138" s="38">
        <v>78.640000000013998</v>
      </c>
      <c r="M138" s="38">
        <v>119.334352125297</v>
      </c>
      <c r="N138" s="49">
        <f t="shared" si="6"/>
        <v>0.14526086429659915</v>
      </c>
      <c r="O138" s="49">
        <f t="shared" si="7"/>
        <v>5.2009155645557925</v>
      </c>
      <c r="P138" s="49">
        <f t="shared" si="8"/>
        <v>-30.673776220683109</v>
      </c>
      <c r="Q138" s="38">
        <v>1.4765062541573599</v>
      </c>
      <c r="R138" s="38">
        <v>-192.39534883713301</v>
      </c>
      <c r="S138" s="38">
        <v>4.6096920713462204</v>
      </c>
      <c r="T138" s="38">
        <v>10746114.156734399</v>
      </c>
    </row>
    <row r="139" spans="2:20" x14ac:dyDescent="0.3">
      <c r="B139" s="38" t="s">
        <v>859</v>
      </c>
      <c r="C139" s="38" t="s">
        <v>860</v>
      </c>
      <c r="D139" s="38" t="s">
        <v>481</v>
      </c>
      <c r="E139" s="38" t="s">
        <v>861</v>
      </c>
      <c r="F139" s="38">
        <v>2.9999999329447701E-2</v>
      </c>
      <c r="G139" s="38">
        <v>48602.131520019502</v>
      </c>
      <c r="H139" s="38">
        <v>86.420000000041895</v>
      </c>
      <c r="I139" s="38">
        <v>87.596400000038599</v>
      </c>
      <c r="J139" s="38">
        <v>87.520000000018598</v>
      </c>
      <c r="K139" s="38">
        <v>87.709999999962704</v>
      </c>
      <c r="L139" s="38">
        <v>87.329999999958105</v>
      </c>
      <c r="M139" s="38">
        <v>55.049999999988401</v>
      </c>
      <c r="N139" s="49">
        <f t="shared" si="6"/>
        <v>-0.21662296197034231</v>
      </c>
      <c r="O139" s="49">
        <f t="shared" si="7"/>
        <v>0.21756555600662372</v>
      </c>
      <c r="P139" s="49">
        <f t="shared" si="8"/>
        <v>58.98274296101188</v>
      </c>
      <c r="Q139" s="38">
        <v>1.2254664109696001</v>
      </c>
      <c r="R139" s="38">
        <v>14.025641025655201</v>
      </c>
      <c r="S139" s="38">
        <v>4.9490978056273898</v>
      </c>
      <c r="T139" s="38">
        <v>10677440</v>
      </c>
    </row>
    <row r="140" spans="2:20" x14ac:dyDescent="0.3">
      <c r="B140" s="38" t="s">
        <v>862</v>
      </c>
      <c r="C140" s="38" t="s">
        <v>863</v>
      </c>
      <c r="D140" s="38" t="s">
        <v>481</v>
      </c>
      <c r="E140" s="38" t="s">
        <v>864</v>
      </c>
      <c r="F140" s="38">
        <v>0.19799999892711601</v>
      </c>
      <c r="G140" s="38">
        <v>427210.00195996102</v>
      </c>
      <c r="H140" s="38">
        <v>204.760000000009</v>
      </c>
      <c r="I140" s="38">
        <v>212.290000000037</v>
      </c>
      <c r="J140" s="38">
        <v>211.010000000009</v>
      </c>
      <c r="K140" s="38">
        <v>205.60000000009299</v>
      </c>
      <c r="L140" s="38">
        <v>175.35000000009299</v>
      </c>
      <c r="M140" s="38">
        <v>147.87358877807901</v>
      </c>
      <c r="N140" s="49">
        <f t="shared" si="6"/>
        <v>2.6313229571564025</v>
      </c>
      <c r="O140" s="49">
        <f t="shared" si="7"/>
        <v>20.336469917249559</v>
      </c>
      <c r="P140" s="49">
        <f t="shared" si="8"/>
        <v>42.696205416831958</v>
      </c>
      <c r="Q140" s="38">
        <v>0.97625960766254105</v>
      </c>
      <c r="R140" s="38">
        <v>23.924036281212501</v>
      </c>
      <c r="S140" s="38">
        <v>5.5644217571971204</v>
      </c>
      <c r="T140" s="38">
        <v>66016299.727312498</v>
      </c>
    </row>
    <row r="141" spans="2:20" x14ac:dyDescent="0.3">
      <c r="B141" s="38" t="s">
        <v>865</v>
      </c>
      <c r="C141" s="38" t="s">
        <v>866</v>
      </c>
      <c r="D141" s="38" t="s">
        <v>481</v>
      </c>
      <c r="E141" s="38" t="s">
        <v>867</v>
      </c>
      <c r="F141" s="38">
        <v>7.4000000953674303E-2</v>
      </c>
      <c r="G141" s="38">
        <v>559276.20684960904</v>
      </c>
      <c r="H141" s="38">
        <v>29.619999999995301</v>
      </c>
      <c r="I141" s="38">
        <v>30.2200000000012</v>
      </c>
      <c r="J141" s="38">
        <v>29.950000000011599</v>
      </c>
      <c r="K141" s="38">
        <v>30.100000000005799</v>
      </c>
      <c r="L141" s="38">
        <v>25.959999999991901</v>
      </c>
      <c r="M141" s="38">
        <v>55.482561355573097</v>
      </c>
      <c r="N141" s="49">
        <f t="shared" si="6"/>
        <v>-0.49833887041253039</v>
      </c>
      <c r="O141" s="49">
        <f t="shared" si="7"/>
        <v>15.369799691914265</v>
      </c>
      <c r="P141" s="49">
        <f t="shared" si="8"/>
        <v>-46.019074699760253</v>
      </c>
      <c r="Q141" s="38">
        <v>1.46526433185863</v>
      </c>
      <c r="R141" s="38">
        <v>-5.1549053356357</v>
      </c>
      <c r="S141" s="38">
        <v>2.1983670359841199</v>
      </c>
      <c r="T141" s="38">
        <v>19103809.542718701</v>
      </c>
    </row>
    <row r="142" spans="2:20" x14ac:dyDescent="0.3">
      <c r="B142" s="38" t="s">
        <v>868</v>
      </c>
      <c r="C142" s="38" t="s">
        <v>869</v>
      </c>
      <c r="D142" s="38" t="s">
        <v>481</v>
      </c>
      <c r="E142" s="38" t="s">
        <v>870</v>
      </c>
      <c r="F142" s="38">
        <v>4.1999999433755902E-2</v>
      </c>
      <c r="G142" s="38">
        <v>41925.571260009798</v>
      </c>
      <c r="H142" s="38">
        <v>43.039999999979003</v>
      </c>
      <c r="I142" s="38">
        <v>43.8099999999977</v>
      </c>
      <c r="J142" s="38">
        <v>43.530000000027897</v>
      </c>
      <c r="K142" s="38">
        <v>43.6900000000023</v>
      </c>
      <c r="L142" s="38">
        <v>43.239999999990701</v>
      </c>
      <c r="M142" s="38">
        <v>51.602451116603298</v>
      </c>
      <c r="N142" s="49">
        <f t="shared" si="6"/>
        <v>-0.3662165254621067</v>
      </c>
      <c r="O142" s="49">
        <f t="shared" si="7"/>
        <v>0.67067530073371506</v>
      </c>
      <c r="P142" s="49">
        <f t="shared" si="8"/>
        <v>-15.64354200604641</v>
      </c>
      <c r="Q142" s="38">
        <v>0.99022982115184299</v>
      </c>
      <c r="R142" s="38">
        <v>-189.260869565653</v>
      </c>
      <c r="S142" s="38">
        <v>2.0539233600829898</v>
      </c>
      <c r="T142" s="38">
        <v>9511147.9437656291</v>
      </c>
    </row>
    <row r="143" spans="2:20" x14ac:dyDescent="0.3">
      <c r="B143" s="38" t="s">
        <v>871</v>
      </c>
      <c r="C143" s="38" t="s">
        <v>872</v>
      </c>
      <c r="D143" s="38" t="s">
        <v>481</v>
      </c>
      <c r="E143" s="38" t="s">
        <v>873</v>
      </c>
      <c r="F143" s="38">
        <v>2.0999999716877899E-2</v>
      </c>
      <c r="G143" s="38">
        <v>55746.218900024403</v>
      </c>
      <c r="H143" s="38">
        <v>10.679999999993001</v>
      </c>
      <c r="I143" s="38">
        <v>11.100000000005799</v>
      </c>
      <c r="J143" s="38">
        <v>10.6999999999971</v>
      </c>
      <c r="K143" s="38">
        <v>10.979999999995901</v>
      </c>
      <c r="L143" s="38">
        <v>10.477617905678899</v>
      </c>
      <c r="M143" s="38">
        <v>20.553339998819901</v>
      </c>
      <c r="N143" s="49">
        <f t="shared" si="6"/>
        <v>-2.5500910746712644</v>
      </c>
      <c r="O143" s="49">
        <f t="shared" si="7"/>
        <v>2.1224489795306347</v>
      </c>
      <c r="P143" s="49">
        <f t="shared" si="8"/>
        <v>-47.940334755268701</v>
      </c>
      <c r="Q143" s="38">
        <v>3.4488152333105999</v>
      </c>
      <c r="R143" s="38">
        <v>-1.35271807838217</v>
      </c>
      <c r="S143" s="38">
        <v>1.2689463898350399</v>
      </c>
      <c r="T143" s="38">
        <v>4095960</v>
      </c>
    </row>
    <row r="144" spans="2:20" x14ac:dyDescent="0.3">
      <c r="B144" s="38" t="s">
        <v>874</v>
      </c>
      <c r="C144" s="38" t="s">
        <v>875</v>
      </c>
      <c r="D144" s="38" t="s">
        <v>481</v>
      </c>
      <c r="E144" s="38" t="s">
        <v>876</v>
      </c>
      <c r="F144" s="38">
        <v>0.125</v>
      </c>
      <c r="G144" s="38">
        <v>239071.760899902</v>
      </c>
      <c r="H144" s="38">
        <v>423.029999999795</v>
      </c>
      <c r="I144" s="38">
        <v>433.52000000001902</v>
      </c>
      <c r="J144" s="38">
        <v>425.68999999994401</v>
      </c>
      <c r="K144" s="38">
        <v>430.06999999983202</v>
      </c>
      <c r="L144" s="38">
        <v>421.75</v>
      </c>
      <c r="M144" s="38">
        <v>174.68999999994401</v>
      </c>
      <c r="N144" s="49">
        <f t="shared" si="6"/>
        <v>-1.0184388587647883</v>
      </c>
      <c r="O144" s="49">
        <f t="shared" si="7"/>
        <v>0.9342027267205707</v>
      </c>
      <c r="P144" s="49">
        <f t="shared" si="8"/>
        <v>143.68309576969517</v>
      </c>
      <c r="Q144" s="38">
        <v>0.71841079458135904</v>
      </c>
      <c r="R144" s="38">
        <v>193.49545454536599</v>
      </c>
      <c r="S144" s="38">
        <v>29.034855687874401</v>
      </c>
      <c r="T144" s="38">
        <v>40756500.097812504</v>
      </c>
    </row>
    <row r="145" spans="2:20" x14ac:dyDescent="0.3">
      <c r="B145" s="38" t="s">
        <v>877</v>
      </c>
      <c r="C145" s="38" t="s">
        <v>878</v>
      </c>
      <c r="D145" s="38" t="s">
        <v>481</v>
      </c>
      <c r="E145" s="38" t="s">
        <v>879</v>
      </c>
      <c r="F145" s="38">
        <v>3.20000015199184E-2</v>
      </c>
      <c r="G145" s="38">
        <v>51506.0882700195</v>
      </c>
      <c r="H145" s="38">
        <v>39.330000000016298</v>
      </c>
      <c r="I145" s="38">
        <v>41.359999999986002</v>
      </c>
      <c r="J145" s="38">
        <v>39.390000000013998</v>
      </c>
      <c r="K145" s="38">
        <v>41.0599999999977</v>
      </c>
      <c r="L145" s="38">
        <v>40.386383577017099</v>
      </c>
      <c r="M145" s="38">
        <v>91.082614335115096</v>
      </c>
      <c r="N145" s="49">
        <f t="shared" si="6"/>
        <v>-4.0672187042956542</v>
      </c>
      <c r="O145" s="49">
        <f t="shared" si="7"/>
        <v>-2.4671275037612395</v>
      </c>
      <c r="P145" s="49">
        <f t="shared" si="8"/>
        <v>-56.753546999552952</v>
      </c>
      <c r="Q145" s="38">
        <v>2.4434530651487898</v>
      </c>
      <c r="R145" s="38">
        <v>-2.2444444444481602</v>
      </c>
      <c r="S145" s="38">
        <v>0.58020963746184895</v>
      </c>
      <c r="T145" s="38">
        <v>6216690.8263203101</v>
      </c>
    </row>
    <row r="146" spans="2:20" x14ac:dyDescent="0.3">
      <c r="B146" s="38" t="s">
        <v>880</v>
      </c>
      <c r="C146" s="38" t="s">
        <v>881</v>
      </c>
      <c r="D146" s="38" t="s">
        <v>481</v>
      </c>
      <c r="E146" s="38" t="s">
        <v>882</v>
      </c>
      <c r="F146" s="38">
        <v>0.140000000596046</v>
      </c>
      <c r="G146" s="38">
        <v>122392.195560059</v>
      </c>
      <c r="H146" s="38">
        <v>152.34000000008399</v>
      </c>
      <c r="I146" s="38">
        <v>154.09000000008399</v>
      </c>
      <c r="J146" s="38">
        <v>153.959999999963</v>
      </c>
      <c r="K146" s="38">
        <v>154.75</v>
      </c>
      <c r="L146" s="38">
        <v>146.989999999991</v>
      </c>
      <c r="M146" s="38">
        <v>117.1441600814</v>
      </c>
      <c r="N146" s="49">
        <f t="shared" si="6"/>
        <v>-0.51050080777835027</v>
      </c>
      <c r="O146" s="49">
        <f t="shared" si="7"/>
        <v>4.7418191713534457</v>
      </c>
      <c r="P146" s="49">
        <f t="shared" si="8"/>
        <v>31.427806467672621</v>
      </c>
      <c r="Q146" s="38">
        <v>0.18655965909988501</v>
      </c>
      <c r="R146" s="38">
        <v>55.381294963939602</v>
      </c>
      <c r="S146" s="38">
        <v>2.3446836240036601</v>
      </c>
      <c r="T146" s="38">
        <v>41414435.405000001</v>
      </c>
    </row>
    <row r="147" spans="2:20" x14ac:dyDescent="0.3">
      <c r="B147" s="38" t="s">
        <v>883</v>
      </c>
      <c r="C147" s="38" t="s">
        <v>884</v>
      </c>
      <c r="D147" s="38" t="s">
        <v>481</v>
      </c>
      <c r="E147" s="38" t="s">
        <v>885</v>
      </c>
      <c r="F147" s="38">
        <v>7.1999996900558499E-2</v>
      </c>
      <c r="G147" s="38">
        <v>150499.13636010699</v>
      </c>
      <c r="H147" s="38">
        <v>51.260000000009299</v>
      </c>
      <c r="I147" s="38">
        <v>52.630000000004699</v>
      </c>
      <c r="J147" s="38">
        <v>51.530000000027897</v>
      </c>
      <c r="K147" s="38">
        <v>52.219999999972103</v>
      </c>
      <c r="L147" s="38">
        <v>50.381036513601401</v>
      </c>
      <c r="M147" s="38">
        <v>75.683311824803198</v>
      </c>
      <c r="N147" s="49">
        <f t="shared" si="6"/>
        <v>-1.3213328225671668</v>
      </c>
      <c r="O147" s="49">
        <f t="shared" si="7"/>
        <v>2.2805475352145828</v>
      </c>
      <c r="P147" s="49">
        <f t="shared" si="8"/>
        <v>-31.91365605232367</v>
      </c>
      <c r="Q147" s="38">
        <v>2.0761649225460101</v>
      </c>
      <c r="R147" s="38">
        <v>16.2555205047247</v>
      </c>
      <c r="S147" s="38">
        <v>1.8380900183165101</v>
      </c>
      <c r="T147" s="38">
        <v>15789881.8595156</v>
      </c>
    </row>
    <row r="148" spans="2:20" x14ac:dyDescent="0.3">
      <c r="B148" s="38" t="s">
        <v>886</v>
      </c>
      <c r="C148" s="38" t="s">
        <v>887</v>
      </c>
      <c r="D148" s="38" t="s">
        <v>547</v>
      </c>
      <c r="E148" s="38" t="s">
        <v>888</v>
      </c>
      <c r="F148" s="38">
        <v>1.4999999664723899E-2</v>
      </c>
      <c r="G148" s="38">
        <v>58989.851909973098</v>
      </c>
      <c r="H148" s="38">
        <v>22.5650000000023</v>
      </c>
      <c r="I148" s="38">
        <v>23.049999999988401</v>
      </c>
      <c r="J148" s="38">
        <v>22.769999999989501</v>
      </c>
      <c r="K148" s="38">
        <v>22.859999999986002</v>
      </c>
      <c r="L148" s="38">
        <v>21.149999999994201</v>
      </c>
      <c r="M148" s="38">
        <v>27.200000000011599</v>
      </c>
      <c r="N148" s="49">
        <f t="shared" si="6"/>
        <v>-0.39370078738650716</v>
      </c>
      <c r="O148" s="49">
        <f t="shared" si="7"/>
        <v>7.6595744680649878</v>
      </c>
      <c r="P148" s="49">
        <f t="shared" si="8"/>
        <v>-16.286764705956649</v>
      </c>
      <c r="Q148" s="38">
        <v>1.46623739566712</v>
      </c>
      <c r="R148" s="38">
        <v>11.558375634500401</v>
      </c>
      <c r="S148" s="38">
        <v>1.16929292538407</v>
      </c>
      <c r="T148" s="38">
        <v>3647883.8117695302</v>
      </c>
    </row>
    <row r="149" spans="2:20" x14ac:dyDescent="0.3">
      <c r="B149" s="38" t="s">
        <v>889</v>
      </c>
      <c r="C149" s="38" t="s">
        <v>887</v>
      </c>
      <c r="D149" s="38" t="s">
        <v>890</v>
      </c>
      <c r="E149" s="38" t="s">
        <v>891</v>
      </c>
      <c r="F149" s="38">
        <v>2.8000000864267301E-2</v>
      </c>
      <c r="G149" s="38">
        <v>73417.991839965805</v>
      </c>
      <c r="H149" s="38">
        <v>20.454999999987201</v>
      </c>
      <c r="I149" s="38">
        <v>20.915000000008099</v>
      </c>
      <c r="J149" s="38">
        <v>20.5599999999977</v>
      </c>
      <c r="K149" s="38">
        <v>20.679999999993001</v>
      </c>
      <c r="L149" s="38">
        <v>18.929999999993001</v>
      </c>
      <c r="M149" s="38">
        <v>25.570000000006999</v>
      </c>
      <c r="N149" s="49">
        <f t="shared" si="6"/>
        <v>-0.58027079301422324</v>
      </c>
      <c r="O149" s="49">
        <f t="shared" si="7"/>
        <v>8.610670892790818</v>
      </c>
      <c r="P149" s="49">
        <f t="shared" si="8"/>
        <v>-19.593273367258224</v>
      </c>
      <c r="Q149" s="38">
        <v>1.5062582300524801</v>
      </c>
      <c r="R149" s="38">
        <v>10.436548223326101</v>
      </c>
      <c r="S149" s="38">
        <v>1.05580424004984</v>
      </c>
      <c r="T149" s="38">
        <v>6993910.9078359399</v>
      </c>
    </row>
    <row r="150" spans="2:20" x14ac:dyDescent="0.3">
      <c r="B150" s="38" t="s">
        <v>892</v>
      </c>
      <c r="C150" s="38" t="s">
        <v>893</v>
      </c>
      <c r="D150" s="38" t="s">
        <v>547</v>
      </c>
      <c r="E150" s="38" t="s">
        <v>894</v>
      </c>
      <c r="F150" s="38">
        <v>3.5000000149011598E-2</v>
      </c>
      <c r="G150" s="38">
        <v>53762.952960021998</v>
      </c>
      <c r="H150" s="38">
        <v>33.859999999986002</v>
      </c>
      <c r="I150" s="38">
        <v>34.719999999972103</v>
      </c>
      <c r="J150" s="38">
        <v>34.5599999999977</v>
      </c>
      <c r="K150" s="38">
        <v>34.200000000011599</v>
      </c>
      <c r="L150" s="38">
        <v>33.359999999986002</v>
      </c>
      <c r="M150" s="38">
        <v>32.260000000009299</v>
      </c>
      <c r="N150" s="49">
        <f t="shared" si="6"/>
        <v>1.0526315789063716</v>
      </c>
      <c r="O150" s="49">
        <f t="shared" si="7"/>
        <v>3.5971223021948493</v>
      </c>
      <c r="P150" s="49">
        <f t="shared" si="8"/>
        <v>7.1295722256284497</v>
      </c>
      <c r="Q150" s="38">
        <v>1.86946841650024</v>
      </c>
      <c r="R150" s="38">
        <v>15.3600000000006</v>
      </c>
      <c r="S150" s="38">
        <v>1.4897715305869501</v>
      </c>
      <c r="T150" s="38">
        <v>9914226.2668750007</v>
      </c>
    </row>
    <row r="151" spans="2:20" x14ac:dyDescent="0.3">
      <c r="B151" s="38" t="s">
        <v>895</v>
      </c>
      <c r="C151" s="38" t="s">
        <v>896</v>
      </c>
      <c r="D151" s="38" t="s">
        <v>481</v>
      </c>
      <c r="E151" s="38" t="s">
        <v>897</v>
      </c>
      <c r="F151" s="38">
        <v>0.178000003099442</v>
      </c>
      <c r="G151" s="38">
        <v>474430.06308007799</v>
      </c>
      <c r="H151" s="38">
        <v>198.56000000005599</v>
      </c>
      <c r="I151" s="38">
        <v>204.65999999991601</v>
      </c>
      <c r="J151" s="38">
        <v>204.09000000008399</v>
      </c>
      <c r="K151" s="38">
        <v>198.65999999991601</v>
      </c>
      <c r="L151" s="38">
        <v>191.69999999995301</v>
      </c>
      <c r="M151" s="38">
        <v>138.086505263345</v>
      </c>
      <c r="N151" s="49">
        <f t="shared" si="6"/>
        <v>2.7333131985151891</v>
      </c>
      <c r="O151" s="49">
        <f t="shared" si="7"/>
        <v>6.4632237872373599</v>
      </c>
      <c r="P151" s="49">
        <f t="shared" si="8"/>
        <v>47.798656799130093</v>
      </c>
      <c r="Q151" s="38">
        <v>0.45732867656033699</v>
      </c>
      <c r="R151" s="38">
        <v>26.402328589902002</v>
      </c>
      <c r="S151" s="38">
        <v>7.1321215678835896</v>
      </c>
      <c r="T151" s="38">
        <v>51373907.876562499</v>
      </c>
    </row>
    <row r="152" spans="2:20" x14ac:dyDescent="0.3">
      <c r="B152" s="38" t="s">
        <v>898</v>
      </c>
      <c r="C152" s="38" t="s">
        <v>899</v>
      </c>
      <c r="D152" s="38" t="s">
        <v>481</v>
      </c>
      <c r="E152" s="38" t="s">
        <v>900</v>
      </c>
      <c r="F152" s="38">
        <v>8.2999996840953799E-2</v>
      </c>
      <c r="G152" s="38">
        <v>301883.41808007797</v>
      </c>
      <c r="H152" s="38">
        <v>102.280099999974</v>
      </c>
      <c r="I152" s="38">
        <v>104.63729999994401</v>
      </c>
      <c r="J152" s="38">
        <v>104.239999999991</v>
      </c>
      <c r="K152" s="38">
        <v>102.640000000014</v>
      </c>
      <c r="L152" s="38">
        <v>95.599999999976703</v>
      </c>
      <c r="M152" s="38">
        <v>95.869999999995301</v>
      </c>
      <c r="N152" s="49">
        <f t="shared" si="6"/>
        <v>1.5588464536016982</v>
      </c>
      <c r="O152" s="49">
        <f t="shared" si="7"/>
        <v>9.0376569037828478</v>
      </c>
      <c r="P152" s="49">
        <f t="shared" si="8"/>
        <v>8.7305726504601111</v>
      </c>
      <c r="Q152" s="38">
        <v>0.65312062105022095</v>
      </c>
      <c r="R152" s="38">
        <v>30.6588235293748</v>
      </c>
      <c r="S152" s="38">
        <v>3.7857194224234298</v>
      </c>
      <c r="T152" s="38">
        <v>24729104.7505625</v>
      </c>
    </row>
    <row r="153" spans="2:20" x14ac:dyDescent="0.3">
      <c r="B153" s="38" t="s">
        <v>901</v>
      </c>
      <c r="C153" s="38" t="s">
        <v>902</v>
      </c>
      <c r="D153" s="38" t="s">
        <v>481</v>
      </c>
      <c r="E153" s="38" t="s">
        <v>903</v>
      </c>
      <c r="F153" s="38">
        <v>0.26100000739097601</v>
      </c>
      <c r="G153" s="38">
        <v>209649.25056005901</v>
      </c>
      <c r="H153" s="38">
        <v>77.589999999967404</v>
      </c>
      <c r="I153" s="38">
        <v>78.510000000009299</v>
      </c>
      <c r="J153" s="38">
        <v>78.079999999958105</v>
      </c>
      <c r="K153" s="38">
        <v>78.5</v>
      </c>
      <c r="L153" s="38">
        <v>80.410000000032596</v>
      </c>
      <c r="M153" s="38">
        <v>73.461854510242105</v>
      </c>
      <c r="N153" s="49">
        <f t="shared" si="6"/>
        <v>-0.53503184718712782</v>
      </c>
      <c r="O153" s="49">
        <f t="shared" si="7"/>
        <v>-2.8976495461678238</v>
      </c>
      <c r="P153" s="49">
        <f t="shared" si="8"/>
        <v>6.2864537255483173</v>
      </c>
      <c r="Q153" s="38">
        <v>0.37854782077965898</v>
      </c>
      <c r="R153" s="38">
        <v>120.123076922726</v>
      </c>
      <c r="S153" s="38">
        <v>2.4742757166568499</v>
      </c>
      <c r="T153" s="38">
        <v>65597807.480312496</v>
      </c>
    </row>
    <row r="154" spans="2:20" x14ac:dyDescent="0.3">
      <c r="B154" s="38" t="s">
        <v>904</v>
      </c>
      <c r="C154" s="38" t="s">
        <v>905</v>
      </c>
      <c r="D154" s="38" t="s">
        <v>481</v>
      </c>
      <c r="E154" s="38" t="s">
        <v>906</v>
      </c>
      <c r="F154" s="38">
        <v>5.4999999701976797E-2</v>
      </c>
      <c r="G154" s="38">
        <v>137159.44158007801</v>
      </c>
      <c r="H154" s="38">
        <v>414.91999999992498</v>
      </c>
      <c r="I154" s="38">
        <v>419.71499999985099</v>
      </c>
      <c r="J154" s="38">
        <v>418.08999999985099</v>
      </c>
      <c r="K154" s="38">
        <v>419.35999999987001</v>
      </c>
      <c r="L154" s="38">
        <v>386.91000000014901</v>
      </c>
      <c r="M154" s="38">
        <v>225.60117017966701</v>
      </c>
      <c r="N154" s="49">
        <f t="shared" si="6"/>
        <v>-0.30284242655938048</v>
      </c>
      <c r="O154" s="49">
        <f t="shared" si="7"/>
        <v>8.0587216664573074</v>
      </c>
      <c r="P154" s="49">
        <f t="shared" si="8"/>
        <v>85.32262029797424</v>
      </c>
      <c r="Q154" s="38">
        <v>0.34445959335471299</v>
      </c>
      <c r="R154" s="38"/>
      <c r="S154" s="38">
        <v>-4.9818038082812599</v>
      </c>
      <c r="T154" s="38">
        <v>16450676.2831719</v>
      </c>
    </row>
    <row r="155" spans="2:20" x14ac:dyDescent="0.3">
      <c r="B155" s="38" t="s">
        <v>907</v>
      </c>
      <c r="C155" s="38" t="s">
        <v>908</v>
      </c>
      <c r="D155" s="38" t="s">
        <v>481</v>
      </c>
      <c r="E155" s="38" t="s">
        <v>909</v>
      </c>
      <c r="F155" s="38">
        <v>5.9000000357627903E-2</v>
      </c>
      <c r="G155" s="38">
        <v>52271.745719970699</v>
      </c>
      <c r="H155" s="38">
        <v>110.209999999963</v>
      </c>
      <c r="I155" s="38">
        <v>111.959999999963</v>
      </c>
      <c r="J155" s="38">
        <v>111.479999999981</v>
      </c>
      <c r="K155" s="38">
        <v>111.229999999981</v>
      </c>
      <c r="L155" s="38">
        <v>105.510000000009</v>
      </c>
      <c r="M155" s="38">
        <v>86.940163037856095</v>
      </c>
      <c r="N155" s="49">
        <f t="shared" si="6"/>
        <v>0.22475950732719832</v>
      </c>
      <c r="O155" s="49">
        <f t="shared" si="7"/>
        <v>5.6582314472291673</v>
      </c>
      <c r="P155" s="49">
        <f t="shared" si="8"/>
        <v>28.226122547572864</v>
      </c>
      <c r="Q155" s="38">
        <v>1.4339740888535699</v>
      </c>
      <c r="R155" s="38">
        <v>24.182212581334198</v>
      </c>
      <c r="S155" s="38"/>
      <c r="T155" s="38">
        <v>16049793.882718701</v>
      </c>
    </row>
    <row r="156" spans="2:20" x14ac:dyDescent="0.3">
      <c r="B156" s="38" t="s">
        <v>910</v>
      </c>
      <c r="C156" s="38" t="s">
        <v>911</v>
      </c>
      <c r="D156" s="38" t="s">
        <v>481</v>
      </c>
      <c r="E156" s="38" t="s">
        <v>912</v>
      </c>
      <c r="F156" s="38">
        <v>0.123000003397465</v>
      </c>
      <c r="G156" s="38">
        <v>181341.99762011701</v>
      </c>
      <c r="H156" s="38">
        <v>45.280000000027897</v>
      </c>
      <c r="I156" s="38">
        <v>46.659999999974403</v>
      </c>
      <c r="J156" s="38">
        <v>46.340000000025597</v>
      </c>
      <c r="K156" s="38">
        <v>45.590000000025597</v>
      </c>
      <c r="L156" s="38">
        <v>42.609999999986002</v>
      </c>
      <c r="M156" s="38">
        <v>38.3103546765633</v>
      </c>
      <c r="N156" s="49">
        <f t="shared" si="6"/>
        <v>1.6450976091238845</v>
      </c>
      <c r="O156" s="49">
        <f t="shared" si="7"/>
        <v>8.7538136588613487</v>
      </c>
      <c r="P156" s="49">
        <f t="shared" si="8"/>
        <v>20.959464852917439</v>
      </c>
      <c r="Q156" s="38"/>
      <c r="R156" s="38">
        <v>-20.5044247787446</v>
      </c>
      <c r="S156" s="38">
        <v>2.6596517801372102</v>
      </c>
      <c r="T156" s="38">
        <v>34325465.874437504</v>
      </c>
    </row>
    <row r="157" spans="2:20" x14ac:dyDescent="0.3">
      <c r="B157" s="38" t="s">
        <v>913</v>
      </c>
      <c r="C157" s="38" t="s">
        <v>914</v>
      </c>
      <c r="D157" s="38" t="s">
        <v>481</v>
      </c>
      <c r="E157" s="38" t="s">
        <v>915</v>
      </c>
      <c r="F157" s="38">
        <v>8.2999996840953799E-2</v>
      </c>
      <c r="G157" s="38">
        <v>105632.310060059</v>
      </c>
      <c r="H157" s="38">
        <v>115.18999999994401</v>
      </c>
      <c r="I157" s="38">
        <v>116.915000000037</v>
      </c>
      <c r="J157" s="38">
        <v>115.739999999991</v>
      </c>
      <c r="K157" s="38">
        <v>117</v>
      </c>
      <c r="L157" s="38">
        <v>114.569999999949</v>
      </c>
      <c r="M157" s="38">
        <v>125.50611566065299</v>
      </c>
      <c r="N157" s="49">
        <f t="shared" si="6"/>
        <v>-1.0769230769307696</v>
      </c>
      <c r="O157" s="49">
        <f t="shared" si="7"/>
        <v>1.0212097408069438</v>
      </c>
      <c r="P157" s="49">
        <f t="shared" si="8"/>
        <v>-7.7813862768790463</v>
      </c>
      <c r="Q157" s="38">
        <v>0.61047485212111496</v>
      </c>
      <c r="R157" s="38">
        <v>18.284360189572901</v>
      </c>
      <c r="S157" s="38">
        <v>1.90185915756956</v>
      </c>
      <c r="T157" s="38">
        <v>22297396.7633438</v>
      </c>
    </row>
    <row r="158" spans="2:20" x14ac:dyDescent="0.3">
      <c r="B158" s="38" t="s">
        <v>916</v>
      </c>
      <c r="C158" s="38" t="s">
        <v>917</v>
      </c>
      <c r="D158" s="38" t="s">
        <v>481</v>
      </c>
      <c r="E158" s="38" t="s">
        <v>918</v>
      </c>
      <c r="F158" s="38">
        <v>0.24600000679493</v>
      </c>
      <c r="G158" s="38">
        <v>267439.78139990201</v>
      </c>
      <c r="H158" s="38">
        <v>79.310000000055894</v>
      </c>
      <c r="I158" s="38">
        <v>80.619999999995301</v>
      </c>
      <c r="J158" s="38">
        <v>79.550000000046595</v>
      </c>
      <c r="K158" s="38">
        <v>80.849999999976703</v>
      </c>
      <c r="L158" s="38">
        <v>81.842510080663502</v>
      </c>
      <c r="M158" s="38">
        <v>87.457371271680998</v>
      </c>
      <c r="N158" s="49">
        <f t="shared" si="6"/>
        <v>-1.6079158935441964</v>
      </c>
      <c r="O158" s="49">
        <f t="shared" si="7"/>
        <v>-2.8011238638177427</v>
      </c>
      <c r="P158" s="49">
        <f t="shared" si="8"/>
        <v>-9.0414005779691635</v>
      </c>
      <c r="Q158" s="38">
        <v>0.28995122539117801</v>
      </c>
      <c r="R158" s="38">
        <v>28.309608540963399</v>
      </c>
      <c r="S158" s="38">
        <v>1.34037411690042</v>
      </c>
      <c r="T158" s="38">
        <v>58503626.498374999</v>
      </c>
    </row>
    <row r="159" spans="2:20" x14ac:dyDescent="0.3">
      <c r="B159" s="38" t="s">
        <v>919</v>
      </c>
      <c r="C159" s="38" t="s">
        <v>920</v>
      </c>
      <c r="D159" s="38" t="s">
        <v>481</v>
      </c>
      <c r="E159" s="38" t="s">
        <v>921</v>
      </c>
      <c r="F159" s="38">
        <v>5.0999999046325697E-2</v>
      </c>
      <c r="G159" s="38">
        <v>76950.4490600586</v>
      </c>
      <c r="H159" s="38">
        <v>38.219999999972103</v>
      </c>
      <c r="I159" s="38">
        <v>38.919999999983702</v>
      </c>
      <c r="J159" s="38">
        <v>38.659999999974403</v>
      </c>
      <c r="K159" s="38">
        <v>38.539999999979003</v>
      </c>
      <c r="L159" s="38">
        <v>37.038830512785403</v>
      </c>
      <c r="M159" s="38">
        <v>32.276909557869701</v>
      </c>
      <c r="N159" s="49">
        <f t="shared" si="6"/>
        <v>0.31136481576405195</v>
      </c>
      <c r="O159" s="49">
        <f t="shared" si="7"/>
        <v>4.3769456668708537</v>
      </c>
      <c r="P159" s="49">
        <f t="shared" si="8"/>
        <v>19.776027288673266</v>
      </c>
      <c r="Q159" s="38">
        <v>0.57317454179610605</v>
      </c>
      <c r="R159" s="38">
        <v>37.901960784278302</v>
      </c>
      <c r="S159" s="38">
        <v>2.8552863463919498</v>
      </c>
      <c r="T159" s="38">
        <v>14325918.608093699</v>
      </c>
    </row>
    <row r="160" spans="2:20" x14ac:dyDescent="0.3">
      <c r="B160" s="38" t="s">
        <v>922</v>
      </c>
      <c r="C160" s="38" t="s">
        <v>923</v>
      </c>
      <c r="D160" s="38" t="s">
        <v>481</v>
      </c>
      <c r="E160" s="38" t="s">
        <v>924</v>
      </c>
      <c r="F160" s="38">
        <v>0.15700000524520899</v>
      </c>
      <c r="G160" s="38">
        <v>142612.36247997999</v>
      </c>
      <c r="H160" s="38">
        <v>55.719999999972103</v>
      </c>
      <c r="I160" s="38">
        <v>57.179999999993001</v>
      </c>
      <c r="J160" s="38">
        <v>56.909999999974403</v>
      </c>
      <c r="K160" s="38">
        <v>56.200000000011599</v>
      </c>
      <c r="L160" s="38">
        <v>54.255241354461802</v>
      </c>
      <c r="M160" s="38">
        <v>62.830843412375501</v>
      </c>
      <c r="N160" s="49">
        <f t="shared" si="6"/>
        <v>1.2633451956630914</v>
      </c>
      <c r="O160" s="49">
        <f t="shared" si="7"/>
        <v>4.8930915783204432</v>
      </c>
      <c r="P160" s="49">
        <f t="shared" si="8"/>
        <v>-9.4234663914043484</v>
      </c>
      <c r="Q160" s="38"/>
      <c r="R160" s="38"/>
      <c r="S160" s="38">
        <v>1.12850701128991</v>
      </c>
      <c r="T160" s="38">
        <v>41762127.293250002</v>
      </c>
    </row>
    <row r="161" spans="2:20" x14ac:dyDescent="0.3">
      <c r="B161" s="38" t="s">
        <v>925</v>
      </c>
      <c r="C161" s="38" t="s">
        <v>926</v>
      </c>
      <c r="D161" s="38" t="s">
        <v>481</v>
      </c>
      <c r="E161" s="38" t="s">
        <v>927</v>
      </c>
      <c r="F161" s="38">
        <v>1.7000000923872001E-2</v>
      </c>
      <c r="G161" s="38">
        <v>34729.989559997601</v>
      </c>
      <c r="H161" s="38">
        <v>19.019999999989501</v>
      </c>
      <c r="I161" s="38">
        <v>19.640000000013998</v>
      </c>
      <c r="J161" s="38">
        <v>19.459999999991901</v>
      </c>
      <c r="K161" s="38">
        <v>19.209999999991901</v>
      </c>
      <c r="L161" s="38">
        <v>17.149999999994201</v>
      </c>
      <c r="M161" s="38">
        <v>32.250900137412799</v>
      </c>
      <c r="N161" s="49">
        <f t="shared" si="6"/>
        <v>1.3014055179599449</v>
      </c>
      <c r="O161" s="49">
        <f t="shared" si="7"/>
        <v>13.469387755093184</v>
      </c>
      <c r="P161" s="49">
        <f t="shared" si="8"/>
        <v>-39.660598876069066</v>
      </c>
      <c r="Q161" s="38"/>
      <c r="R161" s="38">
        <v>-0.87499999999909095</v>
      </c>
      <c r="S161" s="38">
        <v>1.0751162885644601</v>
      </c>
      <c r="T161" s="38">
        <v>4946626.7213984402</v>
      </c>
    </row>
    <row r="162" spans="2:20" x14ac:dyDescent="0.3">
      <c r="B162" s="38" t="s">
        <v>928</v>
      </c>
      <c r="C162" s="38" t="s">
        <v>929</v>
      </c>
      <c r="D162" s="38" t="s">
        <v>481</v>
      </c>
      <c r="E162" s="38" t="s">
        <v>930</v>
      </c>
      <c r="F162" s="38">
        <v>4.39999997615814E-2</v>
      </c>
      <c r="G162" s="38">
        <v>55946.828219970703</v>
      </c>
      <c r="H162" s="38">
        <v>53.520000000018598</v>
      </c>
      <c r="I162" s="38">
        <v>54.030000000027897</v>
      </c>
      <c r="J162" s="38">
        <v>53.659999999974403</v>
      </c>
      <c r="K162" s="38">
        <v>53.969999999972103</v>
      </c>
      <c r="L162" s="38">
        <v>51.634197114501099</v>
      </c>
      <c r="M162" s="38">
        <v>39.882354723638898</v>
      </c>
      <c r="N162" s="49">
        <f t="shared" si="6"/>
        <v>-0.57439318139310791</v>
      </c>
      <c r="O162" s="49">
        <f t="shared" si="7"/>
        <v>3.9233744275736435</v>
      </c>
      <c r="P162" s="49">
        <f t="shared" si="8"/>
        <v>34.545716700546969</v>
      </c>
      <c r="Q162" s="38">
        <v>1.2952187778137201</v>
      </c>
      <c r="R162" s="38">
        <v>15.4639769452333</v>
      </c>
      <c r="S162" s="38">
        <v>1.9346519072805699</v>
      </c>
      <c r="T162" s="38">
        <v>11864031.750796899</v>
      </c>
    </row>
    <row r="163" spans="2:20" x14ac:dyDescent="0.3">
      <c r="B163" s="38" t="s">
        <v>931</v>
      </c>
      <c r="C163" s="38" t="s">
        <v>932</v>
      </c>
      <c r="D163" s="38" t="s">
        <v>481</v>
      </c>
      <c r="E163" s="38" t="s">
        <v>933</v>
      </c>
      <c r="F163" s="38">
        <v>3.9999999105930301E-2</v>
      </c>
      <c r="G163" s="38">
        <v>39168.526400024399</v>
      </c>
      <c r="H163" s="38">
        <v>73.109999999986002</v>
      </c>
      <c r="I163" s="38">
        <v>74.099999999976703</v>
      </c>
      <c r="J163" s="38">
        <v>73.280000000027897</v>
      </c>
      <c r="K163" s="38">
        <v>73.459999999962704</v>
      </c>
      <c r="L163" s="38">
        <v>76.640000000013998</v>
      </c>
      <c r="M163" s="38">
        <v>59.6440623352537</v>
      </c>
      <c r="N163" s="49">
        <f t="shared" si="6"/>
        <v>-0.24503130946759979</v>
      </c>
      <c r="O163" s="49">
        <f t="shared" si="7"/>
        <v>-4.3841336116720875</v>
      </c>
      <c r="P163" s="49">
        <f t="shared" si="8"/>
        <v>22.862188004780535</v>
      </c>
      <c r="Q163" s="38">
        <v>1.63262222525918</v>
      </c>
      <c r="R163" s="38">
        <v>17.323877068527501</v>
      </c>
      <c r="S163" s="38">
        <v>1.6473061152100901</v>
      </c>
      <c r="T163" s="38">
        <v>9918430.1196874995</v>
      </c>
    </row>
    <row r="164" spans="2:20" x14ac:dyDescent="0.3">
      <c r="B164" s="38" t="s">
        <v>934</v>
      </c>
      <c r="C164" s="38" t="s">
        <v>935</v>
      </c>
      <c r="D164" s="38" t="s">
        <v>481</v>
      </c>
      <c r="E164" s="38" t="s">
        <v>936</v>
      </c>
      <c r="F164" s="38">
        <v>0.149000003933907</v>
      </c>
      <c r="G164" s="38">
        <v>111858.17600000001</v>
      </c>
      <c r="H164" s="38">
        <v>101.31499999994401</v>
      </c>
      <c r="I164" s="38">
        <v>102.819999999949</v>
      </c>
      <c r="J164" s="38">
        <v>102.400000000023</v>
      </c>
      <c r="K164" s="38">
        <v>102.819999999949</v>
      </c>
      <c r="L164" s="38">
        <v>92.943639200297198</v>
      </c>
      <c r="M164" s="38">
        <v>73.641623149509499</v>
      </c>
      <c r="N164" s="49">
        <f t="shared" si="6"/>
        <v>-0.40848084023168074</v>
      </c>
      <c r="O164" s="49">
        <f t="shared" si="7"/>
        <v>10.174295821736623</v>
      </c>
      <c r="P164" s="49">
        <f t="shared" si="8"/>
        <v>39.051796552782861</v>
      </c>
      <c r="Q164" s="38">
        <v>1.1955813503463999</v>
      </c>
      <c r="R164" s="38">
        <v>27.453083109925501</v>
      </c>
      <c r="S164" s="38">
        <v>2.88766845221107</v>
      </c>
      <c r="T164" s="38">
        <v>40970240</v>
      </c>
    </row>
    <row r="165" spans="2:20" x14ac:dyDescent="0.3">
      <c r="B165" s="38" t="s">
        <v>937</v>
      </c>
      <c r="C165" s="38" t="s">
        <v>938</v>
      </c>
      <c r="D165" s="38" t="s">
        <v>481</v>
      </c>
      <c r="E165" s="38" t="s">
        <v>939</v>
      </c>
      <c r="F165" s="38">
        <v>0.14100000262260401</v>
      </c>
      <c r="G165" s="38">
        <v>379640.34327978501</v>
      </c>
      <c r="H165" s="38">
        <v>57.380000000004699</v>
      </c>
      <c r="I165" s="38">
        <v>58.655000000027897</v>
      </c>
      <c r="J165" s="38">
        <v>58.580000000016298</v>
      </c>
      <c r="K165" s="38">
        <v>58.049999999988401</v>
      </c>
      <c r="L165" s="38">
        <v>55.119999999995301</v>
      </c>
      <c r="M165" s="38">
        <v>38.791149686439901</v>
      </c>
      <c r="N165" s="49">
        <f t="shared" si="6"/>
        <v>0.91300602933333841</v>
      </c>
      <c r="O165" s="49">
        <f t="shared" si="7"/>
        <v>6.2772133527236802</v>
      </c>
      <c r="P165" s="49">
        <f t="shared" si="8"/>
        <v>51.013827828088118</v>
      </c>
      <c r="Q165" s="38">
        <v>1.3141769495614399</v>
      </c>
      <c r="R165" s="38">
        <v>8.7302533532056295</v>
      </c>
      <c r="S165" s="38">
        <v>14.1474789295753</v>
      </c>
      <c r="T165" s="38">
        <v>40999035.775312498</v>
      </c>
    </row>
    <row r="166" spans="2:20" x14ac:dyDescent="0.3">
      <c r="B166" s="38" t="s">
        <v>940</v>
      </c>
      <c r="C166" s="38" t="s">
        <v>941</v>
      </c>
      <c r="D166" s="38" t="s">
        <v>481</v>
      </c>
      <c r="E166" s="38" t="s">
        <v>375</v>
      </c>
      <c r="F166" s="38">
        <v>0.216999992728233</v>
      </c>
      <c r="G166" s="38">
        <v>154486.145159912</v>
      </c>
      <c r="H166" s="38">
        <v>195.42999999993501</v>
      </c>
      <c r="I166" s="38">
        <v>198.270000000019</v>
      </c>
      <c r="J166" s="38">
        <v>197.11000000010199</v>
      </c>
      <c r="K166" s="38">
        <v>195.989999999991</v>
      </c>
      <c r="L166" s="38">
        <v>210.06000000005599</v>
      </c>
      <c r="M166" s="38">
        <v>200.926951151341</v>
      </c>
      <c r="N166" s="49">
        <f t="shared" si="6"/>
        <v>0.57145772749173063</v>
      </c>
      <c r="O166" s="49">
        <f t="shared" si="7"/>
        <v>-6.1649052651387937</v>
      </c>
      <c r="P166" s="49">
        <f t="shared" si="8"/>
        <v>-1.8996710642187713</v>
      </c>
      <c r="Q166" s="38">
        <v>0.91333005165688497</v>
      </c>
      <c r="R166" s="38">
        <v>-67.0442176871002</v>
      </c>
      <c r="S166" s="38">
        <v>9.6072197363537306</v>
      </c>
      <c r="T166" s="38">
        <v>56252193.000249997</v>
      </c>
    </row>
    <row r="167" spans="2:20" x14ac:dyDescent="0.3">
      <c r="B167" s="38" t="s">
        <v>942</v>
      </c>
      <c r="C167" s="38" t="s">
        <v>943</v>
      </c>
      <c r="D167" s="38" t="s">
        <v>481</v>
      </c>
      <c r="E167" s="38" t="s">
        <v>944</v>
      </c>
      <c r="F167" s="38">
        <v>8.2000002264976501E-2</v>
      </c>
      <c r="G167" s="38">
        <v>81302.071500000005</v>
      </c>
      <c r="H167" s="38">
        <v>50.679999999993001</v>
      </c>
      <c r="I167" s="38">
        <v>51.770000000018598</v>
      </c>
      <c r="J167" s="38">
        <v>51.090000000025597</v>
      </c>
      <c r="K167" s="38">
        <v>52</v>
      </c>
      <c r="L167" s="38">
        <v>56.020000000018598</v>
      </c>
      <c r="M167" s="38">
        <v>70.530966191203305</v>
      </c>
      <c r="N167" s="49">
        <f t="shared" si="6"/>
        <v>-1.7499999999507747</v>
      </c>
      <c r="O167" s="49">
        <f t="shared" si="7"/>
        <v>-8.8004284184065771</v>
      </c>
      <c r="P167" s="49">
        <f t="shared" si="8"/>
        <v>-27.563731565047533</v>
      </c>
      <c r="Q167" s="38">
        <v>0.44915489686127302</v>
      </c>
      <c r="R167" s="38">
        <v>16.696078431356</v>
      </c>
      <c r="S167" s="38">
        <v>1.30318634588912</v>
      </c>
      <c r="T167" s="38">
        <v>19323310.328031201</v>
      </c>
    </row>
    <row r="168" spans="2:20" x14ac:dyDescent="0.3">
      <c r="B168" s="38" t="s">
        <v>945</v>
      </c>
      <c r="C168" s="38" t="s">
        <v>946</v>
      </c>
      <c r="D168" s="38" t="s">
        <v>481</v>
      </c>
      <c r="E168" s="38" t="s">
        <v>947</v>
      </c>
      <c r="F168" s="38">
        <v>0.17499999701976801</v>
      </c>
      <c r="G168" s="38">
        <v>206191.470719971</v>
      </c>
      <c r="H168" s="38">
        <v>80.180000000051194</v>
      </c>
      <c r="I168" s="38">
        <v>81.709999999962704</v>
      </c>
      <c r="J168" s="38">
        <v>81.520000000018598</v>
      </c>
      <c r="K168" s="38">
        <v>80.349999999976703</v>
      </c>
      <c r="L168" s="38">
        <v>78.130000000004699</v>
      </c>
      <c r="M168" s="38">
        <v>71.886666666716295</v>
      </c>
      <c r="N168" s="49">
        <f t="shared" si="6"/>
        <v>1.4561294337800057</v>
      </c>
      <c r="O168" s="49">
        <f t="shared" si="7"/>
        <v>4.338922308989754</v>
      </c>
      <c r="P168" s="49">
        <f t="shared" si="8"/>
        <v>13.400723360793359</v>
      </c>
      <c r="Q168" s="38">
        <v>0.83195364304174302</v>
      </c>
      <c r="R168" s="38">
        <v>69.477272727293894</v>
      </c>
      <c r="S168" s="38">
        <v>13.158039619840601</v>
      </c>
      <c r="T168" s="38">
        <v>50684292.163125001</v>
      </c>
    </row>
    <row r="169" spans="2:20" x14ac:dyDescent="0.3">
      <c r="B169" s="38" t="s">
        <v>948</v>
      </c>
      <c r="C169" s="38" t="s">
        <v>949</v>
      </c>
      <c r="D169" s="38" t="s">
        <v>481</v>
      </c>
      <c r="E169" s="38" t="s">
        <v>950</v>
      </c>
      <c r="F169" s="38">
        <v>0.129999995231628</v>
      </c>
      <c r="G169" s="38">
        <v>226657.332320068</v>
      </c>
      <c r="H169" s="38">
        <v>142.06000000005599</v>
      </c>
      <c r="I169" s="38">
        <v>144.5</v>
      </c>
      <c r="J169" s="38">
        <v>143.62999999988801</v>
      </c>
      <c r="K169" s="38">
        <v>142.209999999963</v>
      </c>
      <c r="L169" s="38">
        <v>135.239999999991</v>
      </c>
      <c r="M169" s="38">
        <v>94.380000000004699</v>
      </c>
      <c r="N169" s="49">
        <f t="shared" si="6"/>
        <v>0.99852331054453314</v>
      </c>
      <c r="O169" s="49">
        <f t="shared" si="7"/>
        <v>6.2037858620952182</v>
      </c>
      <c r="P169" s="49">
        <f t="shared" si="8"/>
        <v>52.182665818903232</v>
      </c>
      <c r="Q169" s="38">
        <v>0.87425284361870603</v>
      </c>
      <c r="R169" s="38">
        <v>21.215657311666298</v>
      </c>
      <c r="S169" s="38">
        <v>5.3282193344348299</v>
      </c>
      <c r="T169" s="38">
        <v>41479886.538437501</v>
      </c>
    </row>
    <row r="170" spans="2:20" x14ac:dyDescent="0.3">
      <c r="B170" s="38" t="s">
        <v>951</v>
      </c>
      <c r="C170" s="38" t="s">
        <v>952</v>
      </c>
      <c r="D170" s="38" t="s">
        <v>481</v>
      </c>
      <c r="E170" s="38" t="s">
        <v>953</v>
      </c>
      <c r="F170" s="38">
        <v>0.47499999403953602</v>
      </c>
      <c r="G170" s="38">
        <v>452146.60129980498</v>
      </c>
      <c r="H170" s="38">
        <v>147.40999999991601</v>
      </c>
      <c r="I170" s="38">
        <v>149.459999999963</v>
      </c>
      <c r="J170" s="38">
        <v>149.260000000009</v>
      </c>
      <c r="K170" s="38">
        <v>149.67999999993501</v>
      </c>
      <c r="L170" s="38">
        <v>158.76609242870501</v>
      </c>
      <c r="M170" s="38">
        <v>109.515771217877</v>
      </c>
      <c r="N170" s="49">
        <f t="shared" si="6"/>
        <v>-0.28059861031947364</v>
      </c>
      <c r="O170" s="49">
        <f t="shared" si="7"/>
        <v>-5.9874827699527735</v>
      </c>
      <c r="P170" s="49">
        <f t="shared" si="8"/>
        <v>36.290872392308259</v>
      </c>
      <c r="Q170" s="38">
        <v>0.17666922868261301</v>
      </c>
      <c r="R170" s="38">
        <v>24.1912479740568</v>
      </c>
      <c r="S170" s="38">
        <v>34.879863634181703</v>
      </c>
      <c r="T170" s="38">
        <v>142762767.72475001</v>
      </c>
    </row>
    <row r="171" spans="2:20" x14ac:dyDescent="0.3">
      <c r="B171" s="38" t="s">
        <v>954</v>
      </c>
      <c r="C171" s="38" t="s">
        <v>955</v>
      </c>
      <c r="D171" s="38" t="s">
        <v>481</v>
      </c>
      <c r="E171" s="38" t="s">
        <v>956</v>
      </c>
      <c r="F171" s="38">
        <v>0.153999999165535</v>
      </c>
      <c r="G171" s="38">
        <v>203206.08330004901</v>
      </c>
      <c r="H171" s="38">
        <v>69.040000000037296</v>
      </c>
      <c r="I171" s="38">
        <v>70.709999999962704</v>
      </c>
      <c r="J171" s="38">
        <v>70.270000000018598</v>
      </c>
      <c r="K171" s="38">
        <v>69.780000000027897</v>
      </c>
      <c r="L171" s="38">
        <v>62.918712912651202</v>
      </c>
      <c r="M171" s="38">
        <v>55.579247035668203</v>
      </c>
      <c r="N171" s="49">
        <f t="shared" si="6"/>
        <v>0.70220693607123108</v>
      </c>
      <c r="O171" s="49">
        <f t="shared" si="7"/>
        <v>11.683784913993778</v>
      </c>
      <c r="P171" s="49">
        <f t="shared" si="8"/>
        <v>26.432083462596289</v>
      </c>
      <c r="Q171" s="38">
        <v>1.55836604666001</v>
      </c>
      <c r="R171" s="38">
        <v>21.959375000005799</v>
      </c>
      <c r="S171" s="38">
        <v>5.3613318006682702</v>
      </c>
      <c r="T171" s="38">
        <v>41992784.288687497</v>
      </c>
    </row>
    <row r="172" spans="2:20" x14ac:dyDescent="0.3">
      <c r="B172" s="38" t="s">
        <v>957</v>
      </c>
      <c r="C172" s="38" t="s">
        <v>958</v>
      </c>
      <c r="D172" s="38" t="s">
        <v>481</v>
      </c>
      <c r="E172" s="38" t="s">
        <v>959</v>
      </c>
      <c r="F172" s="38">
        <v>7.8000001609325395E-2</v>
      </c>
      <c r="G172" s="38">
        <v>101091.85625</v>
      </c>
      <c r="H172" s="38">
        <v>96.180000000051194</v>
      </c>
      <c r="I172" s="38">
        <v>97.349999999976703</v>
      </c>
      <c r="J172" s="38">
        <v>96.25</v>
      </c>
      <c r="K172" s="38">
        <v>97.819999999948806</v>
      </c>
      <c r="L172" s="38">
        <v>101.724990696413</v>
      </c>
      <c r="M172" s="38">
        <v>107.82856446749101</v>
      </c>
      <c r="N172" s="49">
        <f t="shared" si="6"/>
        <v>-1.6049887548043622</v>
      </c>
      <c r="O172" s="49">
        <f t="shared" si="7"/>
        <v>-5.3821491247440925</v>
      </c>
      <c r="P172" s="49">
        <f t="shared" si="8"/>
        <v>-10.73793806369536</v>
      </c>
      <c r="Q172" s="38">
        <v>0.53558146719842603</v>
      </c>
      <c r="R172" s="38">
        <v>15.701468189217801</v>
      </c>
      <c r="S172" s="38">
        <v>1.84166028557775</v>
      </c>
      <c r="T172" s="38">
        <v>19270339.838750001</v>
      </c>
    </row>
    <row r="173" spans="2:20" x14ac:dyDescent="0.3">
      <c r="B173" s="38" t="s">
        <v>960</v>
      </c>
      <c r="C173" s="38" t="s">
        <v>961</v>
      </c>
      <c r="D173" s="38" t="s">
        <v>481</v>
      </c>
      <c r="E173" s="38" t="s">
        <v>962</v>
      </c>
      <c r="F173" s="38">
        <v>0.129999995231628</v>
      </c>
      <c r="G173" s="38">
        <v>131993.65745996099</v>
      </c>
      <c r="H173" s="38">
        <v>43.010000000009299</v>
      </c>
      <c r="I173" s="38">
        <v>44.359999999986002</v>
      </c>
      <c r="J173" s="38">
        <v>43.260000000009299</v>
      </c>
      <c r="K173" s="38">
        <v>44.380000000004699</v>
      </c>
      <c r="L173" s="38">
        <v>49.039999999979003</v>
      </c>
      <c r="M173" s="38">
        <v>70.513182305730894</v>
      </c>
      <c r="N173" s="49">
        <f t="shared" si="6"/>
        <v>-2.5236593059830592</v>
      </c>
      <c r="O173" s="49">
        <f t="shared" si="7"/>
        <v>-11.786296900432664</v>
      </c>
      <c r="P173" s="49">
        <f t="shared" si="8"/>
        <v>-38.649769326191105</v>
      </c>
      <c r="Q173" s="38">
        <v>2.0912256067604198</v>
      </c>
      <c r="R173" s="38">
        <v>70.918032787041696</v>
      </c>
      <c r="S173" s="38">
        <v>1.23503308452746</v>
      </c>
      <c r="T173" s="38">
        <v>25187856.448874999</v>
      </c>
    </row>
    <row r="174" spans="2:20" x14ac:dyDescent="0.3">
      <c r="B174" s="38" t="s">
        <v>963</v>
      </c>
      <c r="C174" s="38" t="s">
        <v>964</v>
      </c>
      <c r="D174" s="38" t="s">
        <v>481</v>
      </c>
      <c r="E174" s="38" t="s">
        <v>965</v>
      </c>
      <c r="F174" s="38">
        <v>7.9999998211860698E-2</v>
      </c>
      <c r="G174" s="38">
        <v>178970.51138989301</v>
      </c>
      <c r="H174" s="38">
        <v>159.37000000011199</v>
      </c>
      <c r="I174" s="38">
        <v>162.395000000019</v>
      </c>
      <c r="J174" s="38">
        <v>161.270000000019</v>
      </c>
      <c r="K174" s="38">
        <v>160.17999999993501</v>
      </c>
      <c r="L174" s="38">
        <v>166.750834117876</v>
      </c>
      <c r="M174" s="38">
        <v>141.93011042359299</v>
      </c>
      <c r="N174" s="49">
        <f t="shared" si="6"/>
        <v>0.68048445504084898</v>
      </c>
      <c r="O174" s="49">
        <f t="shared" si="7"/>
        <v>-3.2868406007388273</v>
      </c>
      <c r="P174" s="49">
        <f t="shared" si="8"/>
        <v>13.626347163900423</v>
      </c>
      <c r="Q174" s="38">
        <v>1.13998873548553</v>
      </c>
      <c r="R174" s="38">
        <v>66.094262295169798</v>
      </c>
      <c r="S174" s="38">
        <v>7.2661671964597199</v>
      </c>
      <c r="T174" s="38">
        <v>19587443.929125</v>
      </c>
    </row>
    <row r="175" spans="2:20" x14ac:dyDescent="0.3">
      <c r="B175" s="38" t="s">
        <v>966</v>
      </c>
      <c r="C175" s="38" t="s">
        <v>967</v>
      </c>
      <c r="D175" s="38" t="s">
        <v>481</v>
      </c>
      <c r="E175" s="38" t="s">
        <v>968</v>
      </c>
      <c r="F175" s="38">
        <v>0.22400000691413899</v>
      </c>
      <c r="G175" s="38">
        <v>245171.85800000001</v>
      </c>
      <c r="H175" s="38">
        <v>770.38499999977603</v>
      </c>
      <c r="I175" s="38">
        <v>782.5</v>
      </c>
      <c r="J175" s="38">
        <v>782</v>
      </c>
      <c r="K175" s="38">
        <v>779.70999999996297</v>
      </c>
      <c r="L175" s="38">
        <v>734.84951533470303</v>
      </c>
      <c r="M175" s="38">
        <v>549.79851847700797</v>
      </c>
      <c r="N175" s="49">
        <f t="shared" si="6"/>
        <v>0.29369893935400782</v>
      </c>
      <c r="O175" s="49">
        <f t="shared" si="7"/>
        <v>6.416345616533647</v>
      </c>
      <c r="P175" s="49">
        <f t="shared" si="8"/>
        <v>42.233922740681678</v>
      </c>
      <c r="Q175" s="38">
        <v>0.399975208581964</v>
      </c>
      <c r="R175" s="38">
        <v>135.76388888875999</v>
      </c>
      <c r="S175" s="38">
        <v>6.4683420554720197</v>
      </c>
      <c r="T175" s="38">
        <v>69251666.275999993</v>
      </c>
    </row>
    <row r="176" spans="2:20" x14ac:dyDescent="0.3">
      <c r="B176" s="38" t="s">
        <v>969</v>
      </c>
      <c r="C176" s="38" t="s">
        <v>970</v>
      </c>
      <c r="D176" s="38" t="s">
        <v>481</v>
      </c>
      <c r="E176" s="38" t="s">
        <v>971</v>
      </c>
      <c r="F176" s="38">
        <v>8.6999997496604906E-2</v>
      </c>
      <c r="G176" s="38">
        <v>93533.263439941395</v>
      </c>
      <c r="H176" s="38">
        <v>54.625</v>
      </c>
      <c r="I176" s="38">
        <v>56.210000000020997</v>
      </c>
      <c r="J176" s="38">
        <v>54.919999999983702</v>
      </c>
      <c r="K176" s="38">
        <v>56.5599999999977</v>
      </c>
      <c r="L176" s="38">
        <v>54.340000000025597</v>
      </c>
      <c r="M176" s="38">
        <v>80.864926648442605</v>
      </c>
      <c r="N176" s="49">
        <f t="shared" si="6"/>
        <v>-2.8995756718777672</v>
      </c>
      <c r="O176" s="49">
        <f t="shared" si="7"/>
        <v>1.0673536988550452</v>
      </c>
      <c r="P176" s="49">
        <f t="shared" si="8"/>
        <v>-32.084276488932652</v>
      </c>
      <c r="Q176" s="38">
        <v>0.58503967901651799</v>
      </c>
      <c r="R176" s="38">
        <v>18.185430463578101</v>
      </c>
      <c r="S176" s="38">
        <v>1.92845531568128</v>
      </c>
      <c r="T176" s="38">
        <v>20441780.7789688</v>
      </c>
    </row>
    <row r="177" spans="2:20" x14ac:dyDescent="0.3">
      <c r="B177" s="38" t="s">
        <v>972</v>
      </c>
      <c r="C177" s="38" t="s">
        <v>973</v>
      </c>
      <c r="D177" s="38" t="s">
        <v>481</v>
      </c>
      <c r="E177" s="38" t="s">
        <v>974</v>
      </c>
      <c r="F177" s="38">
        <v>6.4999997615814195E-2</v>
      </c>
      <c r="G177" s="38">
        <v>87029.454400024406</v>
      </c>
      <c r="H177" s="38">
        <v>210.96010000002599</v>
      </c>
      <c r="I177" s="38">
        <v>214.719999999972</v>
      </c>
      <c r="J177" s="38">
        <v>212.80000000004699</v>
      </c>
      <c r="K177" s="38">
        <v>216.030000000028</v>
      </c>
      <c r="L177" s="38">
        <v>214.12000000011199</v>
      </c>
      <c r="M177" s="38">
        <v>309.99294658657197</v>
      </c>
      <c r="N177" s="49">
        <f t="shared" si="6"/>
        <v>-1.4951627088740385</v>
      </c>
      <c r="O177" s="49">
        <f t="shared" si="7"/>
        <v>-0.6164767420438555</v>
      </c>
      <c r="P177" s="49">
        <f t="shared" si="8"/>
        <v>-31.353276794438877</v>
      </c>
      <c r="Q177" s="38">
        <v>0.63454818654099698</v>
      </c>
      <c r="R177" s="38">
        <v>22.329485834226901</v>
      </c>
      <c r="S177" s="38">
        <v>2.25764613658612</v>
      </c>
      <c r="T177" s="38">
        <v>13876676.508796901</v>
      </c>
    </row>
    <row r="178" spans="2:20" x14ac:dyDescent="0.3">
      <c r="B178" s="38" t="s">
        <v>975</v>
      </c>
      <c r="C178" s="38" t="s">
        <v>976</v>
      </c>
      <c r="D178" s="38" t="s">
        <v>547</v>
      </c>
      <c r="E178" s="38" t="s">
        <v>977</v>
      </c>
      <c r="F178" s="38">
        <v>0.17200000584125499</v>
      </c>
      <c r="G178" s="38">
        <v>316215.42487988301</v>
      </c>
      <c r="H178" s="38">
        <v>214.780000000028</v>
      </c>
      <c r="I178" s="38">
        <v>217.85000000009299</v>
      </c>
      <c r="J178" s="38">
        <v>216.67999999993501</v>
      </c>
      <c r="K178" s="38">
        <v>215.42999999993501</v>
      </c>
      <c r="L178" s="38">
        <v>191.75</v>
      </c>
      <c r="M178" s="38">
        <v>198.73923244280701</v>
      </c>
      <c r="N178" s="49">
        <f t="shared" si="6"/>
        <v>0.58023487907922622</v>
      </c>
      <c r="O178" s="49">
        <f t="shared" si="7"/>
        <v>13.001303780930904</v>
      </c>
      <c r="P178" s="49">
        <f t="shared" si="8"/>
        <v>9.0272903525935551</v>
      </c>
      <c r="Q178" s="38">
        <v>0.75829521876767103</v>
      </c>
      <c r="R178" s="38">
        <v>61.036619718303001</v>
      </c>
      <c r="S178" s="38">
        <v>17.996114692359701</v>
      </c>
      <c r="T178" s="38">
        <v>48701689.525937498</v>
      </c>
    </row>
    <row r="179" spans="2:20" x14ac:dyDescent="0.3">
      <c r="B179" s="38" t="s">
        <v>2154</v>
      </c>
      <c r="C179" s="38" t="s">
        <v>2174</v>
      </c>
      <c r="D179" s="38" t="s">
        <v>481</v>
      </c>
      <c r="E179" s="38" t="s">
        <v>2194</v>
      </c>
      <c r="F179" s="38">
        <v>3.4000001847744002E-2</v>
      </c>
      <c r="G179" s="38">
        <v>39279.814859985403</v>
      </c>
      <c r="H179" s="38">
        <v>215.90999999991601</v>
      </c>
      <c r="I179" s="38">
        <v>218.34000000008399</v>
      </c>
      <c r="J179" s="38">
        <v>216.969999999972</v>
      </c>
      <c r="K179" s="38">
        <v>218.84000000008399</v>
      </c>
      <c r="L179" s="38">
        <v>224.010000000009</v>
      </c>
      <c r="M179" s="38">
        <v>240.844620349351</v>
      </c>
      <c r="N179" s="49">
        <f t="shared" si="6"/>
        <v>-0.85450557490004941</v>
      </c>
      <c r="O179" s="49">
        <f t="shared" si="7"/>
        <v>-3.1427168430144703</v>
      </c>
      <c r="P179" s="49">
        <f t="shared" si="8"/>
        <v>-9.9128725876244523</v>
      </c>
      <c r="Q179" s="38">
        <v>0.49830121075456202</v>
      </c>
      <c r="R179" s="38">
        <v>16.677171406598099</v>
      </c>
      <c r="S179" s="38">
        <v>0.93427773837356698</v>
      </c>
      <c r="T179" s="38">
        <v>8672680.578125</v>
      </c>
    </row>
    <row r="180" spans="2:20" x14ac:dyDescent="0.3">
      <c r="B180" s="38" t="s">
        <v>978</v>
      </c>
      <c r="C180" s="38" t="s">
        <v>979</v>
      </c>
      <c r="D180" s="38" t="s">
        <v>481</v>
      </c>
      <c r="E180" s="38" t="s">
        <v>980</v>
      </c>
      <c r="F180" s="38">
        <v>5.4000001400709201E-2</v>
      </c>
      <c r="G180" s="38">
        <v>66741.264719970699</v>
      </c>
      <c r="H180" s="38">
        <v>50.289999999979003</v>
      </c>
      <c r="I180" s="38">
        <v>50.989999999990701</v>
      </c>
      <c r="J180" s="38">
        <v>50.520000000018598</v>
      </c>
      <c r="K180" s="38">
        <v>51.210000000020997</v>
      </c>
      <c r="L180" s="38">
        <v>63.444272934982997</v>
      </c>
      <c r="M180" s="38">
        <v>62.582725924905397</v>
      </c>
      <c r="N180" s="49">
        <f t="shared" si="6"/>
        <v>-1.3473930872917719</v>
      </c>
      <c r="O180" s="49">
        <f t="shared" si="7"/>
        <v>-20.371063197791003</v>
      </c>
      <c r="P180" s="49">
        <f t="shared" si="8"/>
        <v>-19.274849004438014</v>
      </c>
      <c r="Q180" s="38">
        <v>0.37078408038223598</v>
      </c>
      <c r="R180" s="38"/>
      <c r="S180" s="38">
        <v>1.34010254028908</v>
      </c>
      <c r="T180" s="38">
        <v>11459327.320796899</v>
      </c>
    </row>
    <row r="181" spans="2:20" x14ac:dyDescent="0.3">
      <c r="B181" s="38" t="s">
        <v>981</v>
      </c>
      <c r="C181" s="38" t="s">
        <v>982</v>
      </c>
      <c r="D181" s="38" t="s">
        <v>481</v>
      </c>
      <c r="E181" s="38" t="s">
        <v>983</v>
      </c>
      <c r="F181" s="38">
        <v>0.105999998748302</v>
      </c>
      <c r="G181" s="38">
        <v>97526.368900024405</v>
      </c>
      <c r="H181" s="38">
        <v>83.040000000037296</v>
      </c>
      <c r="I181" s="38">
        <v>84.635000000009299</v>
      </c>
      <c r="J181" s="38">
        <v>84.010000000009299</v>
      </c>
      <c r="K181" s="38">
        <v>84.930000000051194</v>
      </c>
      <c r="L181" s="38">
        <v>89.479999999981402</v>
      </c>
      <c r="M181" s="38">
        <v>77.882440706831403</v>
      </c>
      <c r="N181" s="49">
        <f t="shared" si="6"/>
        <v>-1.0832450253636414</v>
      </c>
      <c r="O181" s="49">
        <f t="shared" si="7"/>
        <v>-6.1130978989419313</v>
      </c>
      <c r="P181" s="49">
        <f t="shared" si="8"/>
        <v>7.8677032172675885</v>
      </c>
      <c r="Q181" s="38">
        <v>0.29316499047445199</v>
      </c>
      <c r="R181" s="38">
        <v>24.071633237821501</v>
      </c>
      <c r="S181" s="38">
        <v>2.0473748385847998</v>
      </c>
      <c r="T181" s="38">
        <v>28787524.902375001</v>
      </c>
    </row>
    <row r="182" spans="2:20" x14ac:dyDescent="0.3">
      <c r="B182" s="38" t="s">
        <v>984</v>
      </c>
      <c r="C182" s="38" t="s">
        <v>985</v>
      </c>
      <c r="D182" s="38" t="s">
        <v>481</v>
      </c>
      <c r="E182" s="38" t="s">
        <v>986</v>
      </c>
      <c r="F182" s="38">
        <v>0.14800000190734899</v>
      </c>
      <c r="G182" s="38">
        <v>223497.284324951</v>
      </c>
      <c r="H182" s="38">
        <v>36.549999999988401</v>
      </c>
      <c r="I182" s="38">
        <v>37.299999999988401</v>
      </c>
      <c r="J182" s="38">
        <v>37.275000000023297</v>
      </c>
      <c r="K182" s="38">
        <v>37.130000000004699</v>
      </c>
      <c r="L182" s="38">
        <v>37.426491862570401</v>
      </c>
      <c r="M182" s="38">
        <v>44.042337733029903</v>
      </c>
      <c r="N182" s="49">
        <f t="shared" si="6"/>
        <v>0.39051979536380199</v>
      </c>
      <c r="O182" s="49">
        <f t="shared" si="7"/>
        <v>-0.40477174057183929</v>
      </c>
      <c r="P182" s="49">
        <f t="shared" si="8"/>
        <v>-15.365527992696414</v>
      </c>
      <c r="Q182" s="38">
        <v>0.42977020804983102</v>
      </c>
      <c r="R182" s="38">
        <v>13.754612546152201</v>
      </c>
      <c r="S182" s="38">
        <v>1.11074313323297</v>
      </c>
      <c r="T182" s="38">
        <v>36324632.686125003</v>
      </c>
    </row>
    <row r="183" spans="2:20" x14ac:dyDescent="0.3">
      <c r="B183" s="38" t="s">
        <v>987</v>
      </c>
      <c r="C183" s="38" t="s">
        <v>988</v>
      </c>
      <c r="D183" s="38" t="s">
        <v>481</v>
      </c>
      <c r="E183" s="38" t="s">
        <v>989</v>
      </c>
      <c r="F183" s="38">
        <v>4.8999998718500103E-2</v>
      </c>
      <c r="G183" s="38">
        <v>198372.163429932</v>
      </c>
      <c r="H183" s="38">
        <v>94.941499999957202</v>
      </c>
      <c r="I183" s="38">
        <v>96.819999999948806</v>
      </c>
      <c r="J183" s="38">
        <v>95.109999999986002</v>
      </c>
      <c r="K183" s="38">
        <v>96.420000000041895</v>
      </c>
      <c r="L183" s="38">
        <v>83.719999999972103</v>
      </c>
      <c r="M183" s="38">
        <v>127.56934963283101</v>
      </c>
      <c r="N183" s="49">
        <f t="shared" si="6"/>
        <v>-1.3586392865124708</v>
      </c>
      <c r="O183" s="49">
        <f t="shared" si="7"/>
        <v>13.604873387503218</v>
      </c>
      <c r="P183" s="49">
        <f t="shared" si="8"/>
        <v>-25.444473712744653</v>
      </c>
      <c r="Q183" s="38">
        <v>1.7495875427684999</v>
      </c>
      <c r="R183" s="38">
        <v>-8.3945278022874792</v>
      </c>
      <c r="S183" s="38">
        <v>7.7329170141965697</v>
      </c>
      <c r="T183" s="38">
        <v>12906736.5830469</v>
      </c>
    </row>
    <row r="184" spans="2:20" x14ac:dyDescent="0.3">
      <c r="B184" s="38" t="s">
        <v>990</v>
      </c>
      <c r="C184" s="38" t="s">
        <v>991</v>
      </c>
      <c r="D184" s="38" t="s">
        <v>481</v>
      </c>
      <c r="E184" s="38" t="s">
        <v>992</v>
      </c>
      <c r="F184" s="38">
        <v>5.0000000745058101E-2</v>
      </c>
      <c r="G184" s="38">
        <v>74215.522150024393</v>
      </c>
      <c r="H184" s="38">
        <v>86.709999999962704</v>
      </c>
      <c r="I184" s="38">
        <v>87.619999999995301</v>
      </c>
      <c r="J184" s="38">
        <v>87.550000000046595</v>
      </c>
      <c r="K184" s="38">
        <v>87.439999999944106</v>
      </c>
      <c r="L184" s="38">
        <v>80.189999999944106</v>
      </c>
      <c r="M184" s="38">
        <v>68.517415195005</v>
      </c>
      <c r="N184" s="49">
        <f t="shared" si="6"/>
        <v>0.12580054906514002</v>
      </c>
      <c r="O184" s="49">
        <f t="shared" si="7"/>
        <v>9.1782017709285686</v>
      </c>
      <c r="P184" s="49">
        <f t="shared" si="8"/>
        <v>27.777733224281192</v>
      </c>
      <c r="Q184" s="38">
        <v>0.83781296377401304</v>
      </c>
      <c r="R184" s="38">
        <v>24.943019943020801</v>
      </c>
      <c r="S184" s="38">
        <v>6.7484095747931896</v>
      </c>
      <c r="T184" s="38">
        <v>14678563.3102031</v>
      </c>
    </row>
    <row r="185" spans="2:20" x14ac:dyDescent="0.3">
      <c r="B185" s="38" t="s">
        <v>993</v>
      </c>
      <c r="C185" s="38" t="s">
        <v>994</v>
      </c>
      <c r="D185" s="38" t="s">
        <v>481</v>
      </c>
      <c r="E185" s="38" t="s">
        <v>995</v>
      </c>
      <c r="F185" s="38">
        <v>5.0999999046325697E-2</v>
      </c>
      <c r="G185" s="38">
        <v>64348.194799987803</v>
      </c>
      <c r="H185" s="38">
        <v>103.859999999986</v>
      </c>
      <c r="I185" s="38">
        <v>105.83999999996701</v>
      </c>
      <c r="J185" s="38">
        <v>105.80000000004701</v>
      </c>
      <c r="K185" s="38">
        <v>106.06000000005599</v>
      </c>
      <c r="L185" s="38">
        <v>95.400000000023297</v>
      </c>
      <c r="M185" s="38">
        <v>117.275858561276</v>
      </c>
      <c r="N185" s="49">
        <f t="shared" si="6"/>
        <v>-0.24514425797553188</v>
      </c>
      <c r="O185" s="49">
        <f t="shared" si="7"/>
        <v>10.90146750526328</v>
      </c>
      <c r="P185" s="49">
        <f t="shared" si="8"/>
        <v>-9.7853545495323875</v>
      </c>
      <c r="Q185" s="38">
        <v>0.208388519786013</v>
      </c>
      <c r="R185" s="38">
        <v>31.771771771746</v>
      </c>
      <c r="S185" s="38">
        <v>5.74879766139202</v>
      </c>
      <c r="T185" s="38">
        <v>13655596.583812499</v>
      </c>
    </row>
    <row r="186" spans="2:20" x14ac:dyDescent="0.3">
      <c r="B186" s="38" t="s">
        <v>996</v>
      </c>
      <c r="C186" s="38" t="s">
        <v>997</v>
      </c>
      <c r="D186" s="38" t="s">
        <v>481</v>
      </c>
      <c r="E186" s="38" t="s">
        <v>998</v>
      </c>
      <c r="F186" s="38">
        <v>0.846000015735626</v>
      </c>
      <c r="G186" s="38">
        <v>1062704.5297304699</v>
      </c>
      <c r="H186" s="38">
        <v>40</v>
      </c>
      <c r="I186" s="38">
        <v>40.835000000020997</v>
      </c>
      <c r="J186" s="38">
        <v>40.010000000009299</v>
      </c>
      <c r="K186" s="38">
        <v>40.880000000004699</v>
      </c>
      <c r="L186" s="38">
        <v>42.5897931954241</v>
      </c>
      <c r="M186" s="38">
        <v>63.581191718054498</v>
      </c>
      <c r="N186" s="49">
        <f t="shared" si="6"/>
        <v>-2.1281800391274466</v>
      </c>
      <c r="O186" s="49">
        <f t="shared" si="7"/>
        <v>-6.0573038793059402</v>
      </c>
      <c r="P186" s="49">
        <f t="shared" si="8"/>
        <v>-37.072585588784946</v>
      </c>
      <c r="Q186" s="38">
        <v>1.3304404921127599</v>
      </c>
      <c r="R186" s="38">
        <v>23.815476190444301</v>
      </c>
      <c r="S186" s="38">
        <v>0.93888776329003998</v>
      </c>
      <c r="T186" s="38">
        <v>169171613.85299999</v>
      </c>
    </row>
    <row r="187" spans="2:20" x14ac:dyDescent="0.3">
      <c r="B187" s="38" t="s">
        <v>999</v>
      </c>
      <c r="C187" s="38" t="s">
        <v>1000</v>
      </c>
      <c r="D187" s="38" t="s">
        <v>481</v>
      </c>
      <c r="E187" s="38" t="s">
        <v>1001</v>
      </c>
      <c r="F187" s="38">
        <v>3.29999998211861E-2</v>
      </c>
      <c r="G187" s="38">
        <v>90988.5252299805</v>
      </c>
      <c r="H187" s="38">
        <v>133.14999999990701</v>
      </c>
      <c r="I187" s="38">
        <v>135.62999999988801</v>
      </c>
      <c r="J187" s="38">
        <v>133.81000000005599</v>
      </c>
      <c r="K187" s="38">
        <v>133.75</v>
      </c>
      <c r="L187" s="38">
        <v>152.34000000008399</v>
      </c>
      <c r="M187" s="38">
        <v>125.140000000014</v>
      </c>
      <c r="N187" s="49">
        <f t="shared" si="6"/>
        <v>4.485981312597611E-2</v>
      </c>
      <c r="O187" s="49">
        <f t="shared" si="7"/>
        <v>-12.163581462529722</v>
      </c>
      <c r="P187" s="49">
        <f t="shared" si="8"/>
        <v>6.9282403708175035</v>
      </c>
      <c r="Q187" s="38">
        <v>0.95682605784804797</v>
      </c>
      <c r="R187" s="38">
        <v>25.1050656660518</v>
      </c>
      <c r="S187" s="38">
        <v>3.78317003314078</v>
      </c>
      <c r="T187" s="38">
        <v>8185573.7152968701</v>
      </c>
    </row>
    <row r="188" spans="2:20" x14ac:dyDescent="0.3">
      <c r="B188" s="38" t="s">
        <v>1002</v>
      </c>
      <c r="C188" s="38" t="s">
        <v>1003</v>
      </c>
      <c r="D188" s="38" t="s">
        <v>547</v>
      </c>
      <c r="E188" s="38" t="s">
        <v>1004</v>
      </c>
      <c r="F188" s="38">
        <v>2.0910000801086399</v>
      </c>
      <c r="G188" s="38">
        <v>20712628.347937498</v>
      </c>
      <c r="H188" s="38">
        <v>284</v>
      </c>
      <c r="I188" s="38">
        <v>304.66999999992498</v>
      </c>
      <c r="J188" s="38">
        <v>303.91000000014901</v>
      </c>
      <c r="K188" s="38">
        <v>280.81999999983202</v>
      </c>
      <c r="L188" s="38">
        <v>230.709999999963</v>
      </c>
      <c r="M188" s="38">
        <v>180.36000000010199</v>
      </c>
      <c r="N188" s="49">
        <f t="shared" si="6"/>
        <v>8.2223488356708216</v>
      </c>
      <c r="O188" s="49">
        <f t="shared" si="7"/>
        <v>31.728143556931972</v>
      </c>
      <c r="P188" s="49">
        <f t="shared" si="8"/>
        <v>68.50188511863891</v>
      </c>
      <c r="Q188" s="38">
        <v>1.2065935342907299</v>
      </c>
      <c r="R188" s="38">
        <v>37.107448107446501</v>
      </c>
      <c r="S188" s="38">
        <v>7.8396967224471199</v>
      </c>
      <c r="T188" s="38">
        <v>730685376.04999995</v>
      </c>
    </row>
    <row r="189" spans="2:20" x14ac:dyDescent="0.3">
      <c r="B189" s="38" t="s">
        <v>1005</v>
      </c>
      <c r="C189" s="38" t="s">
        <v>1006</v>
      </c>
      <c r="D189" s="38" t="s">
        <v>481</v>
      </c>
      <c r="E189" s="38" t="s">
        <v>1007</v>
      </c>
      <c r="F189" s="38">
        <v>9.2000000178813907E-2</v>
      </c>
      <c r="G189" s="38">
        <v>125469.07022998</v>
      </c>
      <c r="H189" s="38">
        <v>47.573900000017602</v>
      </c>
      <c r="I189" s="38">
        <v>48.304999999993001</v>
      </c>
      <c r="J189" s="38">
        <v>48.090000000025597</v>
      </c>
      <c r="K189" s="38">
        <v>47.890000000013998</v>
      </c>
      <c r="L189" s="38">
        <v>45.489999999990701</v>
      </c>
      <c r="M189" s="38">
        <v>28.987540596543099</v>
      </c>
      <c r="N189" s="49">
        <f t="shared" si="6"/>
        <v>0.41762372105145218</v>
      </c>
      <c r="O189" s="49">
        <f t="shared" si="7"/>
        <v>5.7155418774135578</v>
      </c>
      <c r="P189" s="49">
        <f t="shared" si="8"/>
        <v>65.8988620985685</v>
      </c>
      <c r="Q189" s="38">
        <v>1.1448938040793999</v>
      </c>
      <c r="R189" s="38">
        <v>33.165517241403002</v>
      </c>
      <c r="S189" s="38">
        <v>9.8982609686936502</v>
      </c>
      <c r="T189" s="38">
        <v>27585690.065437499</v>
      </c>
    </row>
    <row r="190" spans="2:20" x14ac:dyDescent="0.3">
      <c r="B190" s="38" t="s">
        <v>1008</v>
      </c>
      <c r="C190" s="38" t="s">
        <v>1009</v>
      </c>
      <c r="D190" s="38" t="s">
        <v>481</v>
      </c>
      <c r="E190" s="38" t="s">
        <v>1010</v>
      </c>
      <c r="F190" s="38">
        <v>2.60000005364418E-2</v>
      </c>
      <c r="G190" s="38">
        <v>33791.529239990203</v>
      </c>
      <c r="H190" s="38">
        <v>79.290000000037296</v>
      </c>
      <c r="I190" s="38">
        <v>81.609999999986002</v>
      </c>
      <c r="J190" s="38">
        <v>79.770000000018598</v>
      </c>
      <c r="K190" s="38">
        <v>81.760000000009299</v>
      </c>
      <c r="L190" s="38">
        <v>72.989999999990701</v>
      </c>
      <c r="M190" s="38">
        <v>123.966493119719</v>
      </c>
      <c r="N190" s="49">
        <f t="shared" si="6"/>
        <v>-2.4339530332564512</v>
      </c>
      <c r="O190" s="49">
        <f t="shared" si="7"/>
        <v>9.2889436909559677</v>
      </c>
      <c r="P190" s="49">
        <f t="shared" si="8"/>
        <v>-35.651966920624453</v>
      </c>
      <c r="Q190" s="38">
        <v>0.97188596291653095</v>
      </c>
      <c r="R190" s="38">
        <v>22.282122905016902</v>
      </c>
      <c r="S190" s="38">
        <v>2.4784485952914102</v>
      </c>
      <c r="T190" s="38">
        <v>6033703.8054296896</v>
      </c>
    </row>
    <row r="191" spans="2:20" x14ac:dyDescent="0.3">
      <c r="B191" s="38" t="s">
        <v>1011</v>
      </c>
      <c r="C191" s="38" t="s">
        <v>1012</v>
      </c>
      <c r="D191" s="38" t="s">
        <v>481</v>
      </c>
      <c r="E191" s="38" t="s">
        <v>1013</v>
      </c>
      <c r="F191" s="38">
        <v>0.12800000607967399</v>
      </c>
      <c r="G191" s="38">
        <v>326283.07860009797</v>
      </c>
      <c r="H191" s="38">
        <v>214.08000000007499</v>
      </c>
      <c r="I191" s="38">
        <v>217.12000000011199</v>
      </c>
      <c r="J191" s="38">
        <v>215.770000000019</v>
      </c>
      <c r="K191" s="38">
        <v>214.31000000005599</v>
      </c>
      <c r="L191" s="38">
        <v>165.040000000037</v>
      </c>
      <c r="M191" s="38">
        <v>149.77038093260501</v>
      </c>
      <c r="N191" s="49">
        <f t="shared" si="6"/>
        <v>0.6812561242884706</v>
      </c>
      <c r="O191" s="49">
        <f t="shared" si="7"/>
        <v>30.738002908368049</v>
      </c>
      <c r="P191" s="49">
        <f t="shared" si="8"/>
        <v>44.067203846609083</v>
      </c>
      <c r="Q191" s="38">
        <v>1.5060943022381299</v>
      </c>
      <c r="R191" s="38">
        <v>44.034693877561899</v>
      </c>
      <c r="S191" s="38">
        <v>3.0811623293157</v>
      </c>
      <c r="T191" s="38">
        <v>56521921.601937503</v>
      </c>
    </row>
    <row r="192" spans="2:20" x14ac:dyDescent="0.3">
      <c r="B192" s="38" t="s">
        <v>1014</v>
      </c>
      <c r="C192" s="38" t="s">
        <v>1015</v>
      </c>
      <c r="D192" s="38" t="s">
        <v>481</v>
      </c>
      <c r="E192" s="38" t="s">
        <v>1016</v>
      </c>
      <c r="F192" s="38">
        <v>0.33100000023841902</v>
      </c>
      <c r="G192" s="38">
        <v>482742.538</v>
      </c>
      <c r="H192" s="38">
        <v>144.68999999994401</v>
      </c>
      <c r="I192" s="38">
        <v>148.540000000037</v>
      </c>
      <c r="J192" s="38">
        <v>147.88999999989801</v>
      </c>
      <c r="K192" s="38">
        <v>145.37000000011199</v>
      </c>
      <c r="L192" s="38">
        <v>143.69999999995301</v>
      </c>
      <c r="M192" s="38">
        <v>134.25016163056699</v>
      </c>
      <c r="N192" s="49">
        <f t="shared" si="6"/>
        <v>1.7335076011447217</v>
      </c>
      <c r="O192" s="49">
        <f t="shared" si="7"/>
        <v>2.9157967988492497</v>
      </c>
      <c r="P192" s="49">
        <f t="shared" si="8"/>
        <v>10.160016348334439</v>
      </c>
      <c r="Q192" s="38">
        <v>0.72173175879834195</v>
      </c>
      <c r="R192" s="38">
        <v>-1056.35714285821</v>
      </c>
      <c r="S192" s="38">
        <v>1.86308837241086</v>
      </c>
      <c r="T192" s="38">
        <v>91633158.952875003</v>
      </c>
    </row>
    <row r="193" spans="2:20" x14ac:dyDescent="0.3">
      <c r="B193" s="38" t="s">
        <v>1017</v>
      </c>
      <c r="C193" s="38" t="s">
        <v>1018</v>
      </c>
      <c r="D193" s="38" t="s">
        <v>481</v>
      </c>
      <c r="E193" s="38" t="s">
        <v>1019</v>
      </c>
      <c r="F193" s="38">
        <v>6.3000001013279003E-2</v>
      </c>
      <c r="G193" s="38">
        <v>97777.823699951201</v>
      </c>
      <c r="H193" s="38">
        <v>20.290000000008099</v>
      </c>
      <c r="I193" s="38">
        <v>20.700000000011599</v>
      </c>
      <c r="J193" s="38">
        <v>20.3099999999977</v>
      </c>
      <c r="K193" s="38">
        <v>20.709999999991901</v>
      </c>
      <c r="L193" s="38">
        <v>19.540000000008099</v>
      </c>
      <c r="M193" s="38">
        <v>24.244237671518899</v>
      </c>
      <c r="N193" s="49">
        <f t="shared" si="6"/>
        <v>-1.9314340897844375</v>
      </c>
      <c r="O193" s="49">
        <f t="shared" si="7"/>
        <v>3.9406345956462725</v>
      </c>
      <c r="P193" s="49">
        <f t="shared" si="8"/>
        <v>-16.227516512688599</v>
      </c>
      <c r="Q193" s="38">
        <v>1.82797467105775</v>
      </c>
      <c r="R193" s="38">
        <v>10.469072164924</v>
      </c>
      <c r="S193" s="38">
        <v>0.70308429447231902</v>
      </c>
      <c r="T193" s="38">
        <v>14465615.1568125</v>
      </c>
    </row>
    <row r="194" spans="2:20" x14ac:dyDescent="0.3">
      <c r="B194" s="38" t="s">
        <v>1020</v>
      </c>
      <c r="C194" s="38" t="s">
        <v>1021</v>
      </c>
      <c r="D194" s="38" t="s">
        <v>481</v>
      </c>
      <c r="E194" s="38" t="s">
        <v>1022</v>
      </c>
      <c r="F194" s="38">
        <v>7.5999997556209606E-2</v>
      </c>
      <c r="G194" s="38">
        <v>59768.762460022001</v>
      </c>
      <c r="H194" s="38">
        <v>113.319999999949</v>
      </c>
      <c r="I194" s="38">
        <v>115.150000000023</v>
      </c>
      <c r="J194" s="38">
        <v>113.430000000051</v>
      </c>
      <c r="K194" s="38">
        <v>115.67000000004199</v>
      </c>
      <c r="L194" s="38">
        <v>114.61534800811199</v>
      </c>
      <c r="M194" s="38">
        <v>89.152446407242707</v>
      </c>
      <c r="N194" s="49">
        <f t="shared" si="6"/>
        <v>-1.9365436154492834</v>
      </c>
      <c r="O194" s="49">
        <f t="shared" si="7"/>
        <v>-1.0341965789582599</v>
      </c>
      <c r="P194" s="49">
        <f t="shared" si="8"/>
        <v>27.231505775971609</v>
      </c>
      <c r="Q194" s="38">
        <v>1.1420339093674601</v>
      </c>
      <c r="R194" s="38"/>
      <c r="S194" s="38"/>
      <c r="T194" s="38"/>
    </row>
    <row r="195" spans="2:20" x14ac:dyDescent="0.3">
      <c r="B195" s="38" t="s">
        <v>1023</v>
      </c>
      <c r="C195" s="38" t="s">
        <v>1024</v>
      </c>
      <c r="D195" s="38" t="s">
        <v>481</v>
      </c>
      <c r="E195" s="38" t="s">
        <v>1025</v>
      </c>
      <c r="F195" s="38">
        <v>8.79999995231628E-2</v>
      </c>
      <c r="G195" s="38">
        <v>166387.69095996101</v>
      </c>
      <c r="H195" s="38">
        <v>27.429999999993001</v>
      </c>
      <c r="I195" s="38">
        <v>28.170000000012799</v>
      </c>
      <c r="J195" s="38">
        <v>28.010000000009299</v>
      </c>
      <c r="K195" s="38">
        <v>27.9400000000023</v>
      </c>
      <c r="L195" s="38">
        <v>29.082722874940401</v>
      </c>
      <c r="M195" s="38">
        <v>43.672506275412204</v>
      </c>
      <c r="N195" s="49">
        <f t="shared" si="6"/>
        <v>0.25053686473512299</v>
      </c>
      <c r="O195" s="49">
        <f t="shared" si="7"/>
        <v>-3.6885228372321062</v>
      </c>
      <c r="P195" s="49">
        <f t="shared" si="8"/>
        <v>-35.863538897058802</v>
      </c>
      <c r="Q195" s="38">
        <v>0.26503169046054598</v>
      </c>
      <c r="R195" s="38">
        <v>22.9590163934336</v>
      </c>
      <c r="S195" s="38">
        <v>2.12578915187623</v>
      </c>
      <c r="T195" s="38">
        <v>15184511.911859401</v>
      </c>
    </row>
    <row r="196" spans="2:20" x14ac:dyDescent="0.3">
      <c r="B196" s="38" t="s">
        <v>1026</v>
      </c>
      <c r="C196" s="38" t="s">
        <v>1027</v>
      </c>
      <c r="D196" s="38" t="s">
        <v>481</v>
      </c>
      <c r="E196" s="38" t="s">
        <v>1028</v>
      </c>
      <c r="F196" s="38">
        <v>0.236000001430511</v>
      </c>
      <c r="G196" s="38">
        <v>264637.40584008797</v>
      </c>
      <c r="H196" s="38">
        <v>97.630000000004699</v>
      </c>
      <c r="I196" s="38">
        <v>99.199999999953405</v>
      </c>
      <c r="J196" s="38">
        <v>97.939999999944106</v>
      </c>
      <c r="K196" s="38">
        <v>98.239999999990701</v>
      </c>
      <c r="L196" s="38">
        <v>100.630000000005</v>
      </c>
      <c r="M196" s="38">
        <v>106.380000000005</v>
      </c>
      <c r="N196" s="49">
        <f t="shared" si="6"/>
        <v>-0.30537459288133445</v>
      </c>
      <c r="O196" s="49">
        <f t="shared" si="7"/>
        <v>-2.6731590977449646</v>
      </c>
      <c r="P196" s="49">
        <f t="shared" si="8"/>
        <v>-7.9338221470769827</v>
      </c>
      <c r="Q196" s="38">
        <v>0.78958701422561695</v>
      </c>
      <c r="R196" s="38">
        <v>80.278688524616896</v>
      </c>
      <c r="S196" s="38">
        <v>2.0760944331159399</v>
      </c>
      <c r="T196" s="38">
        <v>65585516.396812499</v>
      </c>
    </row>
    <row r="197" spans="2:20" x14ac:dyDescent="0.3">
      <c r="B197" s="38" t="s">
        <v>1029</v>
      </c>
      <c r="C197" s="38" t="s">
        <v>1030</v>
      </c>
      <c r="D197" s="38" t="s">
        <v>481</v>
      </c>
      <c r="E197" s="38" t="s">
        <v>1031</v>
      </c>
      <c r="F197" s="38">
        <v>9.2000000178813907E-2</v>
      </c>
      <c r="G197" s="38">
        <v>133452.964800049</v>
      </c>
      <c r="H197" s="38">
        <v>240.14999999990701</v>
      </c>
      <c r="I197" s="38">
        <v>245.125</v>
      </c>
      <c r="J197" s="38">
        <v>244.80000000004699</v>
      </c>
      <c r="K197" s="38">
        <v>242.35000000009299</v>
      </c>
      <c r="L197" s="38">
        <v>258.08000000007502</v>
      </c>
      <c r="M197" s="38">
        <v>292.49000000022397</v>
      </c>
      <c r="N197" s="49">
        <f t="shared" si="6"/>
        <v>1.0109345987014904</v>
      </c>
      <c r="O197" s="49">
        <f t="shared" si="7"/>
        <v>-5.1456912585338523</v>
      </c>
      <c r="P197" s="49">
        <f t="shared" si="8"/>
        <v>-16.304830934438939</v>
      </c>
      <c r="Q197" s="38">
        <v>1.4701505544217099</v>
      </c>
      <c r="R197" s="38">
        <v>28.4651162790542</v>
      </c>
      <c r="S197" s="38">
        <v>6.91563923984359</v>
      </c>
      <c r="T197" s="38">
        <v>20575914.912</v>
      </c>
    </row>
    <row r="198" spans="2:20" x14ac:dyDescent="0.3">
      <c r="B198" s="38" t="s">
        <v>1032</v>
      </c>
      <c r="C198" s="38" t="s">
        <v>1033</v>
      </c>
      <c r="D198" s="38" t="s">
        <v>481</v>
      </c>
      <c r="E198" s="38" t="s">
        <v>1034</v>
      </c>
      <c r="F198" s="38">
        <v>2.3000000044703501E-2</v>
      </c>
      <c r="G198" s="38">
        <v>64876.793320007302</v>
      </c>
      <c r="H198" s="38">
        <v>35.159999999974403</v>
      </c>
      <c r="I198" s="38">
        <v>36.1900000000023</v>
      </c>
      <c r="J198" s="38">
        <v>36.039999999979003</v>
      </c>
      <c r="K198" s="38">
        <v>35.4400000000023</v>
      </c>
      <c r="L198" s="38">
        <v>40.782922374375602</v>
      </c>
      <c r="M198" s="38">
        <v>46.4561484782025</v>
      </c>
      <c r="N198" s="49">
        <f t="shared" si="6"/>
        <v>1.6930022572704959</v>
      </c>
      <c r="O198" s="49">
        <f t="shared" si="7"/>
        <v>-11.629677566648912</v>
      </c>
      <c r="P198" s="49">
        <f t="shared" si="8"/>
        <v>-22.42146372317287</v>
      </c>
      <c r="Q198" s="38">
        <v>1.46227828785231</v>
      </c>
      <c r="R198" s="38">
        <v>34.323809523775701</v>
      </c>
      <c r="S198" s="38">
        <v>2.6935259546407901</v>
      </c>
      <c r="T198" s="38">
        <v>4725635.6185937496</v>
      </c>
    </row>
    <row r="199" spans="2:20" x14ac:dyDescent="0.3">
      <c r="B199" s="38" t="s">
        <v>1035</v>
      </c>
      <c r="C199" s="38" t="s">
        <v>1036</v>
      </c>
      <c r="D199" s="38" t="s">
        <v>481</v>
      </c>
      <c r="E199" s="38" t="s">
        <v>1037</v>
      </c>
      <c r="F199" s="38">
        <v>1.4999999664723899E-2</v>
      </c>
      <c r="G199" s="38">
        <v>17166.588480011</v>
      </c>
      <c r="H199" s="38">
        <v>29.179999999993001</v>
      </c>
      <c r="I199" s="38">
        <v>29.6900000000023</v>
      </c>
      <c r="J199" s="38">
        <v>29.519999999989501</v>
      </c>
      <c r="K199" s="38">
        <v>29.799999999988401</v>
      </c>
      <c r="L199" s="38">
        <v>30.320000000006999</v>
      </c>
      <c r="M199" s="38">
        <v>40.327890049782603</v>
      </c>
      <c r="N199" s="49">
        <f t="shared" ref="N199:N262" si="9">IFERROR((J199-K199)/K199*100,"-")</f>
        <v>-0.93959731543291536</v>
      </c>
      <c r="O199" s="49">
        <f t="shared" ref="O199:O262" si="10">IFERROR((J199-L199)/L199*100,"-")</f>
        <v>-2.6385224274977346</v>
      </c>
      <c r="P199" s="49">
        <f t="shared" ref="P199:P262" si="11">IFERROR((J199-M199)/M199*100,"-")</f>
        <v>-26.800038475733157</v>
      </c>
      <c r="Q199" s="38">
        <v>1.9882226349491201</v>
      </c>
      <c r="R199" s="38">
        <v>26.594594594527699</v>
      </c>
      <c r="S199" s="38">
        <v>2.31046675603648</v>
      </c>
      <c r="T199" s="38">
        <v>3842314.9343984402</v>
      </c>
    </row>
    <row r="200" spans="2:20" x14ac:dyDescent="0.3">
      <c r="B200" s="38" t="s">
        <v>1038</v>
      </c>
      <c r="C200" s="38" t="s">
        <v>1039</v>
      </c>
      <c r="D200" s="38" t="s">
        <v>481</v>
      </c>
      <c r="E200" s="38" t="s">
        <v>1040</v>
      </c>
      <c r="F200" s="38">
        <v>5.0999999046325697E-2</v>
      </c>
      <c r="G200" s="38">
        <v>38604.948960021997</v>
      </c>
      <c r="H200" s="38">
        <v>107.319999999949</v>
      </c>
      <c r="I200" s="38">
        <v>109.040000000037</v>
      </c>
      <c r="J200" s="38">
        <v>108.68999999994401</v>
      </c>
      <c r="K200" s="38">
        <v>108.58999999996701</v>
      </c>
      <c r="L200" s="38">
        <v>107.33999999996701</v>
      </c>
      <c r="M200" s="38">
        <v>81.935601425589994</v>
      </c>
      <c r="N200" s="49">
        <f t="shared" si="9"/>
        <v>9.2089510983545023E-2</v>
      </c>
      <c r="O200" s="49">
        <f t="shared" si="10"/>
        <v>1.2576858580002013</v>
      </c>
      <c r="P200" s="49">
        <f t="shared" si="11"/>
        <v>32.652959286142647</v>
      </c>
      <c r="Q200" s="38">
        <v>1.17553074026546</v>
      </c>
      <c r="R200" s="38">
        <v>29.615803814726</v>
      </c>
      <c r="S200" s="38">
        <v>4.9899255109776304</v>
      </c>
      <c r="T200" s="38">
        <v>14082567.7770781</v>
      </c>
    </row>
    <row r="201" spans="2:20" x14ac:dyDescent="0.3">
      <c r="B201" s="38" t="s">
        <v>1041</v>
      </c>
      <c r="C201" s="38" t="s">
        <v>1042</v>
      </c>
      <c r="D201" s="38" t="s">
        <v>481</v>
      </c>
      <c r="E201" s="38" t="s">
        <v>1043</v>
      </c>
      <c r="F201" s="38">
        <v>0.108000002801418</v>
      </c>
      <c r="G201" s="38">
        <v>328733.02285986301</v>
      </c>
      <c r="H201" s="38">
        <v>6.7699999999968004</v>
      </c>
      <c r="I201" s="38">
        <v>6.9700000000011597</v>
      </c>
      <c r="J201" s="38">
        <v>6.8199999999997098</v>
      </c>
      <c r="K201" s="38">
        <v>6.9400000000023301</v>
      </c>
      <c r="L201" s="38">
        <v>6.8799999999973798</v>
      </c>
      <c r="M201" s="38">
        <v>8.53247862447461</v>
      </c>
      <c r="N201" s="49">
        <f t="shared" si="9"/>
        <v>-1.7291066282792498</v>
      </c>
      <c r="O201" s="49">
        <f t="shared" si="10"/>
        <v>-0.87209302322227866</v>
      </c>
      <c r="P201" s="49">
        <f t="shared" si="11"/>
        <v>-20.070119127668445</v>
      </c>
      <c r="Q201" s="38">
        <v>1.4471238302885501</v>
      </c>
      <c r="R201" s="38">
        <v>-12.8679245283129</v>
      </c>
      <c r="S201" s="38">
        <v>0.87994460197387503</v>
      </c>
      <c r="T201" s="38">
        <v>26649401.794406299</v>
      </c>
    </row>
    <row r="202" spans="2:20" x14ac:dyDescent="0.3">
      <c r="B202" s="38" t="s">
        <v>1044</v>
      </c>
      <c r="C202" s="38" t="s">
        <v>1045</v>
      </c>
      <c r="D202" s="38" t="s">
        <v>481</v>
      </c>
      <c r="E202" s="38" t="s">
        <v>1046</v>
      </c>
      <c r="F202" s="38">
        <v>7.5000002980232197E-2</v>
      </c>
      <c r="G202" s="38">
        <v>182805.71897998001</v>
      </c>
      <c r="H202" s="38">
        <v>133.81499999994401</v>
      </c>
      <c r="I202" s="38">
        <v>138.66999999992501</v>
      </c>
      <c r="J202" s="38">
        <v>137.219999999972</v>
      </c>
      <c r="K202" s="38">
        <v>133.280000000028</v>
      </c>
      <c r="L202" s="38">
        <v>133.040000000037</v>
      </c>
      <c r="M202" s="38">
        <v>81.130000000004699</v>
      </c>
      <c r="N202" s="49">
        <f t="shared" si="9"/>
        <v>2.9561824729465629</v>
      </c>
      <c r="O202" s="49">
        <f t="shared" si="10"/>
        <v>3.1419122068053551</v>
      </c>
      <c r="P202" s="49">
        <f t="shared" si="11"/>
        <v>69.135954640655811</v>
      </c>
      <c r="Q202" s="38">
        <v>0.864192724960958</v>
      </c>
      <c r="R202" s="38">
        <v>57.414225941349301</v>
      </c>
      <c r="S202" s="38">
        <v>40.782152341969798</v>
      </c>
      <c r="T202" s="38">
        <v>22206529.956468701</v>
      </c>
    </row>
    <row r="203" spans="2:20" x14ac:dyDescent="0.3">
      <c r="B203" s="38" t="s">
        <v>1047</v>
      </c>
      <c r="C203" s="38" t="s">
        <v>1048</v>
      </c>
      <c r="D203" s="38" t="s">
        <v>481</v>
      </c>
      <c r="E203" s="38" t="s">
        <v>1049</v>
      </c>
      <c r="F203" s="38">
        <v>7.9000003635883304E-2</v>
      </c>
      <c r="G203" s="38">
        <v>233621.524</v>
      </c>
      <c r="H203" s="38">
        <v>69.930000000051194</v>
      </c>
      <c r="I203" s="38">
        <v>71.306600000010803</v>
      </c>
      <c r="J203" s="38">
        <v>71</v>
      </c>
      <c r="K203" s="38">
        <v>70.550000000046595</v>
      </c>
      <c r="L203" s="38">
        <v>71</v>
      </c>
      <c r="M203" s="38">
        <v>68.859417726052897</v>
      </c>
      <c r="N203" s="49">
        <f t="shared" si="9"/>
        <v>0.63784549957917547</v>
      </c>
      <c r="O203" s="49">
        <f t="shared" si="10"/>
        <v>0</v>
      </c>
      <c r="P203" s="49">
        <f t="shared" si="11"/>
        <v>3.1086267421881151</v>
      </c>
      <c r="Q203" s="38"/>
      <c r="R203" s="38">
        <v>48.299319727870198</v>
      </c>
      <c r="S203" s="38">
        <v>3.2340519393401301</v>
      </c>
      <c r="T203" s="38">
        <v>23932076.145</v>
      </c>
    </row>
    <row r="204" spans="2:20" x14ac:dyDescent="0.3">
      <c r="B204" s="38" t="s">
        <v>1050</v>
      </c>
      <c r="C204" s="38" t="s">
        <v>1051</v>
      </c>
      <c r="D204" s="38" t="s">
        <v>481</v>
      </c>
      <c r="E204" s="38" t="s">
        <v>1052</v>
      </c>
      <c r="F204" s="38">
        <v>3.4000001847744002E-2</v>
      </c>
      <c r="G204" s="38">
        <v>70815.507359985306</v>
      </c>
      <c r="H204" s="38">
        <v>84.734999999986002</v>
      </c>
      <c r="I204" s="38">
        <v>85.760000000009299</v>
      </c>
      <c r="J204" s="38">
        <v>85.670000000041895</v>
      </c>
      <c r="K204" s="38">
        <v>85.520000000018598</v>
      </c>
      <c r="L204" s="38">
        <v>71</v>
      </c>
      <c r="M204" s="38">
        <v>49.467901732132297</v>
      </c>
      <c r="N204" s="49">
        <f t="shared" si="9"/>
        <v>0.17539756784759664</v>
      </c>
      <c r="O204" s="49">
        <f t="shared" si="10"/>
        <v>20.661971831044923</v>
      </c>
      <c r="P204" s="49">
        <f t="shared" si="11"/>
        <v>73.183007567095203</v>
      </c>
      <c r="Q204" s="38">
        <v>1.8467766132343999</v>
      </c>
      <c r="R204" s="38">
        <v>27.6354838709522</v>
      </c>
      <c r="S204" s="38">
        <v>4.8005180672043899</v>
      </c>
      <c r="T204" s="38">
        <v>11835166.660078101</v>
      </c>
    </row>
    <row r="205" spans="2:20" x14ac:dyDescent="0.3">
      <c r="B205" s="38" t="s">
        <v>1053</v>
      </c>
      <c r="C205" s="38" t="s">
        <v>1054</v>
      </c>
      <c r="D205" s="38" t="s">
        <v>547</v>
      </c>
      <c r="E205" s="38" t="s">
        <v>1055</v>
      </c>
      <c r="F205" s="38">
        <v>4.1000001132488299E-2</v>
      </c>
      <c r="G205" s="38">
        <v>84309.275099975595</v>
      </c>
      <c r="H205" s="38">
        <v>26.619999999995301</v>
      </c>
      <c r="I205" s="38">
        <v>27.295000000012799</v>
      </c>
      <c r="J205" s="38">
        <v>27.149999999994201</v>
      </c>
      <c r="K205" s="38">
        <v>26.899999999994201</v>
      </c>
      <c r="L205" s="38">
        <v>26.6600000000035</v>
      </c>
      <c r="M205" s="38">
        <v>31.629366245266301</v>
      </c>
      <c r="N205" s="49">
        <f t="shared" si="9"/>
        <v>0.92936802973997734</v>
      </c>
      <c r="O205" s="49">
        <f t="shared" si="10"/>
        <v>1.8379594898373468</v>
      </c>
      <c r="P205" s="49">
        <f t="shared" si="11"/>
        <v>-14.16204868139743</v>
      </c>
      <c r="Q205" s="38"/>
      <c r="R205" s="38">
        <v>16.759259259240899</v>
      </c>
      <c r="S205" s="38">
        <v>1.62383746811429</v>
      </c>
      <c r="T205" s="38">
        <v>9330883.5196406208</v>
      </c>
    </row>
    <row r="206" spans="2:20" x14ac:dyDescent="0.3">
      <c r="B206" s="38" t="s">
        <v>1056</v>
      </c>
      <c r="C206" s="38" t="s">
        <v>1054</v>
      </c>
      <c r="D206" s="38" t="s">
        <v>662</v>
      </c>
      <c r="E206" s="38" t="s">
        <v>1057</v>
      </c>
      <c r="F206" s="38">
        <v>1.7999999225139601E-2</v>
      </c>
      <c r="G206" s="38">
        <v>32382.2937000122</v>
      </c>
      <c r="H206" s="38">
        <v>26.75</v>
      </c>
      <c r="I206" s="38">
        <v>27.312000000005401</v>
      </c>
      <c r="J206" s="38">
        <v>27.149999999994201</v>
      </c>
      <c r="K206" s="38">
        <v>26.959999999991901</v>
      </c>
      <c r="L206" s="38">
        <v>26.489999999990701</v>
      </c>
      <c r="M206" s="38">
        <v>31.259830837254398</v>
      </c>
      <c r="N206" s="49">
        <f t="shared" si="9"/>
        <v>0.70474777448945458</v>
      </c>
      <c r="O206" s="49">
        <f t="shared" si="10"/>
        <v>2.4915062287796572</v>
      </c>
      <c r="P206" s="49">
        <f t="shared" si="11"/>
        <v>-13.147322705157578</v>
      </c>
      <c r="Q206" s="38"/>
      <c r="R206" s="38">
        <v>16.759259259240899</v>
      </c>
      <c r="S206" s="38">
        <v>1.62383746811429</v>
      </c>
      <c r="T206" s="38">
        <v>7088277.33825</v>
      </c>
    </row>
    <row r="207" spans="2:20" x14ac:dyDescent="0.3">
      <c r="B207" s="38" t="s">
        <v>1058</v>
      </c>
      <c r="C207" s="38" t="s">
        <v>1059</v>
      </c>
      <c r="D207" s="38" t="s">
        <v>481</v>
      </c>
      <c r="E207" s="38" t="s">
        <v>1060</v>
      </c>
      <c r="F207" s="38">
        <v>2.4000000208616298E-2</v>
      </c>
      <c r="G207" s="38">
        <v>37382.863200012202</v>
      </c>
      <c r="H207" s="38">
        <v>21.170000000012799</v>
      </c>
      <c r="I207" s="38">
        <v>21.429999999993001</v>
      </c>
      <c r="J207" s="38">
        <v>21.299999999988401</v>
      </c>
      <c r="K207" s="38">
        <v>21.459999999991901</v>
      </c>
      <c r="L207" s="38">
        <v>20.600000000005799</v>
      </c>
      <c r="M207" s="38">
        <v>24.7106938160723</v>
      </c>
      <c r="N207" s="49">
        <f t="shared" si="9"/>
        <v>-0.74557315938285162</v>
      </c>
      <c r="O207" s="49">
        <f t="shared" si="10"/>
        <v>3.3980582523417699</v>
      </c>
      <c r="P207" s="49">
        <f t="shared" si="11"/>
        <v>-13.802501222630664</v>
      </c>
      <c r="Q207" s="38">
        <v>1.2694020758554001</v>
      </c>
      <c r="R207" s="38">
        <v>10.3902439024387</v>
      </c>
      <c r="S207" s="38">
        <v>1.0430902937641799</v>
      </c>
      <c r="T207" s="38">
        <v>10551095.8781875</v>
      </c>
    </row>
    <row r="208" spans="2:20" x14ac:dyDescent="0.3">
      <c r="B208" s="38" t="s">
        <v>1061</v>
      </c>
      <c r="C208" s="38" t="s">
        <v>1062</v>
      </c>
      <c r="D208" s="38" t="s">
        <v>481</v>
      </c>
      <c r="E208" s="38" t="s">
        <v>1063</v>
      </c>
      <c r="F208" s="38">
        <v>5.9000000357627903E-2</v>
      </c>
      <c r="G208" s="38">
        <v>228185.262159912</v>
      </c>
      <c r="H208" s="38">
        <v>14.369999999995301</v>
      </c>
      <c r="I208" s="38">
        <v>15.0500000000029</v>
      </c>
      <c r="J208" s="38">
        <v>15.0099999999948</v>
      </c>
      <c r="K208" s="38">
        <v>14.460000000006399</v>
      </c>
      <c r="L208" s="38">
        <v>13.119999999995301</v>
      </c>
      <c r="M208" s="38">
        <v>8.7581837978941603</v>
      </c>
      <c r="N208" s="49">
        <f t="shared" si="9"/>
        <v>3.8035961271656822</v>
      </c>
      <c r="O208" s="49">
        <f t="shared" si="10"/>
        <v>14.405487804879394</v>
      </c>
      <c r="P208" s="49">
        <f t="shared" si="11"/>
        <v>71.382564540422663</v>
      </c>
      <c r="Q208" s="38">
        <v>2.4048747794149699</v>
      </c>
      <c r="R208" s="38">
        <v>-33.355555555550403</v>
      </c>
      <c r="S208" s="38">
        <v>2.4340050611717698</v>
      </c>
      <c r="T208" s="38">
        <v>21797801.546218701</v>
      </c>
    </row>
    <row r="209" spans="2:20" x14ac:dyDescent="0.3">
      <c r="B209" s="38" t="s">
        <v>1064</v>
      </c>
      <c r="C209" s="38" t="s">
        <v>1065</v>
      </c>
      <c r="D209" s="38" t="s">
        <v>481</v>
      </c>
      <c r="E209" s="38" t="s">
        <v>1066</v>
      </c>
      <c r="F209" s="38">
        <v>9.9999997764825804E-3</v>
      </c>
      <c r="G209" s="38">
        <v>198580.903560059</v>
      </c>
      <c r="H209" s="38">
        <v>16.950000000011599</v>
      </c>
      <c r="I209" s="38">
        <v>17.5299999999988</v>
      </c>
      <c r="J209" s="38">
        <v>17.0299999999988</v>
      </c>
      <c r="K209" s="38">
        <v>17.109999999986002</v>
      </c>
      <c r="L209" s="38">
        <v>12.619999999995301</v>
      </c>
      <c r="M209" s="38">
        <v>15.340111951722101</v>
      </c>
      <c r="N209" s="49">
        <f t="shared" si="9"/>
        <v>-0.46756282868069476</v>
      </c>
      <c r="O209" s="49">
        <f t="shared" si="10"/>
        <v>34.944532488154842</v>
      </c>
      <c r="P209" s="49">
        <f t="shared" si="11"/>
        <v>11.016138953842452</v>
      </c>
      <c r="Q209" s="38">
        <v>1.96923365658404</v>
      </c>
      <c r="R209" s="38">
        <v>-7.8119266055000498</v>
      </c>
      <c r="S209" s="38">
        <v>2.72907423599827</v>
      </c>
      <c r="T209" s="38">
        <v>6360205.9528828096</v>
      </c>
    </row>
    <row r="210" spans="2:20" x14ac:dyDescent="0.3">
      <c r="B210" s="38" t="s">
        <v>2155</v>
      </c>
      <c r="C210" s="38" t="s">
        <v>2175</v>
      </c>
      <c r="D210" s="38" t="s">
        <v>481</v>
      </c>
      <c r="E210" s="38" t="s">
        <v>2195</v>
      </c>
      <c r="F210" s="38">
        <v>5.2999999374151202E-2</v>
      </c>
      <c r="G210" s="38">
        <v>73895.868630004901</v>
      </c>
      <c r="H210" s="38">
        <v>103.41000000003299</v>
      </c>
      <c r="I210" s="38">
        <v>104.764100000029</v>
      </c>
      <c r="J210" s="38">
        <v>104.67000000004199</v>
      </c>
      <c r="K210" s="38">
        <v>103.640000000014</v>
      </c>
      <c r="L210" s="38">
        <v>96.739999999990701</v>
      </c>
      <c r="M210" s="38">
        <v>76.850411475752495</v>
      </c>
      <c r="N210" s="49">
        <f t="shared" si="9"/>
        <v>0.99382477810484127</v>
      </c>
      <c r="O210" s="49">
        <f t="shared" si="10"/>
        <v>8.19722968787684</v>
      </c>
      <c r="P210" s="49">
        <f t="shared" si="11"/>
        <v>36.199661120964869</v>
      </c>
      <c r="Q210" s="38">
        <v>0.94246848911006997</v>
      </c>
      <c r="R210" s="38">
        <v>21.4487704918138</v>
      </c>
      <c r="S210" s="38">
        <v>4.2173432085110099</v>
      </c>
      <c r="T210" s="38">
        <v>20016823.368156299</v>
      </c>
    </row>
    <row r="211" spans="2:20" x14ac:dyDescent="0.3">
      <c r="B211" s="38" t="s">
        <v>1067</v>
      </c>
      <c r="C211" s="38" t="s">
        <v>1068</v>
      </c>
      <c r="D211" s="38" t="s">
        <v>481</v>
      </c>
      <c r="E211" s="38" t="s">
        <v>1069</v>
      </c>
      <c r="F211" s="38">
        <v>4.5000001788139302E-2</v>
      </c>
      <c r="G211" s="38">
        <v>32390.649980011</v>
      </c>
      <c r="H211" s="38">
        <v>129.959999999963</v>
      </c>
      <c r="I211" s="38">
        <v>132.10000000009299</v>
      </c>
      <c r="J211" s="38">
        <v>131.510000000009</v>
      </c>
      <c r="K211" s="38">
        <v>132.06000000005599</v>
      </c>
      <c r="L211" s="38">
        <v>124.68999999994401</v>
      </c>
      <c r="M211" s="38">
        <v>129.229999999981</v>
      </c>
      <c r="N211" s="49">
        <f t="shared" si="9"/>
        <v>-0.41647735881172138</v>
      </c>
      <c r="O211" s="49">
        <f t="shared" si="10"/>
        <v>5.4695645200642042</v>
      </c>
      <c r="P211" s="49">
        <f t="shared" si="11"/>
        <v>1.7642962160708284</v>
      </c>
      <c r="Q211" s="38">
        <v>1.5196205823794999</v>
      </c>
      <c r="R211" s="38">
        <v>49.254681647988001</v>
      </c>
      <c r="S211" s="38">
        <v>11.831309975023</v>
      </c>
      <c r="T211" s="38">
        <v>11734978.5684531</v>
      </c>
    </row>
    <row r="212" spans="2:20" x14ac:dyDescent="0.3">
      <c r="B212" s="38" t="s">
        <v>1070</v>
      </c>
      <c r="C212" s="38" t="s">
        <v>1071</v>
      </c>
      <c r="D212" s="38" t="s">
        <v>481</v>
      </c>
      <c r="E212" s="38" t="s">
        <v>1072</v>
      </c>
      <c r="F212" s="38">
        <v>0.14300000667571999</v>
      </c>
      <c r="G212" s="38">
        <v>121151.37191003399</v>
      </c>
      <c r="H212" s="38">
        <v>149.41999999992501</v>
      </c>
      <c r="I212" s="38">
        <v>151.489999999991</v>
      </c>
      <c r="J212" s="38">
        <v>150.469999999972</v>
      </c>
      <c r="K212" s="38">
        <v>151.469999999972</v>
      </c>
      <c r="L212" s="38">
        <v>150.14999999990701</v>
      </c>
      <c r="M212" s="38">
        <v>179.72841190965801</v>
      </c>
      <c r="N212" s="49">
        <f t="shared" si="9"/>
        <v>-0.66019673862823314</v>
      </c>
      <c r="O212" s="49">
        <f t="shared" si="10"/>
        <v>0.21312021316363092</v>
      </c>
      <c r="P212" s="49">
        <f t="shared" si="11"/>
        <v>-16.279235764010973</v>
      </c>
      <c r="Q212" s="38">
        <v>1.0566359521417299</v>
      </c>
      <c r="R212" s="38">
        <v>13.363232682066201</v>
      </c>
      <c r="S212" s="38">
        <v>3.1083314359202601</v>
      </c>
      <c r="T212" s="38">
        <v>43174723.6449375</v>
      </c>
    </row>
    <row r="213" spans="2:20" x14ac:dyDescent="0.3">
      <c r="B213" s="38" t="s">
        <v>1073</v>
      </c>
      <c r="C213" s="38" t="s">
        <v>1074</v>
      </c>
      <c r="D213" s="38" t="s">
        <v>481</v>
      </c>
      <c r="E213" s="38" t="s">
        <v>1075</v>
      </c>
      <c r="F213" s="38">
        <v>0.25900000333786</v>
      </c>
      <c r="G213" s="38">
        <v>368082.409680176</v>
      </c>
      <c r="H213" s="38">
        <v>6.4400000000023301</v>
      </c>
      <c r="I213" s="38">
        <v>6.6200000000026202</v>
      </c>
      <c r="J213" s="38">
        <v>6.4800000000031996</v>
      </c>
      <c r="K213" s="38">
        <v>6.5899999999965102</v>
      </c>
      <c r="L213" s="38">
        <v>6.8600000000005803</v>
      </c>
      <c r="M213" s="38">
        <v>8.0140375934861403</v>
      </c>
      <c r="N213" s="49">
        <f t="shared" si="9"/>
        <v>-1.6691957510374629</v>
      </c>
      <c r="O213" s="49">
        <f t="shared" si="10"/>
        <v>-5.5393586005444391</v>
      </c>
      <c r="P213" s="49">
        <f t="shared" si="11"/>
        <v>-19.141881674348721</v>
      </c>
      <c r="Q213" s="38">
        <v>0.954122356320113</v>
      </c>
      <c r="R213" s="38">
        <v>-11.3684210526408</v>
      </c>
      <c r="S213" s="38">
        <v>1.6847247451587499</v>
      </c>
      <c r="T213" s="38">
        <v>56721312.719999999</v>
      </c>
    </row>
    <row r="214" spans="2:20" x14ac:dyDescent="0.3">
      <c r="B214" s="38" t="s">
        <v>1076</v>
      </c>
      <c r="C214" s="38" t="s">
        <v>1077</v>
      </c>
      <c r="D214" s="38" t="s">
        <v>481</v>
      </c>
      <c r="E214" s="38" t="s">
        <v>1078</v>
      </c>
      <c r="F214" s="38">
        <v>0.138999998569489</v>
      </c>
      <c r="G214" s="38">
        <v>143242.74075</v>
      </c>
      <c r="H214" s="38">
        <v>63.630000000004699</v>
      </c>
      <c r="I214" s="38">
        <v>64.349999999976703</v>
      </c>
      <c r="J214" s="38">
        <v>64.25</v>
      </c>
      <c r="K214" s="38">
        <v>63.900000000023297</v>
      </c>
      <c r="L214" s="38">
        <v>64.229999999981402</v>
      </c>
      <c r="M214" s="38">
        <v>52.127691968693398</v>
      </c>
      <c r="N214" s="49">
        <f t="shared" si="9"/>
        <v>0.54773082938431161</v>
      </c>
      <c r="O214" s="49">
        <f t="shared" si="10"/>
        <v>3.1138097491209434E-2</v>
      </c>
      <c r="P214" s="49">
        <f t="shared" si="11"/>
        <v>23.255025445183648</v>
      </c>
      <c r="Q214" s="38">
        <v>0.57089238452772395</v>
      </c>
      <c r="R214" s="38">
        <v>18.047752808983201</v>
      </c>
      <c r="S214" s="38">
        <v>4.8327139643224699</v>
      </c>
      <c r="T214" s="38">
        <v>39184100.211999997</v>
      </c>
    </row>
    <row r="215" spans="2:20" x14ac:dyDescent="0.3">
      <c r="B215" s="38" t="s">
        <v>1079</v>
      </c>
      <c r="C215" s="38" t="s">
        <v>1080</v>
      </c>
      <c r="D215" s="38" t="s">
        <v>481</v>
      </c>
      <c r="E215" s="38" t="s">
        <v>1081</v>
      </c>
      <c r="F215" s="38">
        <v>0.144999995827675</v>
      </c>
      <c r="G215" s="38">
        <v>285659.69652002002</v>
      </c>
      <c r="H215" s="38">
        <v>29.119999999995301</v>
      </c>
      <c r="I215" s="38">
        <v>29.829999999987201</v>
      </c>
      <c r="J215" s="38">
        <v>29.480000000010499</v>
      </c>
      <c r="K215" s="38">
        <v>29.6900000000023</v>
      </c>
      <c r="L215" s="38">
        <v>26.25</v>
      </c>
      <c r="M215" s="38">
        <v>35.080869364028302</v>
      </c>
      <c r="N215" s="49">
        <f t="shared" si="9"/>
        <v>-0.70730885817374511</v>
      </c>
      <c r="O215" s="49">
        <f t="shared" si="10"/>
        <v>12.3047619048019</v>
      </c>
      <c r="P215" s="49">
        <f t="shared" si="11"/>
        <v>-15.96559454071255</v>
      </c>
      <c r="Q215" s="38">
        <v>1.5154163841652899</v>
      </c>
      <c r="R215" s="38">
        <v>28.346153846097899</v>
      </c>
      <c r="S215" s="38">
        <v>1.07338017790789</v>
      </c>
      <c r="T215" s="38">
        <v>42188725.173749998</v>
      </c>
    </row>
    <row r="216" spans="2:20" x14ac:dyDescent="0.3">
      <c r="B216" s="38" t="s">
        <v>1082</v>
      </c>
      <c r="C216" s="38" t="s">
        <v>1083</v>
      </c>
      <c r="D216" s="38" t="s">
        <v>481</v>
      </c>
      <c r="E216" s="38" t="s">
        <v>1084</v>
      </c>
      <c r="F216" s="38">
        <v>5.0999999046325697E-2</v>
      </c>
      <c r="G216" s="38">
        <v>51971.540770019499</v>
      </c>
      <c r="H216" s="38">
        <v>93.800000000046595</v>
      </c>
      <c r="I216" s="38">
        <v>95.150000000023297</v>
      </c>
      <c r="J216" s="38">
        <v>94.369999999995301</v>
      </c>
      <c r="K216" s="38">
        <v>94.5</v>
      </c>
      <c r="L216" s="38">
        <v>88.640000000013998</v>
      </c>
      <c r="M216" s="38">
        <v>84.9243827150203</v>
      </c>
      <c r="N216" s="49">
        <f t="shared" si="9"/>
        <v>-0.1375661375711103</v>
      </c>
      <c r="O216" s="49">
        <f t="shared" si="10"/>
        <v>6.4643501804833008</v>
      </c>
      <c r="P216" s="49">
        <f t="shared" si="11"/>
        <v>11.122385565841016</v>
      </c>
      <c r="Q216" s="38">
        <v>1.11053801833077</v>
      </c>
      <c r="R216" s="38">
        <v>-70.954887217842</v>
      </c>
      <c r="S216" s="38">
        <v>4.7781318110501196</v>
      </c>
      <c r="T216" s="38">
        <v>13614211.5159219</v>
      </c>
    </row>
    <row r="217" spans="2:20" x14ac:dyDescent="0.3">
      <c r="B217" s="38" t="s">
        <v>1085</v>
      </c>
      <c r="C217" s="38" t="s">
        <v>1086</v>
      </c>
      <c r="D217" s="38" t="s">
        <v>481</v>
      </c>
      <c r="E217" s="38" t="s">
        <v>1087</v>
      </c>
      <c r="F217" s="38">
        <v>0.36599999666214</v>
      </c>
      <c r="G217" s="38">
        <v>483172.33920019498</v>
      </c>
      <c r="H217" s="38">
        <v>65.160000000032596</v>
      </c>
      <c r="I217" s="38">
        <v>65.880000000004699</v>
      </c>
      <c r="J217" s="38">
        <v>65.599999999976703</v>
      </c>
      <c r="K217" s="38">
        <v>66.050000000046595</v>
      </c>
      <c r="L217" s="38">
        <v>73.640000000013998</v>
      </c>
      <c r="M217" s="38">
        <v>60.7257518699043</v>
      </c>
      <c r="N217" s="49">
        <f t="shared" si="9"/>
        <v>-0.68130204401146754</v>
      </c>
      <c r="O217" s="49">
        <f t="shared" si="10"/>
        <v>-10.917979359092568</v>
      </c>
      <c r="P217" s="49">
        <f t="shared" si="11"/>
        <v>8.0266575216964604</v>
      </c>
      <c r="Q217" s="38">
        <v>0.54459249613682903</v>
      </c>
      <c r="R217" s="38">
        <v>-298.18181818490802</v>
      </c>
      <c r="S217" s="38">
        <v>4.5646471980871901</v>
      </c>
      <c r="T217" s="38">
        <v>82244318.672000006</v>
      </c>
    </row>
    <row r="218" spans="2:20" x14ac:dyDescent="0.3">
      <c r="B218" s="38" t="s">
        <v>1088</v>
      </c>
      <c r="C218" s="38" t="s">
        <v>1089</v>
      </c>
      <c r="D218" s="38" t="s">
        <v>481</v>
      </c>
      <c r="E218" s="38" t="s">
        <v>1090</v>
      </c>
      <c r="F218" s="38">
        <v>0.21400000154972099</v>
      </c>
      <c r="G218" s="38">
        <v>323990.85531982401</v>
      </c>
      <c r="H218" s="38">
        <v>172</v>
      </c>
      <c r="I218" s="38">
        <v>175.87999999988801</v>
      </c>
      <c r="J218" s="38">
        <v>175.17999999993501</v>
      </c>
      <c r="K218" s="38">
        <v>173.88999999989801</v>
      </c>
      <c r="L218" s="38">
        <v>172.62999999988801</v>
      </c>
      <c r="M218" s="38">
        <v>159.48628357588299</v>
      </c>
      <c r="N218" s="49">
        <f t="shared" si="9"/>
        <v>0.74184829492078541</v>
      </c>
      <c r="O218" s="49">
        <f t="shared" si="10"/>
        <v>1.4771476568665045</v>
      </c>
      <c r="P218" s="49">
        <f t="shared" si="11"/>
        <v>9.8401668608604833</v>
      </c>
      <c r="Q218" s="38">
        <v>1.1182324499768601</v>
      </c>
      <c r="R218" s="38">
        <v>134.75384615361699</v>
      </c>
      <c r="S218" s="38">
        <v>1.9105086263571101</v>
      </c>
      <c r="T218" s="38">
        <v>52421437.790375002</v>
      </c>
    </row>
    <row r="219" spans="2:20" x14ac:dyDescent="0.3">
      <c r="B219" s="38" t="s">
        <v>1091</v>
      </c>
      <c r="C219" s="38" t="s">
        <v>1092</v>
      </c>
      <c r="D219" s="38" t="s">
        <v>481</v>
      </c>
      <c r="E219" s="38" t="s">
        <v>1093</v>
      </c>
      <c r="F219" s="38">
        <v>3.29999998211861E-2</v>
      </c>
      <c r="G219" s="38">
        <v>29119.107519989</v>
      </c>
      <c r="H219" s="38">
        <v>83.239999999990701</v>
      </c>
      <c r="I219" s="38">
        <v>84.589999999967404</v>
      </c>
      <c r="J219" s="38">
        <v>84.160000000032596</v>
      </c>
      <c r="K219" s="38">
        <v>84.310000000055894</v>
      </c>
      <c r="L219" s="38">
        <v>80.369999999995301</v>
      </c>
      <c r="M219" s="38">
        <v>86.3454758765874</v>
      </c>
      <c r="N219" s="49">
        <f t="shared" si="9"/>
        <v>-0.17791483812501224</v>
      </c>
      <c r="O219" s="49">
        <f t="shared" si="10"/>
        <v>4.7156899341016763</v>
      </c>
      <c r="P219" s="49">
        <f t="shared" si="11"/>
        <v>-2.5310832494321764</v>
      </c>
      <c r="Q219" s="38">
        <v>1.1506901614356999</v>
      </c>
      <c r="R219" s="38">
        <v>12.674698795177401</v>
      </c>
      <c r="S219" s="38">
        <v>1.14136116623558</v>
      </c>
      <c r="T219" s="38">
        <v>8964107.8220781293</v>
      </c>
    </row>
    <row r="220" spans="2:20" x14ac:dyDescent="0.3">
      <c r="B220" s="38" t="s">
        <v>1094</v>
      </c>
      <c r="C220" s="38" t="s">
        <v>1095</v>
      </c>
      <c r="D220" s="38" t="s">
        <v>481</v>
      </c>
      <c r="E220" s="38" t="s">
        <v>1096</v>
      </c>
      <c r="F220" s="38">
        <v>0.26199999451637301</v>
      </c>
      <c r="G220" s="38">
        <v>528092.08841992205</v>
      </c>
      <c r="H220" s="38">
        <v>205.030000000028</v>
      </c>
      <c r="I220" s="38">
        <v>207.280000000028</v>
      </c>
      <c r="J220" s="38">
        <v>207.219999999972</v>
      </c>
      <c r="K220" s="38">
        <v>206</v>
      </c>
      <c r="L220" s="38">
        <v>201.469999999972</v>
      </c>
      <c r="M220" s="38">
        <v>194.87529811821901</v>
      </c>
      <c r="N220" s="49">
        <f t="shared" si="9"/>
        <v>0.59223300969514725</v>
      </c>
      <c r="O220" s="49">
        <f t="shared" si="10"/>
        <v>2.8540229314542112</v>
      </c>
      <c r="P220" s="49">
        <f t="shared" si="11"/>
        <v>6.3346673493036629</v>
      </c>
      <c r="Q220" s="38">
        <v>1.45254408002256</v>
      </c>
      <c r="R220" s="38">
        <v>15.7462006079004</v>
      </c>
      <c r="S220" s="38">
        <v>0.90401871175163295</v>
      </c>
      <c r="T220" s="38">
        <v>71299465.190750003</v>
      </c>
    </row>
    <row r="221" spans="2:20" x14ac:dyDescent="0.3">
      <c r="B221" s="38" t="s">
        <v>1097</v>
      </c>
      <c r="C221" s="38" t="s">
        <v>1098</v>
      </c>
      <c r="D221" s="38" t="s">
        <v>481</v>
      </c>
      <c r="E221" s="38" t="s">
        <v>1099</v>
      </c>
      <c r="F221" s="38">
        <v>1.4000000432133701E-2</v>
      </c>
      <c r="G221" s="38">
        <v>27477.936239990198</v>
      </c>
      <c r="H221" s="38">
        <v>14.244999999995301</v>
      </c>
      <c r="I221" s="38">
        <v>14.755000000004699</v>
      </c>
      <c r="J221" s="38">
        <v>14.2599999999948</v>
      </c>
      <c r="K221" s="38">
        <v>14.7200000000012</v>
      </c>
      <c r="L221" s="38">
        <v>14.649999999994201</v>
      </c>
      <c r="M221" s="38">
        <v>25.7205445267027</v>
      </c>
      <c r="N221" s="49">
        <f t="shared" si="9"/>
        <v>-3.1250000000432188</v>
      </c>
      <c r="O221" s="49">
        <f t="shared" si="10"/>
        <v>-2.6621160409525908</v>
      </c>
      <c r="P221" s="49">
        <f t="shared" si="11"/>
        <v>-44.557938945692719</v>
      </c>
      <c r="Q221" s="38">
        <v>0.87265448783546196</v>
      </c>
      <c r="R221" s="38">
        <v>-356.499999999534</v>
      </c>
      <c r="S221" s="38">
        <v>38.635401385661702</v>
      </c>
      <c r="T221" s="38">
        <v>2744697.8920781198</v>
      </c>
    </row>
    <row r="222" spans="2:20" x14ac:dyDescent="0.3">
      <c r="B222" s="38" t="s">
        <v>1100</v>
      </c>
      <c r="C222" s="38" t="s">
        <v>1101</v>
      </c>
      <c r="D222" s="38" t="s">
        <v>481</v>
      </c>
      <c r="E222" s="38" t="s">
        <v>1102</v>
      </c>
      <c r="F222" s="38">
        <v>4.80000004172325E-2</v>
      </c>
      <c r="G222" s="38">
        <v>140485.00391992199</v>
      </c>
      <c r="H222" s="38">
        <v>15.774999999994201</v>
      </c>
      <c r="I222" s="38">
        <v>16.255000000004699</v>
      </c>
      <c r="J222" s="38">
        <v>15.8099999999977</v>
      </c>
      <c r="K222" s="38">
        <v>16.149999999994201</v>
      </c>
      <c r="L222" s="38">
        <v>14.710000000006399</v>
      </c>
      <c r="M222" s="38">
        <v>16.939574638905501</v>
      </c>
      <c r="N222" s="49">
        <f t="shared" si="9"/>
        <v>-2.1052631578738237</v>
      </c>
      <c r="O222" s="49">
        <f t="shared" si="10"/>
        <v>7.4779061862054546</v>
      </c>
      <c r="P222" s="49">
        <f t="shared" si="11"/>
        <v>-6.6682585778363155</v>
      </c>
      <c r="Q222" s="38">
        <v>2.9746311176895701</v>
      </c>
      <c r="R222" s="38">
        <v>-3.4220779220741</v>
      </c>
      <c r="S222" s="38">
        <v>2.6729157761983502</v>
      </c>
      <c r="T222" s="38">
        <v>13888617.0398125</v>
      </c>
    </row>
    <row r="223" spans="2:20" x14ac:dyDescent="0.3">
      <c r="B223" s="38" t="s">
        <v>1103</v>
      </c>
      <c r="C223" s="38" t="s">
        <v>1104</v>
      </c>
      <c r="D223" s="38" t="s">
        <v>481</v>
      </c>
      <c r="E223" s="38" t="s">
        <v>1105</v>
      </c>
      <c r="F223" s="38">
        <v>1.7999999225139601E-2</v>
      </c>
      <c r="G223" s="38">
        <v>73239.427170043899</v>
      </c>
      <c r="H223" s="38">
        <v>15.5599999999977</v>
      </c>
      <c r="I223" s="38">
        <v>15.9900000000052</v>
      </c>
      <c r="J223" s="38">
        <v>15.570000000006999</v>
      </c>
      <c r="K223" s="38">
        <v>16.010000000009299</v>
      </c>
      <c r="L223" s="38">
        <v>13.830671542557001</v>
      </c>
      <c r="M223" s="38">
        <v>13.090588491424599</v>
      </c>
      <c r="N223" s="49">
        <f t="shared" si="9"/>
        <v>-2.7482823235605518</v>
      </c>
      <c r="O223" s="49">
        <f t="shared" si="10"/>
        <v>12.575878561630805</v>
      </c>
      <c r="P223" s="49">
        <f t="shared" si="11"/>
        <v>18.940412879120114</v>
      </c>
      <c r="Q223" s="38">
        <v>1.82554817066375</v>
      </c>
      <c r="R223" s="38">
        <v>10.737931034484101</v>
      </c>
      <c r="S223" s="38">
        <v>5.0206702152354401</v>
      </c>
      <c r="T223" s="38">
        <v>5420863.2667500004</v>
      </c>
    </row>
    <row r="224" spans="2:20" x14ac:dyDescent="0.3">
      <c r="B224" s="38" t="s">
        <v>1106</v>
      </c>
      <c r="C224" s="38" t="s">
        <v>1107</v>
      </c>
      <c r="D224" s="38" t="s">
        <v>481</v>
      </c>
      <c r="E224" s="38" t="s">
        <v>1108</v>
      </c>
      <c r="F224" s="38">
        <v>1.4999999664723899E-2</v>
      </c>
      <c r="G224" s="38">
        <v>28324.089640014601</v>
      </c>
      <c r="H224" s="38">
        <v>27.8099999999977</v>
      </c>
      <c r="I224" s="38">
        <v>28.489999999990701</v>
      </c>
      <c r="J224" s="38">
        <v>28.070000000006999</v>
      </c>
      <c r="K224" s="38">
        <v>28.260000000009299</v>
      </c>
      <c r="L224" s="38">
        <v>29.070000000006999</v>
      </c>
      <c r="M224" s="38">
        <v>29.854700952069798</v>
      </c>
      <c r="N224" s="49">
        <f t="shared" si="9"/>
        <v>-0.67232837934266587</v>
      </c>
      <c r="O224" s="49">
        <f t="shared" si="10"/>
        <v>-3.4399724802193297</v>
      </c>
      <c r="P224" s="49">
        <f t="shared" si="11"/>
        <v>-5.9779562184462867</v>
      </c>
      <c r="Q224" s="38">
        <v>1.6442671457753</v>
      </c>
      <c r="R224" s="38">
        <v>56.1400000001886</v>
      </c>
      <c r="S224" s="38">
        <v>2.6480017545691199</v>
      </c>
      <c r="T224" s="38">
        <v>4301481.9717109399</v>
      </c>
    </row>
    <row r="225" spans="2:20" x14ac:dyDescent="0.3">
      <c r="B225" s="38" t="s">
        <v>1109</v>
      </c>
      <c r="C225" s="38" t="s">
        <v>1110</v>
      </c>
      <c r="D225" s="38" t="s">
        <v>481</v>
      </c>
      <c r="E225" s="38" t="s">
        <v>1111</v>
      </c>
      <c r="F225" s="38">
        <v>3.9000000804662698E-2</v>
      </c>
      <c r="G225" s="38">
        <v>38167.938900024397</v>
      </c>
      <c r="H225" s="38">
        <v>78.439999999944106</v>
      </c>
      <c r="I225" s="38">
        <v>80</v>
      </c>
      <c r="J225" s="38">
        <v>79.449999999953405</v>
      </c>
      <c r="K225" s="38">
        <v>79.380000000004699</v>
      </c>
      <c r="L225" s="38">
        <v>76.870201909914599</v>
      </c>
      <c r="M225" s="38">
        <v>103.813068066607</v>
      </c>
      <c r="N225" s="49">
        <f t="shared" si="9"/>
        <v>8.8183421452131594E-2</v>
      </c>
      <c r="O225" s="49">
        <f t="shared" si="10"/>
        <v>3.3560443786294627</v>
      </c>
      <c r="P225" s="49">
        <f t="shared" si="11"/>
        <v>-23.468209273058115</v>
      </c>
      <c r="Q225" s="38">
        <v>0.99451054689143303</v>
      </c>
      <c r="R225" s="38">
        <v>26.6610738254385</v>
      </c>
      <c r="S225" s="38">
        <v>4.18030808639742</v>
      </c>
      <c r="T225" s="38">
        <v>10886454.6272969</v>
      </c>
    </row>
    <row r="226" spans="2:20" x14ac:dyDescent="0.3">
      <c r="B226" s="38" t="s">
        <v>1112</v>
      </c>
      <c r="C226" s="38" t="s">
        <v>1113</v>
      </c>
      <c r="D226" s="38" t="s">
        <v>481</v>
      </c>
      <c r="E226" s="38" t="s">
        <v>1114</v>
      </c>
      <c r="F226" s="38">
        <v>0.115000002086163</v>
      </c>
      <c r="G226" s="38">
        <v>130864.43992004399</v>
      </c>
      <c r="H226" s="38">
        <v>129.89999999990701</v>
      </c>
      <c r="I226" s="38">
        <v>133.80000000004699</v>
      </c>
      <c r="J226" s="38">
        <v>131.62999999988801</v>
      </c>
      <c r="K226" s="38">
        <v>134.11000000010199</v>
      </c>
      <c r="L226" s="38">
        <v>125.510000000009</v>
      </c>
      <c r="M226" s="38">
        <v>119.264035772649</v>
      </c>
      <c r="N226" s="49">
        <f t="shared" si="9"/>
        <v>-1.8492282456282834</v>
      </c>
      <c r="O226" s="49">
        <f t="shared" si="10"/>
        <v>4.8761054895056759</v>
      </c>
      <c r="P226" s="49">
        <f t="shared" si="11"/>
        <v>10.368560938866807</v>
      </c>
      <c r="Q226" s="38">
        <v>1.4079972321633201</v>
      </c>
      <c r="R226" s="38">
        <v>13.5841073271295</v>
      </c>
      <c r="S226" s="38">
        <v>-24.882853195391402</v>
      </c>
      <c r="T226" s="38">
        <v>44495323.278937504</v>
      </c>
    </row>
    <row r="227" spans="2:20" x14ac:dyDescent="0.3">
      <c r="B227" s="38" t="s">
        <v>1115</v>
      </c>
      <c r="C227" s="38" t="s">
        <v>1116</v>
      </c>
      <c r="D227" s="38" t="s">
        <v>481</v>
      </c>
      <c r="E227" s="38" t="s">
        <v>1117</v>
      </c>
      <c r="F227" s="38">
        <v>5.4000001400709201E-2</v>
      </c>
      <c r="G227" s="38">
        <v>65570.313900024397</v>
      </c>
      <c r="H227" s="38">
        <v>27.1549999999988</v>
      </c>
      <c r="I227" s="38">
        <v>27.855000000010499</v>
      </c>
      <c r="J227" s="38">
        <v>27.299999999988401</v>
      </c>
      <c r="K227" s="38">
        <v>27.7200000000012</v>
      </c>
      <c r="L227" s="38">
        <v>25.901005586580101</v>
      </c>
      <c r="M227" s="38">
        <v>32.823026090685701</v>
      </c>
      <c r="N227" s="49">
        <f t="shared" si="9"/>
        <v>-1.5151515151976205</v>
      </c>
      <c r="O227" s="49">
        <f t="shared" si="10"/>
        <v>5.4013131217312678</v>
      </c>
      <c r="P227" s="49">
        <f t="shared" si="11"/>
        <v>-16.826681596748287</v>
      </c>
      <c r="Q227" s="38">
        <v>0.70458735119154903</v>
      </c>
      <c r="R227" s="38">
        <v>43.333333333313902</v>
      </c>
      <c r="S227" s="38">
        <v>2.07007396733025</v>
      </c>
      <c r="T227" s="38">
        <v>14696117.9546875</v>
      </c>
    </row>
    <row r="228" spans="2:20" x14ac:dyDescent="0.3">
      <c r="B228" s="38" t="s">
        <v>1118</v>
      </c>
      <c r="C228" s="38" t="s">
        <v>1119</v>
      </c>
      <c r="D228" s="38" t="s">
        <v>481</v>
      </c>
      <c r="E228" s="38" t="s">
        <v>1120</v>
      </c>
      <c r="F228" s="38">
        <v>5.2000001072883599E-2</v>
      </c>
      <c r="G228" s="38">
        <v>82535.952339965806</v>
      </c>
      <c r="H228" s="38">
        <v>163</v>
      </c>
      <c r="I228" s="38">
        <v>168.37000000011199</v>
      </c>
      <c r="J228" s="38">
        <v>167.260000000009</v>
      </c>
      <c r="K228" s="38">
        <v>166.37999999988801</v>
      </c>
      <c r="L228" s="38">
        <v>179.59000000008399</v>
      </c>
      <c r="M228" s="38">
        <v>138.90790024632599</v>
      </c>
      <c r="N228" s="49">
        <f t="shared" si="9"/>
        <v>0.52890972479960274</v>
      </c>
      <c r="O228" s="49">
        <f t="shared" si="10"/>
        <v>-6.8656383986130765</v>
      </c>
      <c r="P228" s="49">
        <f t="shared" si="11"/>
        <v>20.410717967377021</v>
      </c>
      <c r="Q228" s="38">
        <v>0.50749378572527304</v>
      </c>
      <c r="R228" s="38">
        <v>43.331606217601802</v>
      </c>
      <c r="S228" s="38">
        <v>8.2692114963428995</v>
      </c>
      <c r="T228" s="38">
        <v>12819112.9875781</v>
      </c>
    </row>
    <row r="229" spans="2:20" x14ac:dyDescent="0.3">
      <c r="B229" s="38" t="s">
        <v>1121</v>
      </c>
      <c r="C229" s="38" t="s">
        <v>1122</v>
      </c>
      <c r="D229" s="38" t="s">
        <v>481</v>
      </c>
      <c r="E229" s="38" t="s">
        <v>1123</v>
      </c>
      <c r="F229" s="38">
        <v>3.5999998450279201E-2</v>
      </c>
      <c r="G229" s="38">
        <v>37996.661999999997</v>
      </c>
      <c r="H229" s="38">
        <v>65.010000000009299</v>
      </c>
      <c r="I229" s="38">
        <v>65.790000000037296</v>
      </c>
      <c r="J229" s="38">
        <v>65.670000000041895</v>
      </c>
      <c r="K229" s="38">
        <v>65.489999999990701</v>
      </c>
      <c r="L229" s="38">
        <v>67.030000000027897</v>
      </c>
      <c r="M229" s="38">
        <v>60.710000000020997</v>
      </c>
      <c r="N229" s="49">
        <f t="shared" si="9"/>
        <v>0.27485112238695963</v>
      </c>
      <c r="O229" s="49">
        <f t="shared" si="10"/>
        <v>-2.0289422646358881</v>
      </c>
      <c r="P229" s="49">
        <f t="shared" si="11"/>
        <v>8.1699884698059329</v>
      </c>
      <c r="Q229" s="38">
        <v>0.98966935486350804</v>
      </c>
      <c r="R229" s="38">
        <v>16.376558603486</v>
      </c>
      <c r="S229" s="38">
        <v>3.1342418107015</v>
      </c>
      <c r="T229" s="38">
        <v>9375558.6678593792</v>
      </c>
    </row>
    <row r="230" spans="2:20" x14ac:dyDescent="0.3">
      <c r="B230" s="38" t="s">
        <v>1124</v>
      </c>
      <c r="C230" s="38" t="s">
        <v>1125</v>
      </c>
      <c r="D230" s="38" t="s">
        <v>481</v>
      </c>
      <c r="E230" s="38" t="s">
        <v>1126</v>
      </c>
      <c r="F230" s="38">
        <v>7.5999997556209606E-2</v>
      </c>
      <c r="G230" s="38">
        <v>87120.752250000005</v>
      </c>
      <c r="H230" s="38">
        <v>147.28499999991601</v>
      </c>
      <c r="I230" s="38">
        <v>149.479999999981</v>
      </c>
      <c r="J230" s="38">
        <v>149.14999999990701</v>
      </c>
      <c r="K230" s="38">
        <v>148.66999999992501</v>
      </c>
      <c r="L230" s="38">
        <v>144.887317812536</v>
      </c>
      <c r="M230" s="38">
        <v>155.68408403196401</v>
      </c>
      <c r="N230" s="49">
        <f t="shared" si="9"/>
        <v>0.32286271607065375</v>
      </c>
      <c r="O230" s="49">
        <f t="shared" si="10"/>
        <v>2.9420671537907337</v>
      </c>
      <c r="P230" s="49">
        <f t="shared" si="11"/>
        <v>-4.1970147897170147</v>
      </c>
      <c r="Q230" s="38">
        <v>0.20121555807713801</v>
      </c>
      <c r="R230" s="38">
        <v>29.1878669275611</v>
      </c>
      <c r="S230" s="38">
        <v>17.691918086551599</v>
      </c>
      <c r="T230" s="38">
        <v>21986009.693093799</v>
      </c>
    </row>
    <row r="231" spans="2:20" x14ac:dyDescent="0.3">
      <c r="B231" s="38" t="s">
        <v>1127</v>
      </c>
      <c r="C231" s="38" t="s">
        <v>1128</v>
      </c>
      <c r="D231" s="38" t="s">
        <v>481</v>
      </c>
      <c r="E231" s="38" t="s">
        <v>1129</v>
      </c>
      <c r="F231" s="38">
        <v>5.6000001728534698E-2</v>
      </c>
      <c r="G231" s="38">
        <v>71285.841300048807</v>
      </c>
      <c r="H231" s="38">
        <v>46.260000000009299</v>
      </c>
      <c r="I231" s="38">
        <v>48.119999999995301</v>
      </c>
      <c r="J231" s="38">
        <v>46.299999999988401</v>
      </c>
      <c r="K231" s="38">
        <v>48.320000000006999</v>
      </c>
      <c r="L231" s="38">
        <v>50.460000000020997</v>
      </c>
      <c r="M231" s="38">
        <v>58.692371399840297</v>
      </c>
      <c r="N231" s="49">
        <f t="shared" si="9"/>
        <v>-4.1804635761968241</v>
      </c>
      <c r="O231" s="49">
        <f t="shared" si="10"/>
        <v>-8.2441537852375451</v>
      </c>
      <c r="P231" s="49">
        <f t="shared" si="11"/>
        <v>-21.114109217753665</v>
      </c>
      <c r="Q231" s="38">
        <v>2.2892896747362101</v>
      </c>
      <c r="R231" s="38">
        <v>-4.4179389312994299</v>
      </c>
      <c r="S231" s="38">
        <v>2.2237352355259601</v>
      </c>
      <c r="T231" s="38">
        <v>14220786.831203099</v>
      </c>
    </row>
    <row r="232" spans="2:20" x14ac:dyDescent="0.3">
      <c r="B232" s="38" t="s">
        <v>1130</v>
      </c>
      <c r="C232" s="38" t="s">
        <v>1131</v>
      </c>
      <c r="D232" s="38" t="s">
        <v>481</v>
      </c>
      <c r="E232" s="38" t="s">
        <v>1132</v>
      </c>
      <c r="F232" s="38">
        <v>5.4000001400709201E-2</v>
      </c>
      <c r="G232" s="38">
        <v>263517.56646997097</v>
      </c>
      <c r="H232" s="38">
        <v>9.6199999999953398</v>
      </c>
      <c r="I232" s="38">
        <v>10.2799999999988</v>
      </c>
      <c r="J232" s="38">
        <v>9.6699999999982502</v>
      </c>
      <c r="K232" s="38">
        <v>9.3300000000017498</v>
      </c>
      <c r="L232" s="38">
        <v>9.6199999999953398</v>
      </c>
      <c r="M232" s="38">
        <v>12.4777993419557</v>
      </c>
      <c r="N232" s="49">
        <f t="shared" si="9"/>
        <v>3.6441586280432654</v>
      </c>
      <c r="O232" s="49">
        <f t="shared" si="10"/>
        <v>0.51975051978102493</v>
      </c>
      <c r="P232" s="49">
        <f t="shared" si="11"/>
        <v>-22.502360111822181</v>
      </c>
      <c r="Q232" s="38">
        <v>1.27093635786878</v>
      </c>
      <c r="R232" s="38">
        <v>-241.75000000256099</v>
      </c>
      <c r="S232" s="38">
        <v>0.768554223826868</v>
      </c>
      <c r="T232" s="38">
        <v>12423601.688843699</v>
      </c>
    </row>
    <row r="233" spans="2:20" x14ac:dyDescent="0.3">
      <c r="B233" s="38" t="s">
        <v>1133</v>
      </c>
      <c r="C233" s="38" t="s">
        <v>1134</v>
      </c>
      <c r="D233" s="38" t="s">
        <v>481</v>
      </c>
      <c r="E233" s="38" t="s">
        <v>1135</v>
      </c>
      <c r="F233" s="38">
        <v>9.3000002205371898E-2</v>
      </c>
      <c r="G233" s="38">
        <v>189491.86480004899</v>
      </c>
      <c r="H233" s="38">
        <v>86.699999999953405</v>
      </c>
      <c r="I233" s="38">
        <v>88.209999999962704</v>
      </c>
      <c r="J233" s="38">
        <v>86.800000000046595</v>
      </c>
      <c r="K233" s="38">
        <v>88.439999999944106</v>
      </c>
      <c r="L233" s="38">
        <v>77.430000000051194</v>
      </c>
      <c r="M233" s="38">
        <v>91.371718948241295</v>
      </c>
      <c r="N233" s="49">
        <f t="shared" si="9"/>
        <v>-1.8543645408169926</v>
      </c>
      <c r="O233" s="49">
        <f t="shared" si="10"/>
        <v>12.101252744400368</v>
      </c>
      <c r="P233" s="49">
        <f t="shared" si="11"/>
        <v>-5.0034288517483292</v>
      </c>
      <c r="Q233" s="38">
        <v>1.38573762362284</v>
      </c>
      <c r="R233" s="38">
        <v>619.99999998696103</v>
      </c>
      <c r="S233" s="38">
        <v>-18.5267875171849</v>
      </c>
      <c r="T233" s="38">
        <v>24070451.753625002</v>
      </c>
    </row>
    <row r="234" spans="2:20" x14ac:dyDescent="0.3">
      <c r="B234" s="38" t="s">
        <v>1136</v>
      </c>
      <c r="C234" s="38" t="s">
        <v>1137</v>
      </c>
      <c r="D234" s="38" t="s">
        <v>481</v>
      </c>
      <c r="E234" s="38" t="s">
        <v>1138</v>
      </c>
      <c r="F234" s="38">
        <v>2.0999999716877899E-2</v>
      </c>
      <c r="G234" s="38">
        <v>101839.747290039</v>
      </c>
      <c r="H234" s="38">
        <v>25.739999999990701</v>
      </c>
      <c r="I234" s="38">
        <v>26.600000000005799</v>
      </c>
      <c r="J234" s="38">
        <v>25.9100000000035</v>
      </c>
      <c r="K234" s="38">
        <v>26.049999999988401</v>
      </c>
      <c r="L234" s="38">
        <v>26.609976489038701</v>
      </c>
      <c r="M234" s="38">
        <v>42.159529303025899</v>
      </c>
      <c r="N234" s="49">
        <f t="shared" si="9"/>
        <v>-0.53742802297490921</v>
      </c>
      <c r="O234" s="49">
        <f t="shared" si="10"/>
        <v>-2.6305039740397311</v>
      </c>
      <c r="P234" s="49">
        <f t="shared" si="11"/>
        <v>-38.542957124182429</v>
      </c>
      <c r="Q234" s="38">
        <v>1.71210129381325</v>
      </c>
      <c r="R234" s="38">
        <v>-26.438775510265302</v>
      </c>
      <c r="S234" s="38">
        <v>0.77926704568017202</v>
      </c>
      <c r="T234" s="38">
        <v>4197819.4285624996</v>
      </c>
    </row>
    <row r="235" spans="2:20" x14ac:dyDescent="0.3">
      <c r="B235" s="38" t="s">
        <v>1139</v>
      </c>
      <c r="C235" s="38" t="s">
        <v>1140</v>
      </c>
      <c r="D235" s="38" t="s">
        <v>481</v>
      </c>
      <c r="E235" s="38" t="s">
        <v>1141</v>
      </c>
      <c r="F235" s="38">
        <v>5.2999999374151202E-2</v>
      </c>
      <c r="G235" s="38">
        <v>68206.370310058599</v>
      </c>
      <c r="H235" s="38">
        <v>65.300000000046595</v>
      </c>
      <c r="I235" s="38">
        <v>66.420000000041895</v>
      </c>
      <c r="J235" s="38">
        <v>65.910000000032596</v>
      </c>
      <c r="K235" s="38">
        <v>66.114999999990701</v>
      </c>
      <c r="L235" s="38">
        <v>61.75</v>
      </c>
      <c r="M235" s="38">
        <v>48.539999999979003</v>
      </c>
      <c r="N235" s="49">
        <f t="shared" si="9"/>
        <v>-0.31006579438574228</v>
      </c>
      <c r="O235" s="49">
        <f t="shared" si="10"/>
        <v>6.7368421053159464</v>
      </c>
      <c r="P235" s="49">
        <f t="shared" si="11"/>
        <v>35.784919654019589</v>
      </c>
      <c r="Q235" s="38">
        <v>1.4272543191928</v>
      </c>
      <c r="R235" s="38">
        <v>35.058510638307801</v>
      </c>
      <c r="S235" s="38">
        <v>7.5465993689867901</v>
      </c>
      <c r="T235" s="38">
        <v>17069717.3002344</v>
      </c>
    </row>
    <row r="236" spans="2:20" x14ac:dyDescent="0.3">
      <c r="B236" s="38" t="s">
        <v>1142</v>
      </c>
      <c r="C236" s="38" t="s">
        <v>1143</v>
      </c>
      <c r="D236" s="38" t="s">
        <v>481</v>
      </c>
      <c r="E236" s="38" t="s">
        <v>1144</v>
      </c>
      <c r="F236" s="38">
        <v>1.0470000505447401</v>
      </c>
      <c r="G236" s="38">
        <v>1158718.3384492199</v>
      </c>
      <c r="H236" s="38">
        <v>286.27499999990698</v>
      </c>
      <c r="I236" s="38">
        <v>292.12000000011199</v>
      </c>
      <c r="J236" s="38">
        <v>291.93000000016798</v>
      </c>
      <c r="K236" s="38">
        <v>286.12999999988801</v>
      </c>
      <c r="L236" s="38">
        <v>265.31000000005599</v>
      </c>
      <c r="M236" s="38">
        <v>213.233394530136</v>
      </c>
      <c r="N236" s="49">
        <f t="shared" si="9"/>
        <v>2.0270506414155229</v>
      </c>
      <c r="O236" s="49">
        <f t="shared" si="10"/>
        <v>10.033545663603469</v>
      </c>
      <c r="P236" s="49">
        <f t="shared" si="11"/>
        <v>36.906323066066413</v>
      </c>
      <c r="Q236" s="38">
        <v>1.09728513869413</v>
      </c>
      <c r="R236" s="38">
        <v>26.7090576395276</v>
      </c>
      <c r="S236" s="38">
        <v>-758.39949270430998</v>
      </c>
      <c r="T236" s="38">
        <v>314249658.20200002</v>
      </c>
    </row>
    <row r="237" spans="2:20" x14ac:dyDescent="0.3">
      <c r="B237" s="38" t="s">
        <v>1145</v>
      </c>
      <c r="C237" s="38" t="s">
        <v>1146</v>
      </c>
      <c r="D237" s="38" t="s">
        <v>481</v>
      </c>
      <c r="E237" s="38" t="s">
        <v>1147</v>
      </c>
      <c r="F237" s="38">
        <v>0.43399998545646701</v>
      </c>
      <c r="G237" s="38">
        <v>566533.40507031302</v>
      </c>
      <c r="H237" s="38">
        <v>163.34000000008399</v>
      </c>
      <c r="I237" s="38">
        <v>166.42580000008499</v>
      </c>
      <c r="J237" s="38">
        <v>165.31000000005599</v>
      </c>
      <c r="K237" s="38">
        <v>164.530000000028</v>
      </c>
      <c r="L237" s="38">
        <v>148.58982382691499</v>
      </c>
      <c r="M237" s="38">
        <v>153.29000184545299</v>
      </c>
      <c r="N237" s="49">
        <f t="shared" si="9"/>
        <v>0.47407767582074017</v>
      </c>
      <c r="O237" s="49">
        <f t="shared" si="10"/>
        <v>11.252571503562391</v>
      </c>
      <c r="P237" s="49">
        <f t="shared" si="11"/>
        <v>7.8413451692182541</v>
      </c>
      <c r="Q237" s="38">
        <v>1.1008904950140299</v>
      </c>
      <c r="R237" s="38">
        <v>20.333333333342999</v>
      </c>
      <c r="S237" s="38">
        <v>6.3928900097089398</v>
      </c>
      <c r="T237" s="38">
        <v>116011775.00624999</v>
      </c>
    </row>
    <row r="238" spans="2:20" x14ac:dyDescent="0.3">
      <c r="B238" s="38" t="s">
        <v>1148</v>
      </c>
      <c r="C238" s="38" t="s">
        <v>1149</v>
      </c>
      <c r="D238" s="38" t="s">
        <v>481</v>
      </c>
      <c r="E238" s="38" t="s">
        <v>1150</v>
      </c>
      <c r="F238" s="38">
        <v>5.0000000745058101E-2</v>
      </c>
      <c r="G238" s="38">
        <v>118618.22480004901</v>
      </c>
      <c r="H238" s="38">
        <v>50.210399999981703</v>
      </c>
      <c r="I238" s="38">
        <v>51.460000000020997</v>
      </c>
      <c r="J238" s="38">
        <v>50.979999999981402</v>
      </c>
      <c r="K238" s="38">
        <v>51.539999999979003</v>
      </c>
      <c r="L238" s="38">
        <v>50.270000000018598</v>
      </c>
      <c r="M238" s="38">
        <v>41.774562425853198</v>
      </c>
      <c r="N238" s="49">
        <f t="shared" si="9"/>
        <v>-1.0865347303023454</v>
      </c>
      <c r="O238" s="49">
        <f t="shared" si="10"/>
        <v>1.4123731847275536</v>
      </c>
      <c r="P238" s="49">
        <f t="shared" si="11"/>
        <v>22.035988026127587</v>
      </c>
      <c r="Q238" s="38">
        <v>-2.3907808784571199E-2</v>
      </c>
      <c r="R238" s="38">
        <v>29.9882352940913</v>
      </c>
      <c r="S238" s="38">
        <v>4.4491327020950804</v>
      </c>
      <c r="T238" s="38">
        <v>27475764.446343701</v>
      </c>
    </row>
    <row r="239" spans="2:20" x14ac:dyDescent="0.3">
      <c r="B239" s="38" t="s">
        <v>1151</v>
      </c>
      <c r="C239" s="38" t="s">
        <v>1152</v>
      </c>
      <c r="D239" s="38" t="s">
        <v>481</v>
      </c>
      <c r="E239" s="38" t="s">
        <v>1153</v>
      </c>
      <c r="F239" s="38">
        <v>7.1999996900558499E-2</v>
      </c>
      <c r="G239" s="38">
        <v>241282.50651000999</v>
      </c>
      <c r="H239" s="38">
        <v>74.060000000055894</v>
      </c>
      <c r="I239" s="38">
        <v>75.949999999953405</v>
      </c>
      <c r="J239" s="38">
        <v>74.069999999948806</v>
      </c>
      <c r="K239" s="38">
        <v>75.479999999981402</v>
      </c>
      <c r="L239" s="38">
        <v>63.589939024415798</v>
      </c>
      <c r="M239" s="38">
        <v>48.607406925409997</v>
      </c>
      <c r="N239" s="49">
        <f t="shared" si="9"/>
        <v>-1.8680445151469844</v>
      </c>
      <c r="O239" s="49">
        <f t="shared" si="10"/>
        <v>16.480690399009685</v>
      </c>
      <c r="P239" s="49">
        <f t="shared" si="11"/>
        <v>52.38418316289156</v>
      </c>
      <c r="Q239" s="38">
        <v>1.79007679620736</v>
      </c>
      <c r="R239" s="38">
        <v>13.41847826085</v>
      </c>
      <c r="S239" s="38">
        <v>2.4372959437641799</v>
      </c>
      <c r="T239" s="38">
        <v>26939448.8414062</v>
      </c>
    </row>
    <row r="240" spans="2:20" x14ac:dyDescent="0.3">
      <c r="B240" s="38" t="s">
        <v>1154</v>
      </c>
      <c r="C240" s="38" t="s">
        <v>1155</v>
      </c>
      <c r="D240" s="38" t="s">
        <v>481</v>
      </c>
      <c r="E240" s="38" t="s">
        <v>1156</v>
      </c>
      <c r="F240" s="38">
        <v>3.7999998778104803E-2</v>
      </c>
      <c r="G240" s="38">
        <v>58661.136869995098</v>
      </c>
      <c r="H240" s="38">
        <v>11</v>
      </c>
      <c r="I240" s="38">
        <v>11.2649999999994</v>
      </c>
      <c r="J240" s="38">
        <v>11.0099999999948</v>
      </c>
      <c r="K240" s="38">
        <v>11.3000000000029</v>
      </c>
      <c r="L240" s="38">
        <v>10.5</v>
      </c>
      <c r="M240" s="38">
        <v>15.104167923636901</v>
      </c>
      <c r="N240" s="49">
        <f t="shared" si="9"/>
        <v>-2.5663716814869462</v>
      </c>
      <c r="O240" s="49">
        <f t="shared" si="10"/>
        <v>4.8571428570933373</v>
      </c>
      <c r="P240" s="49">
        <f t="shared" si="11"/>
        <v>-27.106212962814269</v>
      </c>
      <c r="Q240" s="38">
        <v>1.27411470006882</v>
      </c>
      <c r="R240" s="38">
        <v>84.692307691555499</v>
      </c>
      <c r="S240" s="38">
        <v>1.15551559456435</v>
      </c>
      <c r="T240" s="38">
        <v>7764947.9200781202</v>
      </c>
    </row>
    <row r="241" spans="2:20" x14ac:dyDescent="0.3">
      <c r="B241" s="38" t="s">
        <v>1157</v>
      </c>
      <c r="C241" s="38" t="s">
        <v>1158</v>
      </c>
      <c r="D241" s="38" t="s">
        <v>481</v>
      </c>
      <c r="E241" s="38" t="s">
        <v>1159</v>
      </c>
      <c r="F241" s="38">
        <v>2.5000000372528999E-2</v>
      </c>
      <c r="G241" s="38">
        <v>41513.609340026902</v>
      </c>
      <c r="H241" s="38">
        <v>17.179999999993001</v>
      </c>
      <c r="I241" s="38">
        <v>17.540000000008099</v>
      </c>
      <c r="J241" s="38">
        <v>17.1900000000023</v>
      </c>
      <c r="K241" s="38">
        <v>17.4400000000023</v>
      </c>
      <c r="L241" s="38">
        <v>15.5500000000029</v>
      </c>
      <c r="M241" s="38">
        <v>24.958551892777901</v>
      </c>
      <c r="N241" s="49">
        <f t="shared" si="9"/>
        <v>-1.4334862385319211</v>
      </c>
      <c r="O241" s="49">
        <f t="shared" si="10"/>
        <v>10.546623794206395</v>
      </c>
      <c r="P241" s="49">
        <f t="shared" si="11"/>
        <v>-31.125811810514286</v>
      </c>
      <c r="Q241" s="38">
        <v>1.59965790558999</v>
      </c>
      <c r="R241" s="38">
        <v>16.561940485378699</v>
      </c>
      <c r="S241" s="38">
        <v>2.2087854064447998</v>
      </c>
      <c r="T241" s="38">
        <v>7497272.50532813</v>
      </c>
    </row>
    <row r="242" spans="2:20" x14ac:dyDescent="0.3">
      <c r="B242" s="38" t="s">
        <v>1160</v>
      </c>
      <c r="C242" s="38" t="s">
        <v>1161</v>
      </c>
      <c r="D242" s="38" t="s">
        <v>481</v>
      </c>
      <c r="E242" s="38" t="s">
        <v>1162</v>
      </c>
      <c r="F242" s="38">
        <v>9.7000002861022894E-2</v>
      </c>
      <c r="G242" s="38">
        <v>191322.087840088</v>
      </c>
      <c r="H242" s="38">
        <v>18.299999999988401</v>
      </c>
      <c r="I242" s="38">
        <v>18.579999999987201</v>
      </c>
      <c r="J242" s="38">
        <v>18.329999999987201</v>
      </c>
      <c r="K242" s="38">
        <v>18.4400000000023</v>
      </c>
      <c r="L242" s="38">
        <v>17.5</v>
      </c>
      <c r="M242" s="38">
        <v>17.205927843839198</v>
      </c>
      <c r="N242" s="49">
        <f t="shared" si="9"/>
        <v>-0.59652928424666352</v>
      </c>
      <c r="O242" s="49">
        <f t="shared" si="10"/>
        <v>4.7428571427840076</v>
      </c>
      <c r="P242" s="49">
        <f t="shared" si="11"/>
        <v>6.5330516688787075</v>
      </c>
      <c r="Q242" s="38">
        <v>0.95840020816558502</v>
      </c>
      <c r="R242" s="38">
        <v>8.9852941176359309</v>
      </c>
      <c r="S242" s="38">
        <v>-35.277401232160599</v>
      </c>
      <c r="T242" s="38">
        <v>26211109.1154688</v>
      </c>
    </row>
    <row r="243" spans="2:20" x14ac:dyDescent="0.3">
      <c r="B243" s="38" t="s">
        <v>1163</v>
      </c>
      <c r="C243" s="38" t="s">
        <v>1164</v>
      </c>
      <c r="D243" s="38" t="s">
        <v>481</v>
      </c>
      <c r="E243" s="38" t="s">
        <v>1165</v>
      </c>
      <c r="F243" s="38">
        <v>0.19400000572204601</v>
      </c>
      <c r="G243" s="38">
        <v>202999.481300049</v>
      </c>
      <c r="H243" s="38">
        <v>397.58999999985099</v>
      </c>
      <c r="I243" s="38">
        <v>405.08999999985099</v>
      </c>
      <c r="J243" s="38">
        <v>403.72999999998098</v>
      </c>
      <c r="K243" s="38">
        <v>405.83999999985099</v>
      </c>
      <c r="L243" s="38">
        <v>392.14000000012999</v>
      </c>
      <c r="M243" s="38">
        <v>286.67647138517401</v>
      </c>
      <c r="N243" s="49">
        <f t="shared" si="9"/>
        <v>-0.51990932383963817</v>
      </c>
      <c r="O243" s="49">
        <f t="shared" si="10"/>
        <v>2.9555770897758826</v>
      </c>
      <c r="P243" s="49">
        <f t="shared" si="11"/>
        <v>40.831229730582137</v>
      </c>
      <c r="Q243" s="38">
        <v>0.83351813358967797</v>
      </c>
      <c r="R243" s="38">
        <v>15.345115925490999</v>
      </c>
      <c r="S243" s="38">
        <v>3.7049443445575898</v>
      </c>
      <c r="T243" s="38">
        <v>53410477.671187498</v>
      </c>
    </row>
    <row r="244" spans="2:20" x14ac:dyDescent="0.3">
      <c r="B244" s="38" t="s">
        <v>1166</v>
      </c>
      <c r="C244" s="38" t="s">
        <v>1167</v>
      </c>
      <c r="D244" s="38" t="s">
        <v>481</v>
      </c>
      <c r="E244" s="38" t="s">
        <v>1168</v>
      </c>
      <c r="F244" s="38">
        <v>3.9000000804662698E-2</v>
      </c>
      <c r="G244" s="38">
        <v>80618.014800048797</v>
      </c>
      <c r="H244" s="38">
        <v>139.719999999972</v>
      </c>
      <c r="I244" s="38">
        <v>142.280000000028</v>
      </c>
      <c r="J244" s="38">
        <v>142.19999999995301</v>
      </c>
      <c r="K244" s="38">
        <v>140.93999999994401</v>
      </c>
      <c r="L244" s="38">
        <v>130.52215033373801</v>
      </c>
      <c r="M244" s="38">
        <v>99.813335643499201</v>
      </c>
      <c r="N244" s="49">
        <f t="shared" si="9"/>
        <v>0.89399744572832496</v>
      </c>
      <c r="O244" s="49">
        <f t="shared" si="10"/>
        <v>8.9470251879511427</v>
      </c>
      <c r="P244" s="49">
        <f t="shared" si="11"/>
        <v>42.46593311723916</v>
      </c>
      <c r="Q244" s="38">
        <v>0.95351486574963895</v>
      </c>
      <c r="R244" s="38">
        <v>31.1159737417765</v>
      </c>
      <c r="S244" s="38">
        <v>6.2752456395464797</v>
      </c>
      <c r="T244" s="38">
        <v>15003127.110593701</v>
      </c>
    </row>
    <row r="245" spans="2:20" x14ac:dyDescent="0.3">
      <c r="B245" s="38" t="s">
        <v>1169</v>
      </c>
      <c r="C245" s="38" t="s">
        <v>1170</v>
      </c>
      <c r="D245" s="38" t="s">
        <v>481</v>
      </c>
      <c r="E245" s="38" t="s">
        <v>1171</v>
      </c>
      <c r="F245" s="38">
        <v>4.3000001460313797E-2</v>
      </c>
      <c r="G245" s="38">
        <v>47888.525099975603</v>
      </c>
      <c r="H245" s="38">
        <v>9.3899999999994197</v>
      </c>
      <c r="I245" s="38">
        <v>9.5800000000017498</v>
      </c>
      <c r="J245" s="38">
        <v>9.4100000000034907</v>
      </c>
      <c r="K245" s="38">
        <v>9.5800000000017498</v>
      </c>
      <c r="L245" s="38">
        <v>9.6000000000058208</v>
      </c>
      <c r="M245" s="38">
        <v>11.9693347335269</v>
      </c>
      <c r="N245" s="49">
        <f t="shared" si="9"/>
        <v>-1.7745302713802511</v>
      </c>
      <c r="O245" s="49">
        <f t="shared" si="10"/>
        <v>-1.9791666666897383</v>
      </c>
      <c r="P245" s="49">
        <f t="shared" si="11"/>
        <v>-21.382430941249748</v>
      </c>
      <c r="Q245" s="38">
        <v>1.60427303515098</v>
      </c>
      <c r="R245" s="38">
        <v>11.911392405047099</v>
      </c>
      <c r="S245" s="38">
        <v>0.90165613412773404</v>
      </c>
      <c r="T245" s="38">
        <v>9572883.1760312505</v>
      </c>
    </row>
    <row r="246" spans="2:20" x14ac:dyDescent="0.3">
      <c r="B246" s="38" t="s">
        <v>1172</v>
      </c>
      <c r="C246" s="38" t="s">
        <v>1173</v>
      </c>
      <c r="D246" s="38" t="s">
        <v>481</v>
      </c>
      <c r="E246" s="38" t="s">
        <v>1174</v>
      </c>
      <c r="F246" s="38">
        <v>3.0999999493360499E-2</v>
      </c>
      <c r="G246" s="38">
        <v>69686.316479980494</v>
      </c>
      <c r="H246" s="38">
        <v>153.50729999993899</v>
      </c>
      <c r="I246" s="38">
        <v>158.520000000019</v>
      </c>
      <c r="J246" s="38">
        <v>153.88999999989801</v>
      </c>
      <c r="K246" s="38">
        <v>158.93999999994401</v>
      </c>
      <c r="L246" s="38">
        <v>177.06000000005599</v>
      </c>
      <c r="M246" s="38">
        <v>200.953823859105</v>
      </c>
      <c r="N246" s="49">
        <f t="shared" si="9"/>
        <v>-3.1772996099457509</v>
      </c>
      <c r="O246" s="49">
        <f t="shared" si="10"/>
        <v>-13.085959561815574</v>
      </c>
      <c r="P246" s="49">
        <f t="shared" si="11"/>
        <v>-23.420218115483536</v>
      </c>
      <c r="Q246" s="38">
        <v>1.00499003293044</v>
      </c>
      <c r="R246" s="38">
        <v>11.947981366451099</v>
      </c>
      <c r="S246" s="38">
        <v>3.7119086056481998</v>
      </c>
      <c r="T246" s="38">
        <v>6231337.57905469</v>
      </c>
    </row>
    <row r="247" spans="2:20" x14ac:dyDescent="0.3">
      <c r="B247" s="38" t="s">
        <v>1175</v>
      </c>
      <c r="C247" s="38" t="s">
        <v>1176</v>
      </c>
      <c r="D247" s="38" t="s">
        <v>481</v>
      </c>
      <c r="E247" s="38" t="s">
        <v>1177</v>
      </c>
      <c r="F247" s="38">
        <v>4.6999998390674598E-2</v>
      </c>
      <c r="G247" s="38">
        <v>50558.94</v>
      </c>
      <c r="H247" s="38">
        <v>178.37999999988801</v>
      </c>
      <c r="I247" s="38">
        <v>180.59000000008399</v>
      </c>
      <c r="J247" s="38">
        <v>180</v>
      </c>
      <c r="K247" s="38">
        <v>179.69999999995301</v>
      </c>
      <c r="L247" s="38">
        <v>167.66999999992501</v>
      </c>
      <c r="M247" s="38">
        <v>158.69420702895101</v>
      </c>
      <c r="N247" s="49">
        <f t="shared" si="9"/>
        <v>0.16694490820649466</v>
      </c>
      <c r="O247" s="49">
        <f t="shared" si="10"/>
        <v>7.3537305421843531</v>
      </c>
      <c r="P247" s="49">
        <f t="shared" si="11"/>
        <v>13.425690433149908</v>
      </c>
      <c r="Q247" s="38">
        <v>1.0533347222353799</v>
      </c>
      <c r="R247" s="38">
        <v>36.734693877573598</v>
      </c>
      <c r="S247" s="38">
        <v>6.0019084782834398</v>
      </c>
      <c r="T247" s="38">
        <v>13591873.800000001</v>
      </c>
    </row>
    <row r="248" spans="2:20" x14ac:dyDescent="0.3">
      <c r="B248" s="38" t="s">
        <v>1178</v>
      </c>
      <c r="C248" s="38" t="s">
        <v>1179</v>
      </c>
      <c r="D248" s="38" t="s">
        <v>481</v>
      </c>
      <c r="E248" s="38" t="s">
        <v>1180</v>
      </c>
      <c r="F248" s="38">
        <v>0.101000003516674</v>
      </c>
      <c r="G248" s="38">
        <v>106253.93509997601</v>
      </c>
      <c r="H248" s="38">
        <v>376.60999999987001</v>
      </c>
      <c r="I248" s="38">
        <v>386.78269999986497</v>
      </c>
      <c r="J248" s="38">
        <v>386.02000000001902</v>
      </c>
      <c r="K248" s="38">
        <v>383.93000000016798</v>
      </c>
      <c r="L248" s="38">
        <v>359.22999999998098</v>
      </c>
      <c r="M248" s="38">
        <v>277.12999999988801</v>
      </c>
      <c r="N248" s="49">
        <f t="shared" si="9"/>
        <v>0.54437006742117855</v>
      </c>
      <c r="O248" s="49">
        <f t="shared" si="10"/>
        <v>7.4576176822758313</v>
      </c>
      <c r="P248" s="49">
        <f t="shared" si="11"/>
        <v>39.292029011718334</v>
      </c>
      <c r="Q248" s="38">
        <v>0.775871442980133</v>
      </c>
      <c r="R248" s="38">
        <v>72.971644612494899</v>
      </c>
      <c r="S248" s="38">
        <v>120.110874709673</v>
      </c>
      <c r="T248" s="38">
        <v>32832806.4155313</v>
      </c>
    </row>
    <row r="249" spans="2:20" x14ac:dyDescent="0.3">
      <c r="B249" s="38" t="s">
        <v>2156</v>
      </c>
      <c r="C249" s="38" t="s">
        <v>2176</v>
      </c>
      <c r="D249" s="38" t="s">
        <v>481</v>
      </c>
      <c r="E249" s="38" t="s">
        <v>2196</v>
      </c>
      <c r="F249" s="38">
        <v>0.111000001430511</v>
      </c>
      <c r="G249" s="38">
        <v>160337.30880004901</v>
      </c>
      <c r="H249" s="38">
        <v>80.239999999990701</v>
      </c>
      <c r="I249" s="38">
        <v>81.035000000032596</v>
      </c>
      <c r="J249" s="38">
        <v>80.310000000055894</v>
      </c>
      <c r="K249" s="38">
        <v>80.650000000023297</v>
      </c>
      <c r="L249" s="38">
        <v>79.392026825691602</v>
      </c>
      <c r="M249" s="38">
        <v>63.083160282403703</v>
      </c>
      <c r="N249" s="49">
        <f t="shared" si="9"/>
        <v>-0.42157470547713016</v>
      </c>
      <c r="O249" s="49">
        <f t="shared" si="10"/>
        <v>1.1562536076572765</v>
      </c>
      <c r="P249" s="49">
        <f t="shared" si="11"/>
        <v>27.30814315664114</v>
      </c>
      <c r="Q249" s="38">
        <v>0.97588174343218304</v>
      </c>
      <c r="R249" s="38">
        <v>40.560606060665997</v>
      </c>
      <c r="S249" s="38">
        <v>3.9302186224231299</v>
      </c>
      <c r="T249" s="38">
        <v>31867784.678031299</v>
      </c>
    </row>
    <row r="250" spans="2:20" x14ac:dyDescent="0.3">
      <c r="B250" s="38" t="s">
        <v>1181</v>
      </c>
      <c r="C250" s="38" t="s">
        <v>1182</v>
      </c>
      <c r="D250" s="38" t="s">
        <v>481</v>
      </c>
      <c r="E250" s="38" t="s">
        <v>1183</v>
      </c>
      <c r="F250" s="38">
        <v>0.202000007033348</v>
      </c>
      <c r="G250" s="38">
        <v>146036.556899902</v>
      </c>
      <c r="H250" s="38">
        <v>195.38999999989801</v>
      </c>
      <c r="I250" s="38">
        <v>199.92999999993501</v>
      </c>
      <c r="J250" s="38">
        <v>198.89999999990701</v>
      </c>
      <c r="K250" s="38">
        <v>197.37999999988801</v>
      </c>
      <c r="L250" s="38">
        <v>184.790000000037</v>
      </c>
      <c r="M250" s="38">
        <v>141.46773795597301</v>
      </c>
      <c r="N250" s="49">
        <f t="shared" si="9"/>
        <v>0.77008815483831106</v>
      </c>
      <c r="O250" s="49">
        <f t="shared" si="10"/>
        <v>7.6356945721452396</v>
      </c>
      <c r="P250" s="49">
        <f t="shared" si="11"/>
        <v>40.597427281835685</v>
      </c>
      <c r="Q250" s="38">
        <v>1.16056290148481</v>
      </c>
      <c r="R250" s="38">
        <v>29.25</v>
      </c>
      <c r="S250" s="38">
        <v>26.680046765424802</v>
      </c>
      <c r="T250" s="38">
        <v>62884870.226062499</v>
      </c>
    </row>
    <row r="251" spans="2:20" x14ac:dyDescent="0.3">
      <c r="B251" s="38" t="s">
        <v>1184</v>
      </c>
      <c r="C251" s="38" t="s">
        <v>1185</v>
      </c>
      <c r="D251" s="38" t="s">
        <v>481</v>
      </c>
      <c r="E251" s="38" t="s">
        <v>1186</v>
      </c>
      <c r="F251" s="38">
        <v>0.19599999487400099</v>
      </c>
      <c r="G251" s="38">
        <v>212017.20384008801</v>
      </c>
      <c r="H251" s="38">
        <v>348.20999999996297</v>
      </c>
      <c r="I251" s="38">
        <v>355.220000000205</v>
      </c>
      <c r="J251" s="38">
        <v>353.56000000005599</v>
      </c>
      <c r="K251" s="38">
        <v>350.95000000018598</v>
      </c>
      <c r="L251" s="38">
        <v>382.25</v>
      </c>
      <c r="M251" s="38">
        <v>282.279999999795</v>
      </c>
      <c r="N251" s="49">
        <f t="shared" si="9"/>
        <v>0.74369568310831446</v>
      </c>
      <c r="O251" s="49">
        <f t="shared" si="10"/>
        <v>-7.5055591889977773</v>
      </c>
      <c r="P251" s="49">
        <f t="shared" si="11"/>
        <v>25.251523310299262</v>
      </c>
      <c r="Q251" s="38">
        <v>0.86810026696912201</v>
      </c>
      <c r="R251" s="38">
        <v>75.547008547000601</v>
      </c>
      <c r="S251" s="38">
        <v>11.3901643655408</v>
      </c>
      <c r="T251" s="38">
        <v>51619760</v>
      </c>
    </row>
    <row r="252" spans="2:20" x14ac:dyDescent="0.3">
      <c r="B252" s="38" t="s">
        <v>1187</v>
      </c>
      <c r="C252" s="38" t="s">
        <v>1188</v>
      </c>
      <c r="D252" s="38" t="s">
        <v>481</v>
      </c>
      <c r="E252" s="38" t="s">
        <v>1189</v>
      </c>
      <c r="F252" s="38">
        <v>6.1999998986720997E-2</v>
      </c>
      <c r="G252" s="38">
        <v>55607.8125</v>
      </c>
      <c r="H252" s="38">
        <v>92.930000000051194</v>
      </c>
      <c r="I252" s="38">
        <v>94.930000000051194</v>
      </c>
      <c r="J252" s="38">
        <v>93.75</v>
      </c>
      <c r="K252" s="38">
        <v>95.310000000055894</v>
      </c>
      <c r="L252" s="38">
        <v>99.420000000041895</v>
      </c>
      <c r="M252" s="38">
        <v>82.810000000055894</v>
      </c>
      <c r="N252" s="49">
        <f t="shared" si="9"/>
        <v>-1.6367642430542217</v>
      </c>
      <c r="O252" s="49">
        <f t="shared" si="10"/>
        <v>-5.7030778515786622</v>
      </c>
      <c r="P252" s="49">
        <f t="shared" si="11"/>
        <v>13.210964859240097</v>
      </c>
      <c r="Q252" s="38">
        <v>0.991984462818436</v>
      </c>
      <c r="R252" s="38">
        <v>-105.33707865176299</v>
      </c>
      <c r="S252" s="38">
        <v>8.6917711103887996</v>
      </c>
      <c r="T252" s="38">
        <v>20503039.21875</v>
      </c>
    </row>
    <row r="253" spans="2:20" x14ac:dyDescent="0.3">
      <c r="B253" s="38" t="s">
        <v>1190</v>
      </c>
      <c r="C253" s="38" t="s">
        <v>1191</v>
      </c>
      <c r="D253" s="38" t="s">
        <v>481</v>
      </c>
      <c r="E253" s="38" t="s">
        <v>1192</v>
      </c>
      <c r="F253" s="38">
        <v>4.3000001460313797E-2</v>
      </c>
      <c r="G253" s="38">
        <v>40322.683440002402</v>
      </c>
      <c r="H253" s="38">
        <v>34.890000000013998</v>
      </c>
      <c r="I253" s="38">
        <v>35.390000000013998</v>
      </c>
      <c r="J253" s="38">
        <v>35.159999999974403</v>
      </c>
      <c r="K253" s="38">
        <v>35.239999999990701</v>
      </c>
      <c r="L253" s="38">
        <v>31.600000000005799</v>
      </c>
      <c r="M253" s="38">
        <v>28.2200000000012</v>
      </c>
      <c r="N253" s="49">
        <f t="shared" si="9"/>
        <v>-0.22701475600544627</v>
      </c>
      <c r="O253" s="49">
        <f t="shared" si="10"/>
        <v>11.265822784708703</v>
      </c>
      <c r="P253" s="49">
        <f t="shared" si="11"/>
        <v>24.592487597352616</v>
      </c>
      <c r="Q253" s="38"/>
      <c r="R253" s="38">
        <v>-117.199999999837</v>
      </c>
      <c r="S253" s="38">
        <v>1.70817143776185</v>
      </c>
      <c r="T253" s="38">
        <v>14663797.287953099</v>
      </c>
    </row>
    <row r="254" spans="2:20" x14ac:dyDescent="0.3">
      <c r="B254" s="38" t="s">
        <v>1193</v>
      </c>
      <c r="C254" s="38" t="s">
        <v>1194</v>
      </c>
      <c r="D254" s="38" t="s">
        <v>481</v>
      </c>
      <c r="E254" s="38" t="s">
        <v>1195</v>
      </c>
      <c r="F254" s="38">
        <v>1.05400002002716</v>
      </c>
      <c r="G254" s="38">
        <v>1413157.67559961</v>
      </c>
      <c r="H254" s="38">
        <v>49.229999999981402</v>
      </c>
      <c r="I254" s="38">
        <v>49.669999999983702</v>
      </c>
      <c r="J254" s="38">
        <v>49.549999999988401</v>
      </c>
      <c r="K254" s="38">
        <v>49.429999999993001</v>
      </c>
      <c r="L254" s="38">
        <v>50.248734668886797</v>
      </c>
      <c r="M254" s="38">
        <v>44.5328728669556</v>
      </c>
      <c r="N254" s="49">
        <f t="shared" si="9"/>
        <v>0.24276755006153597</v>
      </c>
      <c r="O254" s="49">
        <f t="shared" si="10"/>
        <v>-1.3905517691195544</v>
      </c>
      <c r="P254" s="49">
        <f t="shared" si="11"/>
        <v>11.26612053083066</v>
      </c>
      <c r="Q254" s="38">
        <v>0.68552372903741299</v>
      </c>
      <c r="R254" s="38">
        <v>9.1420664206671098</v>
      </c>
      <c r="S254" s="38">
        <v>2.5696396780877002</v>
      </c>
      <c r="T254" s="38">
        <v>210736150</v>
      </c>
    </row>
    <row r="255" spans="2:20" x14ac:dyDescent="0.3">
      <c r="B255" s="38" t="s">
        <v>1196</v>
      </c>
      <c r="C255" s="38" t="s">
        <v>1197</v>
      </c>
      <c r="D255" s="38" t="s">
        <v>481</v>
      </c>
      <c r="E255" s="38" t="s">
        <v>1198</v>
      </c>
      <c r="F255" s="38">
        <v>0.20499999821186099</v>
      </c>
      <c r="G255" s="38">
        <v>203867.37</v>
      </c>
      <c r="H255" s="38">
        <v>103.599999999977</v>
      </c>
      <c r="I255" s="38">
        <v>105.42000000004199</v>
      </c>
      <c r="J255" s="38">
        <v>105</v>
      </c>
      <c r="K255" s="38">
        <v>104.43999999994401</v>
      </c>
      <c r="L255" s="38">
        <v>96.319999999948806</v>
      </c>
      <c r="M255" s="38">
        <v>91.322118507814594</v>
      </c>
      <c r="N255" s="49">
        <f t="shared" si="9"/>
        <v>0.53619302954451675</v>
      </c>
      <c r="O255" s="49">
        <f t="shared" si="10"/>
        <v>9.0116279070346845</v>
      </c>
      <c r="P255" s="49">
        <f t="shared" si="11"/>
        <v>14.97762175875822</v>
      </c>
      <c r="Q255" s="38">
        <v>0.58137422360778102</v>
      </c>
      <c r="R255" s="38">
        <v>27.131782945740301</v>
      </c>
      <c r="S255" s="38">
        <v>3.3892697672999899</v>
      </c>
      <c r="T255" s="38">
        <v>57044050.454999998</v>
      </c>
    </row>
    <row r="256" spans="2:20" x14ac:dyDescent="0.3">
      <c r="B256" s="38" t="s">
        <v>1199</v>
      </c>
      <c r="C256" s="38" t="s">
        <v>1200</v>
      </c>
      <c r="D256" s="38" t="s">
        <v>481</v>
      </c>
      <c r="E256" s="38" t="s">
        <v>1201</v>
      </c>
      <c r="F256" s="38">
        <v>2.8000000864267301E-2</v>
      </c>
      <c r="G256" s="38">
        <v>39230.9953200073</v>
      </c>
      <c r="H256" s="38">
        <v>17.8399999999965</v>
      </c>
      <c r="I256" s="38">
        <v>18.2149999999965</v>
      </c>
      <c r="J256" s="38">
        <v>17.9100000000035</v>
      </c>
      <c r="K256" s="38">
        <v>18.130000000004699</v>
      </c>
      <c r="L256" s="38">
        <v>18.549999999988401</v>
      </c>
      <c r="M256" s="38">
        <v>19.018760121427501</v>
      </c>
      <c r="N256" s="49">
        <f t="shared" si="9"/>
        <v>-1.2134583563218018</v>
      </c>
      <c r="O256" s="49">
        <f t="shared" si="10"/>
        <v>-3.4501347708102514</v>
      </c>
      <c r="P256" s="49">
        <f t="shared" si="11"/>
        <v>-5.8298233656925733</v>
      </c>
      <c r="Q256" s="38">
        <v>1.0154696347835901</v>
      </c>
      <c r="R256" s="38">
        <v>15.5739130434667</v>
      </c>
      <c r="S256" s="38">
        <v>2.8476923827365699</v>
      </c>
      <c r="T256" s="38">
        <v>6983519.0673593702</v>
      </c>
    </row>
    <row r="257" spans="2:20" x14ac:dyDescent="0.3">
      <c r="B257" s="38" t="s">
        <v>1202</v>
      </c>
      <c r="C257" s="38" t="s">
        <v>1203</v>
      </c>
      <c r="D257" s="38" t="s">
        <v>481</v>
      </c>
      <c r="E257" s="38" t="s">
        <v>1204</v>
      </c>
      <c r="F257" s="38">
        <v>0.43999999761581399</v>
      </c>
      <c r="G257" s="38">
        <v>419874.64649999997</v>
      </c>
      <c r="H257" s="38">
        <v>123.94999999995299</v>
      </c>
      <c r="I257" s="38">
        <v>125.119999999995</v>
      </c>
      <c r="J257" s="38">
        <v>124.17000000004199</v>
      </c>
      <c r="K257" s="38">
        <v>124.640000000014</v>
      </c>
      <c r="L257" s="38">
        <v>124.16426498582599</v>
      </c>
      <c r="M257" s="38">
        <v>123.84083306242201</v>
      </c>
      <c r="N257" s="49">
        <f t="shared" si="9"/>
        <v>-0.37708600767967804</v>
      </c>
      <c r="O257" s="49">
        <f t="shared" si="10"/>
        <v>4.6188927358891104E-3</v>
      </c>
      <c r="P257" s="49">
        <f t="shared" si="11"/>
        <v>0.26579838772085057</v>
      </c>
      <c r="Q257" s="38">
        <v>1.2005963340725401</v>
      </c>
      <c r="R257" s="38">
        <v>14.0942111237382</v>
      </c>
      <c r="S257" s="38">
        <v>5.3809139768927698</v>
      </c>
      <c r="T257" s="38">
        <v>110583163.13925</v>
      </c>
    </row>
    <row r="258" spans="2:20" x14ac:dyDescent="0.3">
      <c r="B258" s="38" t="s">
        <v>1205</v>
      </c>
      <c r="C258" s="38" t="s">
        <v>1206</v>
      </c>
      <c r="D258" s="38" t="s">
        <v>481</v>
      </c>
      <c r="E258" s="38" t="s">
        <v>1207</v>
      </c>
      <c r="F258" s="38">
        <v>5.6000001728534698E-2</v>
      </c>
      <c r="G258" s="38">
        <v>99204.323000000004</v>
      </c>
      <c r="H258" s="38">
        <v>124.099999999977</v>
      </c>
      <c r="I258" s="38">
        <v>126.119999999995</v>
      </c>
      <c r="J258" s="38">
        <v>124.900000000023</v>
      </c>
      <c r="K258" s="38">
        <v>122.880000000005</v>
      </c>
      <c r="L258" s="38">
        <v>126.819999999949</v>
      </c>
      <c r="M258" s="38">
        <v>105.96203425712901</v>
      </c>
      <c r="N258" s="49">
        <f t="shared" si="9"/>
        <v>1.643880208347916</v>
      </c>
      <c r="O258" s="49">
        <f t="shared" si="10"/>
        <v>-1.5139567890922392</v>
      </c>
      <c r="P258" s="49">
        <f t="shared" si="11"/>
        <v>17.872406731017314</v>
      </c>
      <c r="Q258" s="38">
        <v>0.96699442682711401</v>
      </c>
      <c r="R258" s="38">
        <v>33.575268817192402</v>
      </c>
      <c r="S258" s="38">
        <v>2.2288147135041099</v>
      </c>
      <c r="T258" s="38">
        <v>13355876.369296901</v>
      </c>
    </row>
    <row r="259" spans="2:20" x14ac:dyDescent="0.3">
      <c r="B259" s="38" t="s">
        <v>1208</v>
      </c>
      <c r="C259" s="38" t="s">
        <v>1209</v>
      </c>
      <c r="D259" s="38" t="s">
        <v>481</v>
      </c>
      <c r="E259" s="38" t="s">
        <v>1210</v>
      </c>
      <c r="F259" s="38">
        <v>5.7999998331069898E-2</v>
      </c>
      <c r="G259" s="38">
        <v>56032.357630004903</v>
      </c>
      <c r="H259" s="38">
        <v>35.765000000013998</v>
      </c>
      <c r="I259" s="38">
        <v>36.239999999990701</v>
      </c>
      <c r="J259" s="38">
        <v>36.169999999983702</v>
      </c>
      <c r="K259" s="38">
        <v>36.210000000020997</v>
      </c>
      <c r="L259" s="38">
        <v>35.8130827886635</v>
      </c>
      <c r="M259" s="38">
        <v>35.8037716291146</v>
      </c>
      <c r="N259" s="49">
        <f t="shared" si="9"/>
        <v>-0.11046672200296145</v>
      </c>
      <c r="O259" s="49">
        <f t="shared" si="10"/>
        <v>0.99661124797997647</v>
      </c>
      <c r="P259" s="49">
        <f t="shared" si="11"/>
        <v>1.0228765132981008</v>
      </c>
      <c r="Q259" s="38">
        <v>1.2999141622349299</v>
      </c>
      <c r="R259" s="38">
        <v>22.465838509320701</v>
      </c>
      <c r="S259" s="38">
        <v>2.0144967504311402</v>
      </c>
      <c r="T259" s="38">
        <v>14218168.637687501</v>
      </c>
    </row>
    <row r="260" spans="2:20" x14ac:dyDescent="0.3">
      <c r="B260" s="38" t="s">
        <v>1211</v>
      </c>
      <c r="C260" s="38" t="s">
        <v>1212</v>
      </c>
      <c r="D260" s="38" t="s">
        <v>481</v>
      </c>
      <c r="E260" s="38" t="s">
        <v>1213</v>
      </c>
      <c r="F260" s="38">
        <v>0.28200000524520902</v>
      </c>
      <c r="G260" s="38">
        <v>1058577.92821973</v>
      </c>
      <c r="H260" s="38">
        <v>338.06999999983202</v>
      </c>
      <c r="I260" s="38">
        <v>360</v>
      </c>
      <c r="J260" s="38">
        <v>342.33999999985099</v>
      </c>
      <c r="K260" s="38">
        <v>336.41999999992498</v>
      </c>
      <c r="L260" s="38">
        <v>288.68000000016798</v>
      </c>
      <c r="M260" s="38">
        <v>280.56080190371699</v>
      </c>
      <c r="N260" s="49">
        <f t="shared" si="9"/>
        <v>1.7597051304700451</v>
      </c>
      <c r="O260" s="49">
        <f t="shared" si="10"/>
        <v>18.588055978817994</v>
      </c>
      <c r="P260" s="49">
        <f t="shared" si="11"/>
        <v>22.019896463418085</v>
      </c>
      <c r="Q260" s="38">
        <v>0.93484358546084001</v>
      </c>
      <c r="R260" s="38">
        <v>67.522682445705897</v>
      </c>
      <c r="S260" s="38">
        <v>18.813494253874499</v>
      </c>
      <c r="T260" s="38">
        <v>89272460.535500005</v>
      </c>
    </row>
    <row r="261" spans="2:20" x14ac:dyDescent="0.3">
      <c r="B261" s="38" t="s">
        <v>1214</v>
      </c>
      <c r="C261" s="38" t="s">
        <v>1215</v>
      </c>
      <c r="D261" s="38" t="s">
        <v>481</v>
      </c>
      <c r="E261" s="38" t="s">
        <v>1216</v>
      </c>
      <c r="F261" s="38">
        <v>0.25799998641014099</v>
      </c>
      <c r="G261" s="38">
        <v>356221.411049805</v>
      </c>
      <c r="H261" s="38">
        <v>692.79000000003703</v>
      </c>
      <c r="I261" s="38">
        <v>701.48000000044703</v>
      </c>
      <c r="J261" s="38">
        <v>699.99000000022397</v>
      </c>
      <c r="K261" s="38">
        <v>699.5</v>
      </c>
      <c r="L261" s="38">
        <v>675.33000000007496</v>
      </c>
      <c r="M261" s="38">
        <v>491.08999999985099</v>
      </c>
      <c r="N261" s="49">
        <f t="shared" si="9"/>
        <v>7.0050035771833052E-2</v>
      </c>
      <c r="O261" s="49">
        <f t="shared" si="10"/>
        <v>3.6515481320460035</v>
      </c>
      <c r="P261" s="49">
        <f t="shared" si="11"/>
        <v>42.53802765286126</v>
      </c>
      <c r="Q261" s="38">
        <v>0.93974008325494696</v>
      </c>
      <c r="R261" s="38">
        <v>73.683157894760399</v>
      </c>
      <c r="S261" s="38">
        <v>9.3394293944584206</v>
      </c>
      <c r="T261" s="38">
        <v>81916945.741249993</v>
      </c>
    </row>
    <row r="262" spans="2:20" x14ac:dyDescent="0.3">
      <c r="B262" s="38" t="s">
        <v>1217</v>
      </c>
      <c r="C262" s="38" t="s">
        <v>1218</v>
      </c>
      <c r="D262" s="38" t="s">
        <v>481</v>
      </c>
      <c r="E262" s="38" t="s">
        <v>1219</v>
      </c>
      <c r="F262" s="38">
        <v>1.4999999664723899E-2</v>
      </c>
      <c r="G262" s="38">
        <v>41495.462890014598</v>
      </c>
      <c r="H262" s="38">
        <v>10.4700000000012</v>
      </c>
      <c r="I262" s="38">
        <v>10.7200000000012</v>
      </c>
      <c r="J262" s="38">
        <v>10.570000000006999</v>
      </c>
      <c r="K262" s="38">
        <v>10.6999999999971</v>
      </c>
      <c r="L262" s="38">
        <v>10.297928007028499</v>
      </c>
      <c r="M262" s="38">
        <v>14.6512087885058</v>
      </c>
      <c r="N262" s="49">
        <f t="shared" si="9"/>
        <v>-1.2149532709358539</v>
      </c>
      <c r="O262" s="49">
        <f t="shared" si="10"/>
        <v>2.6420071376766896</v>
      </c>
      <c r="P262" s="49">
        <f t="shared" si="11"/>
        <v>-27.855782054656132</v>
      </c>
      <c r="Q262" s="38">
        <v>1.59279549634994</v>
      </c>
      <c r="R262" s="38">
        <v>10.4653465346637</v>
      </c>
      <c r="S262" s="38">
        <v>0.50600884841060201</v>
      </c>
      <c r="T262" s="38">
        <v>4853383.8695312496</v>
      </c>
    </row>
    <row r="263" spans="2:20" x14ac:dyDescent="0.3">
      <c r="B263" s="38" t="s">
        <v>1220</v>
      </c>
      <c r="C263" s="38" t="s">
        <v>1221</v>
      </c>
      <c r="D263" s="38" t="s">
        <v>481</v>
      </c>
      <c r="E263" s="38" t="s">
        <v>1222</v>
      </c>
      <c r="F263" s="38">
        <v>2.3000000044703501E-2</v>
      </c>
      <c r="G263" s="38">
        <v>42489.951840026901</v>
      </c>
      <c r="H263" s="38">
        <v>152.11000000010199</v>
      </c>
      <c r="I263" s="38">
        <v>157.13999999989801</v>
      </c>
      <c r="J263" s="38">
        <v>156.65999999991601</v>
      </c>
      <c r="K263" s="38">
        <v>152.58000000007499</v>
      </c>
      <c r="L263" s="38">
        <v>175.290000000037</v>
      </c>
      <c r="M263" s="38">
        <v>117.92000000004199</v>
      </c>
      <c r="N263" s="49">
        <f t="shared" ref="N263:N326" si="12">IFERROR((J263-K263)/K263*100,"-")</f>
        <v>2.6740070781485228</v>
      </c>
      <c r="O263" s="49">
        <f t="shared" ref="O263:O326" si="13">IFERROR((J263-L263)/L263*100,"-")</f>
        <v>-10.628102002462807</v>
      </c>
      <c r="P263" s="49">
        <f t="shared" ref="P263:P326" si="14">IFERROR((J263-M263)/M263*100,"-")</f>
        <v>32.85278154669286</v>
      </c>
      <c r="Q263" s="38">
        <v>1.6070980765834999</v>
      </c>
      <c r="R263" s="38">
        <v>65.823529411805794</v>
      </c>
      <c r="S263" s="38">
        <v>3.40972854477877</v>
      </c>
      <c r="T263" s="38">
        <v>8343235.5102578104</v>
      </c>
    </row>
    <row r="264" spans="2:20" x14ac:dyDescent="0.3">
      <c r="B264" s="38" t="s">
        <v>1223</v>
      </c>
      <c r="C264" s="38" t="s">
        <v>1224</v>
      </c>
      <c r="D264" s="38" t="s">
        <v>481</v>
      </c>
      <c r="E264" s="38" t="s">
        <v>1225</v>
      </c>
      <c r="F264" s="38">
        <v>0.10199999809265101</v>
      </c>
      <c r="G264" s="38">
        <v>114042.14135998501</v>
      </c>
      <c r="H264" s="38">
        <v>156.65999999991601</v>
      </c>
      <c r="I264" s="38">
        <v>159.14999999990701</v>
      </c>
      <c r="J264" s="38">
        <v>158.520000000019</v>
      </c>
      <c r="K264" s="38">
        <v>156.93999999994401</v>
      </c>
      <c r="L264" s="38">
        <v>157.87999999988801</v>
      </c>
      <c r="M264" s="38">
        <v>155.12000000011199</v>
      </c>
      <c r="N264" s="49">
        <f t="shared" si="12"/>
        <v>1.0067541736176582</v>
      </c>
      <c r="O264" s="49">
        <f t="shared" si="13"/>
        <v>0.40537116805892826</v>
      </c>
      <c r="P264" s="49">
        <f t="shared" si="14"/>
        <v>2.1918514697682796</v>
      </c>
      <c r="Q264" s="38">
        <v>1.2930451569900501</v>
      </c>
      <c r="R264" s="38">
        <v>233.117647058796</v>
      </c>
      <c r="S264" s="38">
        <v>5.4143403646812702</v>
      </c>
      <c r="T264" s="38">
        <v>30320273.530312501</v>
      </c>
    </row>
    <row r="265" spans="2:20" x14ac:dyDescent="0.3">
      <c r="B265" s="38" t="s">
        <v>1226</v>
      </c>
      <c r="C265" s="38" t="s">
        <v>1227</v>
      </c>
      <c r="D265" s="38" t="s">
        <v>481</v>
      </c>
      <c r="E265" s="38" t="s">
        <v>1228</v>
      </c>
      <c r="F265" s="38">
        <v>3.20000015199184E-2</v>
      </c>
      <c r="G265" s="38">
        <v>49344.8004400024</v>
      </c>
      <c r="H265" s="38">
        <v>29.7799999999988</v>
      </c>
      <c r="I265" s="38">
        <v>30.299999999988401</v>
      </c>
      <c r="J265" s="38">
        <v>30.260000000009299</v>
      </c>
      <c r="K265" s="38">
        <v>30.380000000004699</v>
      </c>
      <c r="L265" s="38">
        <v>27.239999999990701</v>
      </c>
      <c r="M265" s="38">
        <v>29.010184235899899</v>
      </c>
      <c r="N265" s="49">
        <f t="shared" si="12"/>
        <v>-0.39499670834556178</v>
      </c>
      <c r="O265" s="49">
        <f t="shared" si="13"/>
        <v>11.086637298163101</v>
      </c>
      <c r="P265" s="49">
        <f t="shared" si="14"/>
        <v>4.3081965765758952</v>
      </c>
      <c r="Q265" s="38">
        <v>0.72877992445501105</v>
      </c>
      <c r="R265" s="38">
        <v>43.228571428568102</v>
      </c>
      <c r="S265" s="38">
        <v>8.5046716116194094</v>
      </c>
      <c r="T265" s="38">
        <v>8719368.1329375003</v>
      </c>
    </row>
    <row r="266" spans="2:20" x14ac:dyDescent="0.3">
      <c r="B266" s="38" t="s">
        <v>1229</v>
      </c>
      <c r="C266" s="38" t="s">
        <v>1230</v>
      </c>
      <c r="D266" s="38" t="s">
        <v>481</v>
      </c>
      <c r="E266" s="38" t="s">
        <v>1231</v>
      </c>
      <c r="F266" s="38">
        <v>4.6000000089407002E-2</v>
      </c>
      <c r="G266" s="38">
        <v>46960.048080017099</v>
      </c>
      <c r="H266" s="38">
        <v>87.319999999948806</v>
      </c>
      <c r="I266" s="38">
        <v>88.859999999986002</v>
      </c>
      <c r="J266" s="38">
        <v>88.439999999944106</v>
      </c>
      <c r="K266" s="38">
        <v>88.479999999981402</v>
      </c>
      <c r="L266" s="38">
        <v>83.939999999944106</v>
      </c>
      <c r="M266" s="38">
        <v>84.872199779027099</v>
      </c>
      <c r="N266" s="49">
        <f t="shared" si="12"/>
        <v>-4.5207956642522536E-2</v>
      </c>
      <c r="O266" s="49">
        <f t="shared" si="13"/>
        <v>5.3609721229485308</v>
      </c>
      <c r="P266" s="49">
        <f t="shared" si="14"/>
        <v>4.2037324709458659</v>
      </c>
      <c r="Q266" s="38">
        <v>0.93008841980463297</v>
      </c>
      <c r="R266" s="38">
        <v>21.3623188405181</v>
      </c>
      <c r="S266" s="38">
        <v>1.97166693238978</v>
      </c>
      <c r="T266" s="38">
        <v>11515599.146031201</v>
      </c>
    </row>
    <row r="267" spans="2:20" x14ac:dyDescent="0.3">
      <c r="B267" s="38" t="s">
        <v>1232</v>
      </c>
      <c r="C267" s="38" t="s">
        <v>1233</v>
      </c>
      <c r="D267" s="38" t="s">
        <v>481</v>
      </c>
      <c r="E267" s="38" t="s">
        <v>1234</v>
      </c>
      <c r="F267" s="38">
        <v>1.46000003814697</v>
      </c>
      <c r="G267" s="38">
        <v>1213512.8453007799</v>
      </c>
      <c r="H267" s="38">
        <v>150.63999999989801</v>
      </c>
      <c r="I267" s="38">
        <v>152.64999999990701</v>
      </c>
      <c r="J267" s="38">
        <v>152.30000000004699</v>
      </c>
      <c r="K267" s="38">
        <v>152.06000000005599</v>
      </c>
      <c r="L267" s="38">
        <v>147.14067818806501</v>
      </c>
      <c r="M267" s="38">
        <v>124.42012898041899</v>
      </c>
      <c r="N267" s="49">
        <f t="shared" si="12"/>
        <v>0.15783243455932594</v>
      </c>
      <c r="O267" s="49">
        <f t="shared" si="13"/>
        <v>3.5063871361172434</v>
      </c>
      <c r="P267" s="49">
        <f t="shared" si="14"/>
        <v>22.407846100220389</v>
      </c>
      <c r="Q267" s="38">
        <v>0.66676819588337799</v>
      </c>
      <c r="R267" s="38">
        <v>26.766256590519301</v>
      </c>
      <c r="S267" s="38">
        <v>6.3712526228264297</v>
      </c>
      <c r="T267" s="38">
        <v>400979015.24250001</v>
      </c>
    </row>
    <row r="268" spans="2:20" x14ac:dyDescent="0.3">
      <c r="B268" s="38" t="s">
        <v>2157</v>
      </c>
      <c r="C268" s="38" t="s">
        <v>2177</v>
      </c>
      <c r="D268" s="38" t="s">
        <v>481</v>
      </c>
      <c r="E268" s="38" t="s">
        <v>2197</v>
      </c>
      <c r="F268" s="38">
        <v>0.104999996721745</v>
      </c>
      <c r="G268" s="38">
        <v>187634.496570068</v>
      </c>
      <c r="H268" s="38">
        <v>40.900000000023297</v>
      </c>
      <c r="I268" s="38">
        <v>41.489999999990701</v>
      </c>
      <c r="J268" s="38">
        <v>41.070000000006999</v>
      </c>
      <c r="K268" s="38">
        <v>41.200000000011599</v>
      </c>
      <c r="L268" s="38">
        <v>36.799999999988401</v>
      </c>
      <c r="M268" s="38">
        <v>40.434800965595102</v>
      </c>
      <c r="N268" s="49">
        <f t="shared" si="12"/>
        <v>-0.31553398059359994</v>
      </c>
      <c r="O268" s="49">
        <f t="shared" si="13"/>
        <v>11.603260869619412</v>
      </c>
      <c r="P268" s="49">
        <f t="shared" si="14"/>
        <v>1.5709216299898976</v>
      </c>
      <c r="Q268" s="38">
        <v>1.1700477918693699</v>
      </c>
      <c r="R268" s="38">
        <v>36.345132743474103</v>
      </c>
      <c r="S268" s="38">
        <v>1.7162612712109</v>
      </c>
      <c r="T268" s="38">
        <v>30558031.933906201</v>
      </c>
    </row>
    <row r="269" spans="2:20" x14ac:dyDescent="0.3">
      <c r="B269" s="38" t="s">
        <v>1235</v>
      </c>
      <c r="C269" s="38" t="s">
        <v>1236</v>
      </c>
      <c r="D269" s="38" t="s">
        <v>481</v>
      </c>
      <c r="E269" s="38" t="s">
        <v>1237</v>
      </c>
      <c r="F269" s="38">
        <v>1.3140000104904199</v>
      </c>
      <c r="G269" s="38">
        <v>1183329.9063906299</v>
      </c>
      <c r="H269" s="38">
        <v>99.050000000046595</v>
      </c>
      <c r="I269" s="38">
        <v>100.270000000019</v>
      </c>
      <c r="J269" s="38">
        <v>99.089999999967404</v>
      </c>
      <c r="K269" s="38">
        <v>100.5</v>
      </c>
      <c r="L269" s="38">
        <v>98.280000000027897</v>
      </c>
      <c r="M269" s="38">
        <v>103.25482277746799</v>
      </c>
      <c r="N269" s="49">
        <f t="shared" si="12"/>
        <v>-1.4029850746592998</v>
      </c>
      <c r="O269" s="49">
        <f t="shared" si="13"/>
        <v>0.82417582411403822</v>
      </c>
      <c r="P269" s="49">
        <f t="shared" si="14"/>
        <v>-4.0335382556188222</v>
      </c>
      <c r="Q269" s="38">
        <v>1.21558292061127</v>
      </c>
      <c r="R269" s="38">
        <v>13.354447439342</v>
      </c>
      <c r="S269" s="38">
        <v>1.2883245035973201</v>
      </c>
      <c r="T269" s="38">
        <v>301987128.61650002</v>
      </c>
    </row>
    <row r="270" spans="2:20" x14ac:dyDescent="0.3">
      <c r="B270" s="38" t="s">
        <v>1238</v>
      </c>
      <c r="C270" s="38" t="s">
        <v>1239</v>
      </c>
      <c r="D270" s="38" t="s">
        <v>481</v>
      </c>
      <c r="E270" s="38" t="s">
        <v>1240</v>
      </c>
      <c r="F270" s="38">
        <v>3.0999999493360499E-2</v>
      </c>
      <c r="G270" s="38">
        <v>53019.288380004902</v>
      </c>
      <c r="H270" s="38">
        <v>23.859999999986002</v>
      </c>
      <c r="I270" s="38">
        <v>24.204999999987201</v>
      </c>
      <c r="J270" s="38">
        <v>24.109999999986002</v>
      </c>
      <c r="K270" s="38">
        <v>23.8399999999965</v>
      </c>
      <c r="L270" s="38">
        <v>24.480000000010499</v>
      </c>
      <c r="M270" s="38">
        <v>22.377773662854501</v>
      </c>
      <c r="N270" s="49">
        <f t="shared" si="12"/>
        <v>1.1325503355265978</v>
      </c>
      <c r="O270" s="49">
        <f t="shared" si="13"/>
        <v>-1.5114379085961531</v>
      </c>
      <c r="P270" s="49">
        <f t="shared" si="14"/>
        <v>7.7408341116921369</v>
      </c>
      <c r="Q270" s="38">
        <v>0.88486245005606201</v>
      </c>
      <c r="R270" s="38">
        <v>23.637254901928799</v>
      </c>
      <c r="S270" s="38">
        <v>1.78950901287135</v>
      </c>
      <c r="T270" s="38">
        <v>7998501.2519218801</v>
      </c>
    </row>
    <row r="271" spans="2:20" x14ac:dyDescent="0.3">
      <c r="B271" s="38" t="s">
        <v>1241</v>
      </c>
      <c r="C271" s="38" t="s">
        <v>1242</v>
      </c>
      <c r="D271" s="38" t="s">
        <v>481</v>
      </c>
      <c r="E271" s="38" t="s">
        <v>1243</v>
      </c>
      <c r="F271" s="38">
        <v>6.1000000685453401E-2</v>
      </c>
      <c r="G271" s="38">
        <v>112575.28397998</v>
      </c>
      <c r="H271" s="38">
        <v>182.040000000037</v>
      </c>
      <c r="I271" s="38">
        <v>184.941799999913</v>
      </c>
      <c r="J271" s="38">
        <v>183.17999999993501</v>
      </c>
      <c r="K271" s="38">
        <v>183.979999999981</v>
      </c>
      <c r="L271" s="38">
        <v>154.69999999995301</v>
      </c>
      <c r="M271" s="38">
        <v>119.611949538696</v>
      </c>
      <c r="N271" s="49">
        <f t="shared" si="12"/>
        <v>-0.43482987283730856</v>
      </c>
      <c r="O271" s="49">
        <f t="shared" si="13"/>
        <v>18.409825468642953</v>
      </c>
      <c r="P271" s="49">
        <f t="shared" si="14"/>
        <v>53.145233989078932</v>
      </c>
      <c r="Q271" s="38">
        <v>0.98166909865449303</v>
      </c>
      <c r="R271" s="38">
        <v>31.312820512772301</v>
      </c>
      <c r="S271" s="38">
        <v>3.94251406941112</v>
      </c>
      <c r="T271" s="38">
        <v>17282898.912218701</v>
      </c>
    </row>
    <row r="272" spans="2:20" x14ac:dyDescent="0.3">
      <c r="B272" s="38" t="s">
        <v>1244</v>
      </c>
      <c r="C272" s="38" t="s">
        <v>1245</v>
      </c>
      <c r="D272" s="38" t="s">
        <v>481</v>
      </c>
      <c r="E272" s="38" t="s">
        <v>1246</v>
      </c>
      <c r="F272" s="38">
        <v>6.1999998986720997E-2</v>
      </c>
      <c r="G272" s="38">
        <v>101861.044380005</v>
      </c>
      <c r="H272" s="38">
        <v>69.020000000018598</v>
      </c>
      <c r="I272" s="38">
        <v>70.469999999972103</v>
      </c>
      <c r="J272" s="38">
        <v>70.380000000004699</v>
      </c>
      <c r="K272" s="38">
        <v>69.489999999990701</v>
      </c>
      <c r="L272" s="38">
        <v>68.680000000051194</v>
      </c>
      <c r="M272" s="38">
        <v>61.3967614340363</v>
      </c>
      <c r="N272" s="49">
        <f t="shared" si="12"/>
        <v>1.2807598215773743</v>
      </c>
      <c r="O272" s="49">
        <f t="shared" si="13"/>
        <v>2.4752475246829322</v>
      </c>
      <c r="P272" s="49">
        <f t="shared" si="14"/>
        <v>14.63145344501574</v>
      </c>
      <c r="Q272" s="38">
        <v>0.60059102033574197</v>
      </c>
      <c r="R272" s="38">
        <v>22.272151898738201</v>
      </c>
      <c r="S272" s="38">
        <v>8.4092884566925896</v>
      </c>
      <c r="T272" s="38">
        <v>24134657.8706875</v>
      </c>
    </row>
    <row r="273" spans="2:20" x14ac:dyDescent="0.3">
      <c r="B273" s="38" t="s">
        <v>1247</v>
      </c>
      <c r="C273" s="38" t="s">
        <v>1248</v>
      </c>
      <c r="D273" s="38" t="s">
        <v>481</v>
      </c>
      <c r="E273" s="38" t="s">
        <v>1249</v>
      </c>
      <c r="F273" s="38">
        <v>5.4000001400709201E-2</v>
      </c>
      <c r="G273" s="38">
        <v>144088.69047998</v>
      </c>
      <c r="H273" s="38">
        <v>12.229999999995901</v>
      </c>
      <c r="I273" s="38">
        <v>12.4300999999978</v>
      </c>
      <c r="J273" s="38">
        <v>12.2599999999948</v>
      </c>
      <c r="K273" s="38">
        <v>12.5099999999948</v>
      </c>
      <c r="L273" s="38">
        <v>12.25</v>
      </c>
      <c r="M273" s="38">
        <v>15.3848665744299</v>
      </c>
      <c r="N273" s="49">
        <f t="shared" si="12"/>
        <v>-1.9984012789776493</v>
      </c>
      <c r="O273" s="49">
        <f t="shared" si="13"/>
        <v>8.16326530187787E-2</v>
      </c>
      <c r="P273" s="49">
        <f t="shared" si="14"/>
        <v>-20.311301104350942</v>
      </c>
      <c r="Q273" s="38">
        <v>1.63339814677784</v>
      </c>
      <c r="R273" s="38">
        <v>10.8495575221023</v>
      </c>
      <c r="S273" s="38">
        <v>0.76451045397970996</v>
      </c>
      <c r="T273" s="38">
        <v>11965759.742531201</v>
      </c>
    </row>
    <row r="274" spans="2:20" x14ac:dyDescent="0.3">
      <c r="B274" s="38" t="s">
        <v>1250</v>
      </c>
      <c r="C274" s="38" t="s">
        <v>1251</v>
      </c>
      <c r="D274" s="38" t="s">
        <v>481</v>
      </c>
      <c r="E274" s="38" t="s">
        <v>1252</v>
      </c>
      <c r="F274" s="38">
        <v>7.5000002980232197E-2</v>
      </c>
      <c r="G274" s="38">
        <v>126894.636329956</v>
      </c>
      <c r="H274" s="38">
        <v>97.439999999944106</v>
      </c>
      <c r="I274" s="38">
        <v>98.800000000046595</v>
      </c>
      <c r="J274" s="38">
        <v>98.069999999948806</v>
      </c>
      <c r="K274" s="38">
        <v>97.579999999958105</v>
      </c>
      <c r="L274" s="38">
        <v>96.849999999976703</v>
      </c>
      <c r="M274" s="38">
        <v>95.170000000041895</v>
      </c>
      <c r="N274" s="49">
        <f t="shared" si="12"/>
        <v>0.50215208033501879</v>
      </c>
      <c r="O274" s="49">
        <f t="shared" si="13"/>
        <v>1.2596799173695368</v>
      </c>
      <c r="P274" s="49">
        <f t="shared" si="14"/>
        <v>3.0471787326947926</v>
      </c>
      <c r="Q274" s="38">
        <v>1.0575819703626601</v>
      </c>
      <c r="R274" s="38">
        <v>31.840909090882601</v>
      </c>
      <c r="S274" s="38">
        <v>5.9571676721898301</v>
      </c>
      <c r="T274" s="38">
        <v>18342722.022437502</v>
      </c>
    </row>
    <row r="275" spans="2:20" x14ac:dyDescent="0.3">
      <c r="B275" s="38" t="s">
        <v>1253</v>
      </c>
      <c r="C275" s="38" t="s">
        <v>1254</v>
      </c>
      <c r="D275" s="38" t="s">
        <v>481</v>
      </c>
      <c r="E275" s="38" t="s">
        <v>1255</v>
      </c>
      <c r="F275" s="38">
        <v>0.18000000715255701</v>
      </c>
      <c r="G275" s="38">
        <v>191166.76800000001</v>
      </c>
      <c r="H275" s="38">
        <v>155.479999999981</v>
      </c>
      <c r="I275" s="38">
        <v>156.760000000009</v>
      </c>
      <c r="J275" s="38">
        <v>156</v>
      </c>
      <c r="K275" s="38">
        <v>156.05000000004699</v>
      </c>
      <c r="L275" s="38">
        <v>147.34000000008399</v>
      </c>
      <c r="M275" s="38">
        <v>136.160736893071</v>
      </c>
      <c r="N275" s="49">
        <f t="shared" si="12"/>
        <v>-3.2041012526098943E-2</v>
      </c>
      <c r="O275" s="49">
        <f t="shared" si="13"/>
        <v>5.8775621012020318</v>
      </c>
      <c r="P275" s="49">
        <f t="shared" si="14"/>
        <v>14.570472780643847</v>
      </c>
      <c r="Q275" s="38">
        <v>0.45196908783646</v>
      </c>
      <c r="R275" s="38">
        <v>20.939597315446001</v>
      </c>
      <c r="S275" s="38">
        <v>198.22892001504101</v>
      </c>
      <c r="T275" s="38">
        <v>53203356.336000003</v>
      </c>
    </row>
    <row r="276" spans="2:20" x14ac:dyDescent="0.3">
      <c r="B276" s="38" t="s">
        <v>1256</v>
      </c>
      <c r="C276" s="38" t="s">
        <v>1257</v>
      </c>
      <c r="D276" s="38" t="s">
        <v>481</v>
      </c>
      <c r="E276" s="38" t="s">
        <v>1258</v>
      </c>
      <c r="F276" s="38">
        <v>2.4000000208616298E-2</v>
      </c>
      <c r="G276" s="38">
        <v>28902.3343699951</v>
      </c>
      <c r="H276" s="38">
        <v>11.505000000004699</v>
      </c>
      <c r="I276" s="38">
        <v>11.899999999994201</v>
      </c>
      <c r="J276" s="38">
        <v>11.570000000006999</v>
      </c>
      <c r="K276" s="38">
        <v>11.820000000006999</v>
      </c>
      <c r="L276" s="38">
        <v>10.75</v>
      </c>
      <c r="M276" s="38">
        <v>17.371079710603201</v>
      </c>
      <c r="N276" s="49">
        <f t="shared" si="12"/>
        <v>-2.1150592216569541</v>
      </c>
      <c r="O276" s="49">
        <f t="shared" si="13"/>
        <v>7.6279069768092942</v>
      </c>
      <c r="P276" s="49">
        <f t="shared" si="14"/>
        <v>-33.395043988286218</v>
      </c>
      <c r="Q276" s="38">
        <v>1.3299684908288301</v>
      </c>
      <c r="R276" s="38">
        <v>5.1194690265547296</v>
      </c>
      <c r="S276" s="38">
        <v>0.90062252772168006</v>
      </c>
      <c r="T276" s="38">
        <v>5004067.0453828098</v>
      </c>
    </row>
    <row r="277" spans="2:20" x14ac:dyDescent="0.3">
      <c r="B277" s="38" t="s">
        <v>1259</v>
      </c>
      <c r="C277" s="38" t="s">
        <v>1260</v>
      </c>
      <c r="D277" s="38" t="s">
        <v>481</v>
      </c>
      <c r="E277" s="38" t="s">
        <v>1261</v>
      </c>
      <c r="F277" s="38">
        <v>0.122000001370907</v>
      </c>
      <c r="G277" s="38">
        <v>164793.59731005901</v>
      </c>
      <c r="H277" s="38">
        <v>13.7200000000012</v>
      </c>
      <c r="I277" s="38">
        <v>14.020000000004099</v>
      </c>
      <c r="J277" s="38">
        <v>13.729999999995901</v>
      </c>
      <c r="K277" s="38">
        <v>13.960000000006399</v>
      </c>
      <c r="L277" s="38">
        <v>13.988783170396299</v>
      </c>
      <c r="M277" s="38">
        <v>18.758089306123999</v>
      </c>
      <c r="N277" s="49">
        <f t="shared" si="12"/>
        <v>-1.6475644699884904</v>
      </c>
      <c r="O277" s="49">
        <f t="shared" si="13"/>
        <v>-1.8499333876876984</v>
      </c>
      <c r="P277" s="49">
        <f t="shared" si="14"/>
        <v>-26.804911865338898</v>
      </c>
      <c r="Q277" s="38">
        <v>1.0679209584759499</v>
      </c>
      <c r="R277" s="38">
        <v>196.142857141793</v>
      </c>
      <c r="S277" s="38">
        <v>0.97786721713509905</v>
      </c>
      <c r="T277" s="38">
        <v>31078344.955031201</v>
      </c>
    </row>
    <row r="278" spans="2:20" x14ac:dyDescent="0.3">
      <c r="B278" s="38" t="s">
        <v>1262</v>
      </c>
      <c r="C278" s="38" t="s">
        <v>1263</v>
      </c>
      <c r="D278" s="38" t="s">
        <v>481</v>
      </c>
      <c r="E278" s="38" t="s">
        <v>1264</v>
      </c>
      <c r="F278" s="38">
        <v>0.11400000005960501</v>
      </c>
      <c r="G278" s="38">
        <v>127730.83772998</v>
      </c>
      <c r="H278" s="38">
        <v>209.594999999972</v>
      </c>
      <c r="I278" s="38">
        <v>212.65999999991601</v>
      </c>
      <c r="J278" s="38">
        <v>212.229999999981</v>
      </c>
      <c r="K278" s="38">
        <v>210.280000000028</v>
      </c>
      <c r="L278" s="38">
        <v>187.403232044075</v>
      </c>
      <c r="M278" s="38">
        <v>138.64925313997099</v>
      </c>
      <c r="N278" s="49">
        <f t="shared" si="12"/>
        <v>0.92733498190638564</v>
      </c>
      <c r="O278" s="49">
        <f t="shared" si="13"/>
        <v>13.247780032986331</v>
      </c>
      <c r="P278" s="49">
        <f t="shared" si="14"/>
        <v>53.069703004983239</v>
      </c>
      <c r="Q278" s="38">
        <v>1.2637526239868699</v>
      </c>
      <c r="R278" s="38">
        <v>27.562337662355301</v>
      </c>
      <c r="S278" s="38">
        <v>12.345513049193</v>
      </c>
      <c r="T278" s="38">
        <v>32993582.260125</v>
      </c>
    </row>
    <row r="279" spans="2:20" x14ac:dyDescent="0.3">
      <c r="B279" s="38" t="s">
        <v>1265</v>
      </c>
      <c r="C279" s="38" t="s">
        <v>1266</v>
      </c>
      <c r="D279" s="38" t="s">
        <v>481</v>
      </c>
      <c r="E279" s="38" t="s">
        <v>1267</v>
      </c>
      <c r="F279" s="38">
        <v>1.60000007599592E-2</v>
      </c>
      <c r="G279" s="38">
        <v>129923.584410034</v>
      </c>
      <c r="H279" s="38">
        <v>20.350000000005799</v>
      </c>
      <c r="I279" s="38">
        <v>20.9701000000059</v>
      </c>
      <c r="J279" s="38">
        <v>20.709999999991901</v>
      </c>
      <c r="K279" s="38">
        <v>20.619999999995301</v>
      </c>
      <c r="L279" s="38">
        <v>20.859999999986002</v>
      </c>
      <c r="M279" s="38">
        <v>42.5700924423872</v>
      </c>
      <c r="N279" s="49">
        <f t="shared" si="12"/>
        <v>0.43646944712231045</v>
      </c>
      <c r="O279" s="49">
        <f t="shared" si="13"/>
        <v>-0.71907957811218481</v>
      </c>
      <c r="P279" s="49">
        <f t="shared" si="14"/>
        <v>-51.350822110569638</v>
      </c>
      <c r="Q279" s="38">
        <v>2.1032494170103702</v>
      </c>
      <c r="R279" s="38">
        <v>44.063829786959097</v>
      </c>
      <c r="S279" s="38">
        <v>0.67122234133603298</v>
      </c>
      <c r="T279" s="38">
        <v>3266729.29367969</v>
      </c>
    </row>
    <row r="280" spans="2:20" x14ac:dyDescent="0.3">
      <c r="B280" s="38" t="s">
        <v>1268</v>
      </c>
      <c r="C280" s="38" t="s">
        <v>1269</v>
      </c>
      <c r="D280" s="38" t="s">
        <v>481</v>
      </c>
      <c r="E280" s="38" t="s">
        <v>1270</v>
      </c>
      <c r="F280" s="38">
        <v>7.5999997556209606E-2</v>
      </c>
      <c r="G280" s="38">
        <v>154561.19184008799</v>
      </c>
      <c r="H280" s="38">
        <v>34.830100000020998</v>
      </c>
      <c r="I280" s="38">
        <v>35.359999999986002</v>
      </c>
      <c r="J280" s="38">
        <v>35.3099999999977</v>
      </c>
      <c r="K280" s="38">
        <v>35.369999999995301</v>
      </c>
      <c r="L280" s="38">
        <v>34.679999999993001</v>
      </c>
      <c r="M280" s="38">
        <v>24.525190864340399</v>
      </c>
      <c r="N280" s="49">
        <f t="shared" si="12"/>
        <v>-0.16963528413233986</v>
      </c>
      <c r="O280" s="49">
        <f t="shared" si="13"/>
        <v>1.8166089965537096</v>
      </c>
      <c r="P280" s="49">
        <f t="shared" si="14"/>
        <v>43.97441469594596</v>
      </c>
      <c r="Q280" s="38">
        <v>0.97352410726125505</v>
      </c>
      <c r="R280" s="38">
        <v>-235.39999999781099</v>
      </c>
      <c r="S280" s="38">
        <v>0.87974971419589598</v>
      </c>
      <c r="T280" s="38">
        <v>43169250.083499998</v>
      </c>
    </row>
    <row r="281" spans="2:20" x14ac:dyDescent="0.3">
      <c r="B281" s="38" t="s">
        <v>1271</v>
      </c>
      <c r="C281" s="38" t="s">
        <v>1272</v>
      </c>
      <c r="D281" s="38" t="s">
        <v>481</v>
      </c>
      <c r="E281" s="38" t="s">
        <v>1273</v>
      </c>
      <c r="F281" s="38">
        <v>1.60000007599592E-2</v>
      </c>
      <c r="G281" s="38">
        <v>108055.419800049</v>
      </c>
      <c r="H281" s="38">
        <v>30.329999999987201</v>
      </c>
      <c r="I281" s="38">
        <v>30.989999999990701</v>
      </c>
      <c r="J281" s="38">
        <v>30.760000000009299</v>
      </c>
      <c r="K281" s="38">
        <v>30.619999999995301</v>
      </c>
      <c r="L281" s="38">
        <v>19.1900000000023</v>
      </c>
      <c r="M281" s="38">
        <v>16.3981080293015</v>
      </c>
      <c r="N281" s="49">
        <f t="shared" si="12"/>
        <v>0.45721750494454527</v>
      </c>
      <c r="O281" s="49">
        <f t="shared" si="13"/>
        <v>60.291818655579007</v>
      </c>
      <c r="P281" s="49">
        <f t="shared" si="14"/>
        <v>87.582615903278466</v>
      </c>
      <c r="Q281" s="38">
        <v>1.8402854853866299</v>
      </c>
      <c r="R281" s="38">
        <v>-12.110236220469201</v>
      </c>
      <c r="S281" s="38">
        <v>-4.5707494730813796</v>
      </c>
      <c r="T281" s="38">
        <v>8546028.4374843705</v>
      </c>
    </row>
    <row r="282" spans="2:20" x14ac:dyDescent="0.3">
      <c r="B282" s="38" t="s">
        <v>1274</v>
      </c>
      <c r="C282" s="38" t="s">
        <v>1275</v>
      </c>
      <c r="D282" s="38" t="s">
        <v>481</v>
      </c>
      <c r="E282" s="38" t="s">
        <v>1276</v>
      </c>
      <c r="F282" s="38">
        <v>0.17100000381469699</v>
      </c>
      <c r="G282" s="38">
        <v>295374.158200195</v>
      </c>
      <c r="H282" s="38">
        <v>178.5</v>
      </c>
      <c r="I282" s="38">
        <v>180.30000000004699</v>
      </c>
      <c r="J282" s="38">
        <v>179.30000000004699</v>
      </c>
      <c r="K282" s="38">
        <v>181.020000000019</v>
      </c>
      <c r="L282" s="38">
        <v>171.239999999991</v>
      </c>
      <c r="M282" s="38">
        <v>208.257640663069</v>
      </c>
      <c r="N282" s="49">
        <f t="shared" si="12"/>
        <v>-0.9501712517798161</v>
      </c>
      <c r="O282" s="49">
        <f t="shared" si="13"/>
        <v>4.7068441953144227</v>
      </c>
      <c r="P282" s="49">
        <f t="shared" si="14"/>
        <v>-13.904719447903148</v>
      </c>
      <c r="Q282" s="38">
        <v>0.68871470744670704</v>
      </c>
      <c r="R282" s="38">
        <v>30.134453781531199</v>
      </c>
      <c r="S282" s="38">
        <v>1.7512239599127499</v>
      </c>
      <c r="T282" s="38">
        <v>38763834.144187503</v>
      </c>
    </row>
    <row r="283" spans="2:20" x14ac:dyDescent="0.3">
      <c r="B283" s="38" t="s">
        <v>1277</v>
      </c>
      <c r="C283" s="38" t="s">
        <v>1278</v>
      </c>
      <c r="D283" s="38" t="s">
        <v>481</v>
      </c>
      <c r="E283" s="38" t="s">
        <v>1279</v>
      </c>
      <c r="F283" s="38">
        <v>6.5999999642372104E-2</v>
      </c>
      <c r="G283" s="38">
        <v>117007.88121997099</v>
      </c>
      <c r="H283" s="38">
        <v>176.770000000019</v>
      </c>
      <c r="I283" s="38">
        <v>179.62000000011199</v>
      </c>
      <c r="J283" s="38">
        <v>179.290000000037</v>
      </c>
      <c r="K283" s="38">
        <v>179.57000000006499</v>
      </c>
      <c r="L283" s="38">
        <v>198.739999999991</v>
      </c>
      <c r="M283" s="38">
        <v>165.219999999972</v>
      </c>
      <c r="N283" s="49">
        <f t="shared" si="12"/>
        <v>-0.15592805035801927</v>
      </c>
      <c r="O283" s="49">
        <f t="shared" si="13"/>
        <v>-9.7866559323512536</v>
      </c>
      <c r="P283" s="49">
        <f t="shared" si="14"/>
        <v>8.5159181697538902</v>
      </c>
      <c r="Q283" s="38">
        <v>1.3540763522924</v>
      </c>
      <c r="R283" s="38">
        <v>48.720108695561102</v>
      </c>
      <c r="S283" s="38">
        <v>2.3701481088573901</v>
      </c>
      <c r="T283" s="38">
        <v>17462846</v>
      </c>
    </row>
    <row r="284" spans="2:20" x14ac:dyDescent="0.3">
      <c r="B284" s="38" t="s">
        <v>1280</v>
      </c>
      <c r="C284" s="38" t="s">
        <v>1281</v>
      </c>
      <c r="D284" s="38" t="s">
        <v>481</v>
      </c>
      <c r="E284" s="38" t="s">
        <v>1282</v>
      </c>
      <c r="F284" s="38">
        <v>0.16599999368190799</v>
      </c>
      <c r="G284" s="38">
        <v>418920.62560009799</v>
      </c>
      <c r="H284" s="38">
        <v>348.06999999983202</v>
      </c>
      <c r="I284" s="38">
        <v>354</v>
      </c>
      <c r="J284" s="38">
        <v>351.79999999981402</v>
      </c>
      <c r="K284" s="38">
        <v>352.5</v>
      </c>
      <c r="L284" s="38">
        <v>345.720000000205</v>
      </c>
      <c r="M284" s="38">
        <v>197.501350932056</v>
      </c>
      <c r="N284" s="49">
        <f t="shared" si="12"/>
        <v>-0.1985815603364483</v>
      </c>
      <c r="O284" s="49">
        <f t="shared" si="13"/>
        <v>1.7586486172640894</v>
      </c>
      <c r="P284" s="49">
        <f t="shared" si="14"/>
        <v>78.125363871986636</v>
      </c>
      <c r="Q284" s="38">
        <v>1.3091650264887</v>
      </c>
      <c r="R284" s="38">
        <v>23.298013245017501</v>
      </c>
      <c r="S284" s="38">
        <v>9.8730075205821795</v>
      </c>
      <c r="T284" s="38">
        <v>51230954.155000001</v>
      </c>
    </row>
    <row r="285" spans="2:20" x14ac:dyDescent="0.3">
      <c r="B285" s="38" t="s">
        <v>1283</v>
      </c>
      <c r="C285" s="38" t="s">
        <v>1284</v>
      </c>
      <c r="D285" s="38" t="s">
        <v>481</v>
      </c>
      <c r="E285" s="38" t="s">
        <v>1285</v>
      </c>
      <c r="F285" s="38">
        <v>3.9000000804662698E-2</v>
      </c>
      <c r="G285" s="38">
        <v>63625.391450012197</v>
      </c>
      <c r="H285" s="38">
        <v>61</v>
      </c>
      <c r="I285" s="38">
        <v>62.770000000018598</v>
      </c>
      <c r="J285" s="38">
        <v>61.450000000011599</v>
      </c>
      <c r="K285" s="38">
        <v>62.929999999993001</v>
      </c>
      <c r="L285" s="38">
        <v>67.5417245223653</v>
      </c>
      <c r="M285" s="38">
        <v>68.004111903486802</v>
      </c>
      <c r="N285" s="49">
        <f t="shared" si="12"/>
        <v>-2.3518194819347951</v>
      </c>
      <c r="O285" s="49">
        <f t="shared" si="13"/>
        <v>-9.0192019310027085</v>
      </c>
      <c r="P285" s="49">
        <f t="shared" si="14"/>
        <v>-9.6378170672634731</v>
      </c>
      <c r="Q285" s="38"/>
      <c r="R285" s="38">
        <v>24.678714859415798</v>
      </c>
      <c r="S285" s="38">
        <v>37.392041561892299</v>
      </c>
      <c r="T285" s="38">
        <v>8975356.7666093707</v>
      </c>
    </row>
    <row r="286" spans="2:20" x14ac:dyDescent="0.3">
      <c r="B286" s="38" t="s">
        <v>1286</v>
      </c>
      <c r="C286" s="38" t="s">
        <v>1287</v>
      </c>
      <c r="D286" s="38" t="s">
        <v>481</v>
      </c>
      <c r="E286" s="38" t="s">
        <v>1288</v>
      </c>
      <c r="F286" s="38">
        <v>6.8000003695488004E-2</v>
      </c>
      <c r="G286" s="38">
        <v>186315.651360107</v>
      </c>
      <c r="H286" s="38">
        <v>49.099999999976703</v>
      </c>
      <c r="I286" s="38">
        <v>50.195000000006999</v>
      </c>
      <c r="J286" s="38">
        <v>49.859999999986002</v>
      </c>
      <c r="K286" s="38">
        <v>49.960000000020997</v>
      </c>
      <c r="L286" s="38">
        <v>44.359999999986002</v>
      </c>
      <c r="M286" s="38">
        <v>51.361588758416502</v>
      </c>
      <c r="N286" s="49">
        <f t="shared" si="12"/>
        <v>-0.20016012817244519</v>
      </c>
      <c r="O286" s="49">
        <f t="shared" si="13"/>
        <v>12.398557258795616</v>
      </c>
      <c r="P286" s="49">
        <f t="shared" si="14"/>
        <v>-2.9235636878238873</v>
      </c>
      <c r="Q286" s="38">
        <v>1.5304369673704099</v>
      </c>
      <c r="R286" s="38">
        <v>113.318181818235</v>
      </c>
      <c r="S286" s="38">
        <v>10.23644182524</v>
      </c>
      <c r="T286" s="38">
        <v>38083233.884187497</v>
      </c>
    </row>
    <row r="287" spans="2:20" x14ac:dyDescent="0.3">
      <c r="B287" s="38" t="s">
        <v>1289</v>
      </c>
      <c r="C287" s="38" t="s">
        <v>1290</v>
      </c>
      <c r="D287" s="38" t="s">
        <v>481</v>
      </c>
      <c r="E287" s="38" t="s">
        <v>1291</v>
      </c>
      <c r="F287" s="38">
        <v>1.7999999225139601E-2</v>
      </c>
      <c r="G287" s="38">
        <v>20893.389760009799</v>
      </c>
      <c r="H287" s="38">
        <v>40.090000000025597</v>
      </c>
      <c r="I287" s="38">
        <v>40.799999999988401</v>
      </c>
      <c r="J287" s="38">
        <v>40.640000000013998</v>
      </c>
      <c r="K287" s="38">
        <v>40.489999999990701</v>
      </c>
      <c r="L287" s="38">
        <v>35.929999999993001</v>
      </c>
      <c r="M287" s="38">
        <v>35.362828991957898</v>
      </c>
      <c r="N287" s="49">
        <f t="shared" si="12"/>
        <v>0.37046184248785308</v>
      </c>
      <c r="O287" s="49">
        <f t="shared" si="13"/>
        <v>13.108822710887599</v>
      </c>
      <c r="P287" s="49">
        <f t="shared" si="14"/>
        <v>14.922932238414008</v>
      </c>
      <c r="Q287" s="38">
        <v>1.6397233961379201</v>
      </c>
      <c r="R287" s="38">
        <v>24.335329341294699</v>
      </c>
      <c r="S287" s="38">
        <v>4.4273837549044401</v>
      </c>
      <c r="T287" s="38">
        <v>5380448.1875234405</v>
      </c>
    </row>
    <row r="288" spans="2:20" x14ac:dyDescent="0.3">
      <c r="B288" s="38" t="s">
        <v>1292</v>
      </c>
      <c r="C288" s="38" t="s">
        <v>1293</v>
      </c>
      <c r="D288" s="38" t="s">
        <v>481</v>
      </c>
      <c r="E288" s="38" t="s">
        <v>1294</v>
      </c>
      <c r="F288" s="38">
        <v>5.2999999374151202E-2</v>
      </c>
      <c r="G288" s="38">
        <v>70107.747660034205</v>
      </c>
      <c r="H288" s="38">
        <v>89.050000000046595</v>
      </c>
      <c r="I288" s="38">
        <v>90.800000000046595</v>
      </c>
      <c r="J288" s="38">
        <v>90.540000000037296</v>
      </c>
      <c r="K288" s="38">
        <v>90.619999999995301</v>
      </c>
      <c r="L288" s="38">
        <v>91.069999999948806</v>
      </c>
      <c r="M288" s="38">
        <v>83.041243064333699</v>
      </c>
      <c r="N288" s="49">
        <f t="shared" si="12"/>
        <v>-8.8280732683744603E-2</v>
      </c>
      <c r="O288" s="49">
        <f t="shared" si="13"/>
        <v>-0.58196991315670155</v>
      </c>
      <c r="P288" s="49">
        <f t="shared" si="14"/>
        <v>9.030159784450916</v>
      </c>
      <c r="Q288" s="38">
        <v>1.06282115162685</v>
      </c>
      <c r="R288" s="38">
        <v>21.353773584938601</v>
      </c>
      <c r="S288" s="38">
        <v>3.6350036306575899</v>
      </c>
      <c r="T288" s="38">
        <v>12874204.107546899</v>
      </c>
    </row>
    <row r="289" spans="2:20" x14ac:dyDescent="0.3">
      <c r="B289" s="38" t="s">
        <v>1295</v>
      </c>
      <c r="C289" s="38" t="s">
        <v>1296</v>
      </c>
      <c r="D289" s="38" t="s">
        <v>547</v>
      </c>
      <c r="E289" s="38" t="s">
        <v>1297</v>
      </c>
      <c r="F289" s="38">
        <v>6.7000001668930095E-2</v>
      </c>
      <c r="G289" s="38">
        <v>123016.523650024</v>
      </c>
      <c r="H289" s="38">
        <v>77.119999999995301</v>
      </c>
      <c r="I289" s="38">
        <v>78.920000000041895</v>
      </c>
      <c r="J289" s="38">
        <v>77.150000000023297</v>
      </c>
      <c r="K289" s="38">
        <v>77.979999999981402</v>
      </c>
      <c r="L289" s="38">
        <v>69.790000000037296</v>
      </c>
      <c r="M289" s="38">
        <v>50.664649204816698</v>
      </c>
      <c r="N289" s="49">
        <f t="shared" si="12"/>
        <v>-1.0643754808390646</v>
      </c>
      <c r="O289" s="49">
        <f t="shared" si="13"/>
        <v>10.54592348471424</v>
      </c>
      <c r="P289" s="49">
        <f t="shared" si="14"/>
        <v>52.275800209603808</v>
      </c>
      <c r="Q289" s="38">
        <v>1.71646731204055</v>
      </c>
      <c r="R289" s="38">
        <v>11.6717095310159</v>
      </c>
      <c r="S289" s="38">
        <v>1.4561969127134899</v>
      </c>
      <c r="T289" s="38">
        <v>21186804.468093701</v>
      </c>
    </row>
    <row r="290" spans="2:20" x14ac:dyDescent="0.3">
      <c r="B290" s="38" t="s">
        <v>1298</v>
      </c>
      <c r="C290" s="38" t="s">
        <v>1299</v>
      </c>
      <c r="D290" s="38" t="s">
        <v>481</v>
      </c>
      <c r="E290" s="38" t="s">
        <v>1300</v>
      </c>
      <c r="F290" s="38">
        <v>3.5000000149011598E-2</v>
      </c>
      <c r="G290" s="38">
        <v>37018.054349975602</v>
      </c>
      <c r="H290" s="38">
        <v>35.760000000009299</v>
      </c>
      <c r="I290" s="38">
        <v>36.580000000016298</v>
      </c>
      <c r="J290" s="38">
        <v>35.989999999990701</v>
      </c>
      <c r="K290" s="38">
        <v>36.450000000011599</v>
      </c>
      <c r="L290" s="38">
        <v>37.210000000020997</v>
      </c>
      <c r="M290" s="38">
        <v>50.511462433263702</v>
      </c>
      <c r="N290" s="49">
        <f t="shared" si="12"/>
        <v>-1.2620027435411565</v>
      </c>
      <c r="O290" s="49">
        <f t="shared" si="13"/>
        <v>-3.2786885246697337</v>
      </c>
      <c r="P290" s="49">
        <f t="shared" si="14"/>
        <v>-28.748845774281268</v>
      </c>
      <c r="Q290" s="38">
        <v>2.3521171270658701</v>
      </c>
      <c r="R290" s="38">
        <v>34.605769230925901</v>
      </c>
      <c r="S290" s="38">
        <v>0.33544680794693699</v>
      </c>
      <c r="T290" s="38">
        <v>6954999.8387968801</v>
      </c>
    </row>
    <row r="291" spans="2:20" x14ac:dyDescent="0.3">
      <c r="B291" s="38" t="s">
        <v>2158</v>
      </c>
      <c r="C291" s="38" t="s">
        <v>2178</v>
      </c>
      <c r="D291" s="38" t="s">
        <v>481</v>
      </c>
      <c r="E291" s="38" t="s">
        <v>2198</v>
      </c>
      <c r="F291" s="38">
        <v>0.44800001382827798</v>
      </c>
      <c r="G291" s="38">
        <v>213032.18112011699</v>
      </c>
      <c r="H291" s="38">
        <v>249.040000000037</v>
      </c>
      <c r="I291" s="38">
        <v>254.25</v>
      </c>
      <c r="J291" s="38">
        <v>252.87999999988801</v>
      </c>
      <c r="K291" s="38">
        <v>250.08000000007499</v>
      </c>
      <c r="L291" s="38">
        <v>244.07000000006499</v>
      </c>
      <c r="M291" s="38">
        <v>181.56203822302601</v>
      </c>
      <c r="N291" s="49">
        <f t="shared" si="12"/>
        <v>1.1196417145762096</v>
      </c>
      <c r="O291" s="49">
        <f t="shared" si="13"/>
        <v>3.6096201908553587</v>
      </c>
      <c r="P291" s="49">
        <f t="shared" si="14"/>
        <v>39.280216544637433</v>
      </c>
      <c r="Q291" s="38"/>
      <c r="R291" s="38">
        <v>59.924170616082797</v>
      </c>
      <c r="S291" s="38">
        <v>2.9174746885437299</v>
      </c>
      <c r="T291" s="38">
        <v>132853044.892125</v>
      </c>
    </row>
    <row r="292" spans="2:20" x14ac:dyDescent="0.3">
      <c r="B292" s="38" t="s">
        <v>1301</v>
      </c>
      <c r="C292" s="38" t="s">
        <v>1302</v>
      </c>
      <c r="D292" s="38" t="s">
        <v>481</v>
      </c>
      <c r="E292" s="38" t="s">
        <v>1303</v>
      </c>
      <c r="F292" s="38">
        <v>2.9999999329447701E-2</v>
      </c>
      <c r="G292" s="38">
        <v>99388.057439941404</v>
      </c>
      <c r="H292" s="38">
        <v>52.179999999993001</v>
      </c>
      <c r="I292" s="38">
        <v>53.739999999990701</v>
      </c>
      <c r="J292" s="38">
        <v>52.640000000013998</v>
      </c>
      <c r="K292" s="38">
        <v>53.679999999993001</v>
      </c>
      <c r="L292" s="38">
        <v>47.919999999983702</v>
      </c>
      <c r="M292" s="38">
        <v>71.699999999953405</v>
      </c>
      <c r="N292" s="49">
        <f t="shared" si="12"/>
        <v>-1.9374068554007793</v>
      </c>
      <c r="O292" s="49">
        <f t="shared" si="13"/>
        <v>9.8497495827043018</v>
      </c>
      <c r="P292" s="49">
        <f t="shared" si="14"/>
        <v>-26.582984658231233</v>
      </c>
      <c r="Q292" s="38">
        <v>1.1944046332173499</v>
      </c>
      <c r="R292" s="38">
        <v>-14</v>
      </c>
      <c r="S292" s="38">
        <v>33.139698936080102</v>
      </c>
      <c r="T292" s="38">
        <v>11436291.461281201</v>
      </c>
    </row>
    <row r="293" spans="2:20" x14ac:dyDescent="0.3">
      <c r="B293" s="38" t="s">
        <v>1304</v>
      </c>
      <c r="C293" s="38" t="s">
        <v>1305</v>
      </c>
      <c r="D293" s="38" t="s">
        <v>481</v>
      </c>
      <c r="E293" s="38" t="s">
        <v>1306</v>
      </c>
      <c r="F293" s="38">
        <v>3.5000000149011598E-2</v>
      </c>
      <c r="G293" s="38">
        <v>57366.064619995101</v>
      </c>
      <c r="H293" s="38">
        <v>31.5599999999977</v>
      </c>
      <c r="I293" s="38">
        <v>31.959999999991901</v>
      </c>
      <c r="J293" s="38">
        <v>31.859999999986002</v>
      </c>
      <c r="K293" s="38">
        <v>31.739999999990701</v>
      </c>
      <c r="L293" s="38">
        <v>27.959999999991901</v>
      </c>
      <c r="M293" s="38">
        <v>25.399999999994201</v>
      </c>
      <c r="N293" s="49">
        <f t="shared" si="12"/>
        <v>0.37807183363369856</v>
      </c>
      <c r="O293" s="49">
        <f t="shared" si="13"/>
        <v>13.948497854060196</v>
      </c>
      <c r="P293" s="49">
        <f t="shared" si="14"/>
        <v>25.433070866115258</v>
      </c>
      <c r="Q293" s="38">
        <v>1.7864542834559001</v>
      </c>
      <c r="R293" s="38">
        <v>17.602209944743699</v>
      </c>
      <c r="S293" s="38">
        <v>1.89204047271778</v>
      </c>
      <c r="T293" s="38">
        <v>9694761.5669375006</v>
      </c>
    </row>
    <row r="294" spans="2:20" x14ac:dyDescent="0.3">
      <c r="B294" s="38" t="s">
        <v>1307</v>
      </c>
      <c r="C294" s="38" t="s">
        <v>1308</v>
      </c>
      <c r="D294" s="38" t="s">
        <v>481</v>
      </c>
      <c r="E294" s="38" t="s">
        <v>1309</v>
      </c>
      <c r="F294" s="38">
        <v>0.38400000333786</v>
      </c>
      <c r="G294" s="38">
        <v>350518.80687988299</v>
      </c>
      <c r="H294" s="38">
        <v>390.56000000005599</v>
      </c>
      <c r="I294" s="38">
        <v>397.66000000014901</v>
      </c>
      <c r="J294" s="38">
        <v>395.43999999994401</v>
      </c>
      <c r="K294" s="38">
        <v>394.83999999985099</v>
      </c>
      <c r="L294" s="38">
        <v>386.20999999996297</v>
      </c>
      <c r="M294" s="38">
        <v>371.24641460692499</v>
      </c>
      <c r="N294" s="49">
        <f t="shared" si="12"/>
        <v>0.15196028773509396</v>
      </c>
      <c r="O294" s="49">
        <f t="shared" si="13"/>
        <v>2.3898915097956857</v>
      </c>
      <c r="P294" s="49">
        <f t="shared" si="14"/>
        <v>6.51685361557906</v>
      </c>
      <c r="Q294" s="38">
        <v>0.94607971463210605</v>
      </c>
      <c r="R294" s="38">
        <v>17.328659070975799</v>
      </c>
      <c r="S294" s="38">
        <v>29.564207029616199</v>
      </c>
      <c r="T294" s="38">
        <v>110542108.252</v>
      </c>
    </row>
    <row r="295" spans="2:20" x14ac:dyDescent="0.3">
      <c r="B295" s="38" t="s">
        <v>1310</v>
      </c>
      <c r="C295" s="38" t="s">
        <v>1311</v>
      </c>
      <c r="D295" s="38" t="s">
        <v>481</v>
      </c>
      <c r="E295" s="38" t="s">
        <v>1312</v>
      </c>
      <c r="F295" s="38">
        <v>3.7999998778104803E-2</v>
      </c>
      <c r="G295" s="38">
        <v>34823</v>
      </c>
      <c r="H295" s="38">
        <v>35.630000000004699</v>
      </c>
      <c r="I295" s="38">
        <v>36.460000000020997</v>
      </c>
      <c r="J295" s="38">
        <v>35.900000000023297</v>
      </c>
      <c r="K295" s="38">
        <v>36.479999999981402</v>
      </c>
      <c r="L295" s="38">
        <v>36.807381114107599</v>
      </c>
      <c r="M295" s="38">
        <v>47.5969180601533</v>
      </c>
      <c r="N295" s="49">
        <f t="shared" si="12"/>
        <v>-1.5899122805877204</v>
      </c>
      <c r="O295" s="49">
        <f t="shared" si="13"/>
        <v>-2.4652150916994184</v>
      </c>
      <c r="P295" s="49">
        <f t="shared" si="14"/>
        <v>-24.574948414406496</v>
      </c>
      <c r="Q295" s="38">
        <v>0.80348830847560704</v>
      </c>
      <c r="R295" s="38">
        <v>-8.5680190930579592</v>
      </c>
      <c r="S295" s="38">
        <v>0.58726772522732096</v>
      </c>
      <c r="T295" s="38">
        <v>10067946.6723125</v>
      </c>
    </row>
    <row r="296" spans="2:20" x14ac:dyDescent="0.3">
      <c r="B296" s="38" t="s">
        <v>1313</v>
      </c>
      <c r="C296" s="38" t="s">
        <v>1314</v>
      </c>
      <c r="D296" s="38" t="s">
        <v>481</v>
      </c>
      <c r="E296" s="38" t="s">
        <v>1315</v>
      </c>
      <c r="F296" s="38">
        <v>0.37799999117851302</v>
      </c>
      <c r="G296" s="38">
        <v>898143.24016992201</v>
      </c>
      <c r="H296" s="38">
        <v>167.03059999993999</v>
      </c>
      <c r="I296" s="38">
        <v>170.5</v>
      </c>
      <c r="J296" s="38">
        <v>170.38999999989801</v>
      </c>
      <c r="K296" s="38">
        <v>165.91999999992501</v>
      </c>
      <c r="L296" s="38">
        <v>147.030000000028</v>
      </c>
      <c r="M296" s="38">
        <v>104.39200158522</v>
      </c>
      <c r="N296" s="49">
        <f t="shared" si="12"/>
        <v>2.6940694310360525</v>
      </c>
      <c r="O296" s="49">
        <f t="shared" si="13"/>
        <v>15.887914031058672</v>
      </c>
      <c r="P296" s="49">
        <f t="shared" si="14"/>
        <v>63.221317162695456</v>
      </c>
      <c r="Q296" s="38">
        <v>1.5259288502711601</v>
      </c>
      <c r="R296" s="38">
        <v>28.636974789900702</v>
      </c>
      <c r="S296" s="38">
        <v>74.962529214913999</v>
      </c>
      <c r="T296" s="38">
        <v>128644922.83212499</v>
      </c>
    </row>
    <row r="297" spans="2:20" x14ac:dyDescent="0.3">
      <c r="B297" s="38" t="s">
        <v>1316</v>
      </c>
      <c r="C297" s="38" t="s">
        <v>1317</v>
      </c>
      <c r="D297" s="38" t="s">
        <v>481</v>
      </c>
      <c r="E297" s="38" t="s">
        <v>1318</v>
      </c>
      <c r="F297" s="38">
        <v>7.1999996900558499E-2</v>
      </c>
      <c r="G297" s="38">
        <v>94205.666829956099</v>
      </c>
      <c r="H297" s="38">
        <v>68.010000000009299</v>
      </c>
      <c r="I297" s="38">
        <v>69.687200000044001</v>
      </c>
      <c r="J297" s="38">
        <v>69.310000000055894</v>
      </c>
      <c r="K297" s="38">
        <v>68.75</v>
      </c>
      <c r="L297" s="38">
        <v>68.5</v>
      </c>
      <c r="M297" s="38">
        <v>65.890571479336401</v>
      </c>
      <c r="N297" s="49">
        <f t="shared" si="12"/>
        <v>0.81454545462675432</v>
      </c>
      <c r="O297" s="49">
        <f t="shared" si="13"/>
        <v>1.1824817519064141</v>
      </c>
      <c r="P297" s="49">
        <f t="shared" si="14"/>
        <v>5.1895566299524987</v>
      </c>
      <c r="Q297" s="38">
        <v>1.62863304986604</v>
      </c>
      <c r="R297" s="38">
        <v>11.4184514003427</v>
      </c>
      <c r="S297" s="38">
        <v>3.1434057857623001</v>
      </c>
      <c r="T297" s="38">
        <v>23138400.774062499</v>
      </c>
    </row>
    <row r="298" spans="2:20" x14ac:dyDescent="0.3">
      <c r="B298" s="38" t="s">
        <v>1319</v>
      </c>
      <c r="C298" s="38" t="s">
        <v>1320</v>
      </c>
      <c r="D298" s="38" t="s">
        <v>481</v>
      </c>
      <c r="E298" s="38" t="s">
        <v>1321</v>
      </c>
      <c r="F298" s="38">
        <v>6.1000000685453401E-2</v>
      </c>
      <c r="G298" s="38">
        <v>50016.996119995099</v>
      </c>
      <c r="H298" s="38">
        <v>103.66000000003299</v>
      </c>
      <c r="I298" s="38">
        <v>105.33999999996701</v>
      </c>
      <c r="J298" s="38">
        <v>103.739999999991</v>
      </c>
      <c r="K298" s="38">
        <v>105.94999999995299</v>
      </c>
      <c r="L298" s="38">
        <v>105.130000000005</v>
      </c>
      <c r="M298" s="38">
        <v>141.14689422166001</v>
      </c>
      <c r="N298" s="49">
        <f t="shared" si="12"/>
        <v>-2.0858895705172009</v>
      </c>
      <c r="O298" s="49">
        <f t="shared" si="13"/>
        <v>-1.3221725482868185</v>
      </c>
      <c r="P298" s="49">
        <f t="shared" si="14"/>
        <v>-26.502102244576808</v>
      </c>
      <c r="Q298" s="38">
        <v>1.22666826747081</v>
      </c>
      <c r="R298" s="38">
        <v>9.6682199440838303</v>
      </c>
      <c r="S298" s="38">
        <v>0.90554011672702495</v>
      </c>
      <c r="T298" s="38">
        <v>13307771.660812501</v>
      </c>
    </row>
    <row r="299" spans="2:20" x14ac:dyDescent="0.3">
      <c r="B299" s="38" t="s">
        <v>1322</v>
      </c>
      <c r="C299" s="38" t="s">
        <v>1323</v>
      </c>
      <c r="D299" s="38" t="s">
        <v>481</v>
      </c>
      <c r="E299" s="38" t="s">
        <v>1324</v>
      </c>
      <c r="F299" s="38">
        <v>2.19999998807907E-2</v>
      </c>
      <c r="G299" s="38">
        <v>81214.873300048799</v>
      </c>
      <c r="H299" s="38">
        <v>5.2799999999988403</v>
      </c>
      <c r="I299" s="38">
        <v>5.5</v>
      </c>
      <c r="J299" s="38">
        <v>5.3000000000029104</v>
      </c>
      <c r="K299" s="38">
        <v>5.4899999999979601</v>
      </c>
      <c r="L299" s="38">
        <v>5.7200000000011597</v>
      </c>
      <c r="M299" s="38">
        <v>11.526216387210299</v>
      </c>
      <c r="N299" s="49">
        <f t="shared" si="12"/>
        <v>-3.4608378869785112</v>
      </c>
      <c r="O299" s="49">
        <f t="shared" si="13"/>
        <v>-7.3426573426252473</v>
      </c>
      <c r="P299" s="49">
        <f t="shared" si="14"/>
        <v>-54.017868292982186</v>
      </c>
      <c r="Q299" s="38">
        <v>3.4677303798780499</v>
      </c>
      <c r="R299" s="38">
        <v>-6.4634146341486503</v>
      </c>
      <c r="S299" s="38">
        <v>0.37482380368692197</v>
      </c>
      <c r="T299" s="38">
        <v>4184027.8713007802</v>
      </c>
    </row>
    <row r="300" spans="2:20" x14ac:dyDescent="0.3">
      <c r="B300" s="38" t="s">
        <v>1325</v>
      </c>
      <c r="C300" s="38" t="s">
        <v>1326</v>
      </c>
      <c r="D300" s="38" t="s">
        <v>481</v>
      </c>
      <c r="E300" s="38" t="s">
        <v>1327</v>
      </c>
      <c r="F300" s="38">
        <v>0.10199999809265101</v>
      </c>
      <c r="G300" s="38">
        <v>181967.83627001999</v>
      </c>
      <c r="H300" s="38">
        <v>35.299999999988401</v>
      </c>
      <c r="I300" s="38">
        <v>36.604799999971902</v>
      </c>
      <c r="J300" s="38">
        <v>35.330000000016298</v>
      </c>
      <c r="K300" s="38">
        <v>36.450000000011599</v>
      </c>
      <c r="L300" s="38">
        <v>38.119249676587103</v>
      </c>
      <c r="M300" s="38">
        <v>43.790502000425498</v>
      </c>
      <c r="N300" s="49">
        <f t="shared" si="12"/>
        <v>-3.0727023319477209</v>
      </c>
      <c r="O300" s="49">
        <f t="shared" si="13"/>
        <v>-7.3171683604359234</v>
      </c>
      <c r="P300" s="49">
        <f t="shared" si="14"/>
        <v>-19.320404229042616</v>
      </c>
      <c r="Q300" s="38">
        <v>2.3407343276812802</v>
      </c>
      <c r="R300" s="38">
        <v>-2.9789207419926198</v>
      </c>
      <c r="S300" s="38">
        <v>0.96768112088830105</v>
      </c>
      <c r="T300" s="38">
        <v>22989070.849125002</v>
      </c>
    </row>
    <row r="301" spans="2:20" x14ac:dyDescent="0.3">
      <c r="B301" s="38" t="s">
        <v>1328</v>
      </c>
      <c r="C301" s="38" t="s">
        <v>1329</v>
      </c>
      <c r="D301" s="38" t="s">
        <v>481</v>
      </c>
      <c r="E301" s="38" t="s">
        <v>1330</v>
      </c>
      <c r="F301" s="38">
        <v>7.0000000298023196E-2</v>
      </c>
      <c r="G301" s="38">
        <v>91081.396979980505</v>
      </c>
      <c r="H301" s="38">
        <v>484.41999999992498</v>
      </c>
      <c r="I301" s="38">
        <v>505</v>
      </c>
      <c r="J301" s="38">
        <v>499.41000000014901</v>
      </c>
      <c r="K301" s="38">
        <v>484.49000000022397</v>
      </c>
      <c r="L301" s="38">
        <v>505.21689479984298</v>
      </c>
      <c r="M301" s="38">
        <v>392.92487387824798</v>
      </c>
      <c r="N301" s="49">
        <f t="shared" si="12"/>
        <v>3.0795269252034392</v>
      </c>
      <c r="O301" s="49">
        <f t="shared" si="13"/>
        <v>-1.149386502997795</v>
      </c>
      <c r="P301" s="49">
        <f t="shared" si="14"/>
        <v>27.100632512997024</v>
      </c>
      <c r="Q301" s="38">
        <v>0.43985156490862198</v>
      </c>
      <c r="R301" s="38">
        <v>72.378260869532795</v>
      </c>
      <c r="S301" s="38">
        <v>22.1828879905806</v>
      </c>
      <c r="T301" s="38">
        <v>18963464.176343799</v>
      </c>
    </row>
    <row r="302" spans="2:20" x14ac:dyDescent="0.3">
      <c r="B302" s="38" t="s">
        <v>1331</v>
      </c>
      <c r="C302" s="38" t="s">
        <v>1332</v>
      </c>
      <c r="D302" s="38" t="s">
        <v>481</v>
      </c>
      <c r="E302" s="38" t="s">
        <v>1333</v>
      </c>
      <c r="F302" s="38">
        <v>0.109999999403954</v>
      </c>
      <c r="G302" s="38">
        <v>208094.63291992201</v>
      </c>
      <c r="H302" s="38">
        <v>96.329999999958105</v>
      </c>
      <c r="I302" s="38">
        <v>98.569999999948806</v>
      </c>
      <c r="J302" s="38">
        <v>97.380000000004699</v>
      </c>
      <c r="K302" s="38">
        <v>98.770000000018598</v>
      </c>
      <c r="L302" s="38">
        <v>87.5</v>
      </c>
      <c r="M302" s="38">
        <v>125.28040375909799</v>
      </c>
      <c r="N302" s="49">
        <f t="shared" si="12"/>
        <v>-1.4073099119303807</v>
      </c>
      <c r="O302" s="49">
        <f t="shared" si="13"/>
        <v>11.291428571433942</v>
      </c>
      <c r="P302" s="49">
        <f t="shared" si="14"/>
        <v>-22.270365453756881</v>
      </c>
      <c r="Q302" s="38">
        <v>1.7595128896991801</v>
      </c>
      <c r="R302" s="38">
        <v>70.565217391355006</v>
      </c>
      <c r="S302" s="38">
        <v>-399.69673757767299</v>
      </c>
      <c r="T302" s="38">
        <v>31581801.906125002</v>
      </c>
    </row>
    <row r="303" spans="2:20" x14ac:dyDescent="0.3">
      <c r="B303" s="38" t="s">
        <v>1334</v>
      </c>
      <c r="C303" s="38" t="s">
        <v>1335</v>
      </c>
      <c r="D303" s="38" t="s">
        <v>481</v>
      </c>
      <c r="E303" s="38" t="s">
        <v>1336</v>
      </c>
      <c r="F303" s="38">
        <v>0.211999997496605</v>
      </c>
      <c r="G303" s="38">
        <v>139137.66410009799</v>
      </c>
      <c r="H303" s="38">
        <v>112.239999999991</v>
      </c>
      <c r="I303" s="38">
        <v>114.469999999972</v>
      </c>
      <c r="J303" s="38">
        <v>114.219999999972</v>
      </c>
      <c r="K303" s="38">
        <v>112.989999999991</v>
      </c>
      <c r="L303" s="38">
        <v>114.619999999995</v>
      </c>
      <c r="M303" s="38">
        <v>95.2433087038808</v>
      </c>
      <c r="N303" s="49">
        <f t="shared" si="12"/>
        <v>1.08859191077184</v>
      </c>
      <c r="O303" s="49">
        <f t="shared" si="13"/>
        <v>-0.34897923575555428</v>
      </c>
      <c r="P303" s="49">
        <f t="shared" si="14"/>
        <v>19.924435169604703</v>
      </c>
      <c r="Q303" s="38">
        <v>0.85239435042785805</v>
      </c>
      <c r="R303" s="38">
        <v>28.843434343434598</v>
      </c>
      <c r="S303" s="38">
        <v>7.02758215668291</v>
      </c>
      <c r="T303" s="38">
        <v>57855778.359312497</v>
      </c>
    </row>
    <row r="304" spans="2:20" x14ac:dyDescent="0.3">
      <c r="B304" s="38" t="s">
        <v>1337</v>
      </c>
      <c r="C304" s="38" t="s">
        <v>1338</v>
      </c>
      <c r="D304" s="38" t="s">
        <v>481</v>
      </c>
      <c r="E304" s="38" t="s">
        <v>1339</v>
      </c>
      <c r="F304" s="38">
        <v>5.2999999374151202E-2</v>
      </c>
      <c r="G304" s="38">
        <v>97632.963569946296</v>
      </c>
      <c r="H304" s="38">
        <v>205.719999999972</v>
      </c>
      <c r="I304" s="38">
        <v>210.37000000011199</v>
      </c>
      <c r="J304" s="38">
        <v>208.469999999972</v>
      </c>
      <c r="K304" s="38">
        <v>211.30000000004699</v>
      </c>
      <c r="L304" s="38">
        <v>223.64999999990701</v>
      </c>
      <c r="M304" s="38">
        <v>248.42076407186701</v>
      </c>
      <c r="N304" s="49">
        <f t="shared" si="12"/>
        <v>-1.3393279697465024</v>
      </c>
      <c r="O304" s="49">
        <f t="shared" si="13"/>
        <v>-6.7873910127168866</v>
      </c>
      <c r="P304" s="49">
        <f t="shared" si="14"/>
        <v>-16.081894048251712</v>
      </c>
      <c r="Q304" s="38">
        <v>0.97690826506732298</v>
      </c>
      <c r="R304" s="38">
        <v>20.9517587939335</v>
      </c>
      <c r="S304" s="38">
        <v>2.3629978638200599</v>
      </c>
      <c r="T304" s="38">
        <v>12981188.201843699</v>
      </c>
    </row>
    <row r="305" spans="2:20" x14ac:dyDescent="0.3">
      <c r="B305" s="38" t="s">
        <v>1340</v>
      </c>
      <c r="C305" s="38" t="s">
        <v>1341</v>
      </c>
      <c r="D305" s="38" t="s">
        <v>481</v>
      </c>
      <c r="E305" s="38" t="s">
        <v>1342</v>
      </c>
      <c r="F305" s="38">
        <v>5.2000001072883599E-2</v>
      </c>
      <c r="G305" s="38">
        <v>75678.200099975598</v>
      </c>
      <c r="H305" s="38">
        <v>58.75</v>
      </c>
      <c r="I305" s="38">
        <v>59.549999999988401</v>
      </c>
      <c r="J305" s="38">
        <v>59.099999999976703</v>
      </c>
      <c r="K305" s="38">
        <v>59.340000000025597</v>
      </c>
      <c r="L305" s="38">
        <v>54.099999999976703</v>
      </c>
      <c r="M305" s="38">
        <v>38.940919026674202</v>
      </c>
      <c r="N305" s="49">
        <f t="shared" si="12"/>
        <v>-0.40444893840375951</v>
      </c>
      <c r="O305" s="49">
        <f t="shared" si="13"/>
        <v>9.2421441774531488</v>
      </c>
      <c r="P305" s="49">
        <f t="shared" si="14"/>
        <v>51.768374956671416</v>
      </c>
      <c r="Q305" s="38">
        <v>1.52096455979154</v>
      </c>
      <c r="R305" s="38">
        <v>12.286902286883601</v>
      </c>
      <c r="S305" s="38">
        <v>-113.651059528696</v>
      </c>
      <c r="T305" s="38">
        <v>15456544.0958906</v>
      </c>
    </row>
    <row r="306" spans="2:20" x14ac:dyDescent="0.3">
      <c r="B306" s="38" t="s">
        <v>1343</v>
      </c>
      <c r="C306" s="38" t="s">
        <v>1344</v>
      </c>
      <c r="D306" s="38" t="s">
        <v>547</v>
      </c>
      <c r="E306" s="38" t="s">
        <v>1345</v>
      </c>
      <c r="F306" s="38">
        <v>1.0429999828338601</v>
      </c>
      <c r="G306" s="38">
        <v>1221660.5223203099</v>
      </c>
      <c r="H306" s="38">
        <v>345.5</v>
      </c>
      <c r="I306" s="38">
        <v>352.29000000003703</v>
      </c>
      <c r="J306" s="38">
        <v>351.02000000001902</v>
      </c>
      <c r="K306" s="38">
        <v>347.66000000014901</v>
      </c>
      <c r="L306" s="38">
        <v>306.91999999992498</v>
      </c>
      <c r="M306" s="38">
        <v>274.93411026476002</v>
      </c>
      <c r="N306" s="49">
        <f t="shared" si="12"/>
        <v>0.9664614853214557</v>
      </c>
      <c r="O306" s="49">
        <f t="shared" si="13"/>
        <v>14.36856509843113</v>
      </c>
      <c r="P306" s="49">
        <f t="shared" si="14"/>
        <v>27.674226985508898</v>
      </c>
      <c r="Q306" s="38">
        <v>1.09273046037924</v>
      </c>
      <c r="R306" s="38">
        <v>48.617728531826302</v>
      </c>
      <c r="S306" s="38">
        <v>54.456404204014703</v>
      </c>
      <c r="T306" s="38">
        <v>348399907.03850001</v>
      </c>
    </row>
    <row r="307" spans="2:20" x14ac:dyDescent="0.3">
      <c r="B307" s="38" t="s">
        <v>1346</v>
      </c>
      <c r="C307" s="38" t="s">
        <v>1347</v>
      </c>
      <c r="D307" s="38" t="s">
        <v>481</v>
      </c>
      <c r="E307" s="38" t="s">
        <v>1348</v>
      </c>
      <c r="F307" s="38">
        <v>6.1999998986720997E-2</v>
      </c>
      <c r="G307" s="38">
        <v>236448.299594971</v>
      </c>
      <c r="H307" s="38">
        <v>69.579999999958105</v>
      </c>
      <c r="I307" s="38">
        <v>70.880000000004699</v>
      </c>
      <c r="J307" s="38">
        <v>70.305000000051194</v>
      </c>
      <c r="K307" s="38">
        <v>70.339999999967404</v>
      </c>
      <c r="L307" s="38">
        <v>66.675009884173093</v>
      </c>
      <c r="M307" s="38">
        <v>50.434282926609697</v>
      </c>
      <c r="N307" s="49">
        <f t="shared" si="12"/>
        <v>-4.9758316628128532E-2</v>
      </c>
      <c r="O307" s="49">
        <f t="shared" si="13"/>
        <v>5.4443038286519485</v>
      </c>
      <c r="P307" s="49">
        <f t="shared" si="14"/>
        <v>39.399225924073725</v>
      </c>
      <c r="Q307" s="38">
        <v>1.3296603416220001</v>
      </c>
      <c r="R307" s="38">
        <v>29.172199170134299</v>
      </c>
      <c r="S307" s="38">
        <v>11.309552815873801</v>
      </c>
      <c r="T307" s="38">
        <v>18750006.668749999</v>
      </c>
    </row>
    <row r="308" spans="2:20" x14ac:dyDescent="0.3">
      <c r="B308" s="38" t="s">
        <v>1349</v>
      </c>
      <c r="C308" s="38" t="s">
        <v>1350</v>
      </c>
      <c r="D308" s="38" t="s">
        <v>481</v>
      </c>
      <c r="E308" s="38" t="s">
        <v>1351</v>
      </c>
      <c r="F308" s="38">
        <v>7.9000003635883304E-2</v>
      </c>
      <c r="G308" s="38">
        <v>85117.688999999998</v>
      </c>
      <c r="H308" s="38">
        <v>200.87000000011199</v>
      </c>
      <c r="I308" s="38">
        <v>206.58000000007499</v>
      </c>
      <c r="J308" s="38">
        <v>205.5</v>
      </c>
      <c r="K308" s="38">
        <v>202.780000000028</v>
      </c>
      <c r="L308" s="38">
        <v>193.520000000019</v>
      </c>
      <c r="M308" s="38">
        <v>159.23946238495401</v>
      </c>
      <c r="N308" s="49">
        <f t="shared" si="12"/>
        <v>1.3413551632170964</v>
      </c>
      <c r="O308" s="49">
        <f t="shared" si="13"/>
        <v>6.1905746176001593</v>
      </c>
      <c r="P308" s="49">
        <f t="shared" si="14"/>
        <v>29.050925519462812</v>
      </c>
      <c r="Q308" s="38">
        <v>0.37818023908857901</v>
      </c>
      <c r="R308" s="38">
        <v>36.960431654704699</v>
      </c>
      <c r="S308" s="38">
        <v>7.5008274165011199</v>
      </c>
      <c r="T308" s="38">
        <v>27377269.987500001</v>
      </c>
    </row>
    <row r="309" spans="2:20" x14ac:dyDescent="0.3">
      <c r="B309" s="38" t="s">
        <v>1352</v>
      </c>
      <c r="C309" s="38" t="s">
        <v>1353</v>
      </c>
      <c r="D309" s="38" t="s">
        <v>481</v>
      </c>
      <c r="E309" s="38" t="s">
        <v>1354</v>
      </c>
      <c r="F309" s="38">
        <v>0.55900001525878895</v>
      </c>
      <c r="G309" s="38">
        <v>476936.39552001999</v>
      </c>
      <c r="H309" s="38">
        <v>211.60000000009299</v>
      </c>
      <c r="I309" s="38">
        <v>214.41999999992501</v>
      </c>
      <c r="J309" s="38">
        <v>213.760000000009</v>
      </c>
      <c r="K309" s="38">
        <v>212.64999999990701</v>
      </c>
      <c r="L309" s="38">
        <v>198.719999999972</v>
      </c>
      <c r="M309" s="38">
        <v>211.65065986476799</v>
      </c>
      <c r="N309" s="49">
        <f t="shared" si="12"/>
        <v>0.5219844815906306</v>
      </c>
      <c r="O309" s="49">
        <f t="shared" si="13"/>
        <v>7.5684380032402965</v>
      </c>
      <c r="P309" s="49">
        <f t="shared" si="14"/>
        <v>0.99661401319927556</v>
      </c>
      <c r="Q309" s="38">
        <v>0.67287795109314197</v>
      </c>
      <c r="R309" s="38">
        <v>33.876386687799801</v>
      </c>
      <c r="S309" s="38">
        <v>-16.8083771060919</v>
      </c>
      <c r="T309" s="38">
        <v>159059353.39274999</v>
      </c>
    </row>
    <row r="310" spans="2:20" x14ac:dyDescent="0.3">
      <c r="B310" s="38" t="s">
        <v>1355</v>
      </c>
      <c r="C310" s="38" t="s">
        <v>1356</v>
      </c>
      <c r="D310" s="38" t="s">
        <v>481</v>
      </c>
      <c r="E310" s="38" t="s">
        <v>1357</v>
      </c>
      <c r="F310" s="38">
        <v>9.7999997437000302E-2</v>
      </c>
      <c r="G310" s="38">
        <v>89379.240959960895</v>
      </c>
      <c r="H310" s="38">
        <v>149.75</v>
      </c>
      <c r="I310" s="38">
        <v>152.55000000004699</v>
      </c>
      <c r="J310" s="38">
        <v>152.08000000007499</v>
      </c>
      <c r="K310" s="38">
        <v>152</v>
      </c>
      <c r="L310" s="38">
        <v>155.34000000008399</v>
      </c>
      <c r="M310" s="38">
        <v>145.444850796135</v>
      </c>
      <c r="N310" s="49">
        <f t="shared" si="12"/>
        <v>5.2631578996703274E-2</v>
      </c>
      <c r="O310" s="49">
        <f t="shared" si="13"/>
        <v>-2.0986223767266883</v>
      </c>
      <c r="P310" s="49">
        <f t="shared" si="14"/>
        <v>4.561969136494386</v>
      </c>
      <c r="Q310" s="38">
        <v>0.77128531401467604</v>
      </c>
      <c r="R310" s="38">
        <v>28.320297951577199</v>
      </c>
      <c r="S310" s="38">
        <v>4.5291624775782102</v>
      </c>
      <c r="T310" s="38">
        <v>24665818.852906201</v>
      </c>
    </row>
    <row r="311" spans="2:20" x14ac:dyDescent="0.3">
      <c r="B311" s="38" t="s">
        <v>1358</v>
      </c>
      <c r="C311" s="38" t="s">
        <v>1359</v>
      </c>
      <c r="D311" s="38" t="s">
        <v>481</v>
      </c>
      <c r="E311" s="38" t="s">
        <v>1360</v>
      </c>
      <c r="F311" s="38">
        <v>0.51499998569488503</v>
      </c>
      <c r="G311" s="38">
        <v>637039.85400000005</v>
      </c>
      <c r="H311" s="38">
        <v>102.099999999977</v>
      </c>
      <c r="I311" s="38">
        <v>104.58999999996701</v>
      </c>
      <c r="J311" s="38">
        <v>104.07999999995801</v>
      </c>
      <c r="K311" s="38">
        <v>102.58999999996701</v>
      </c>
      <c r="L311" s="38">
        <v>96.349999999976703</v>
      </c>
      <c r="M311" s="38">
        <v>104.50445809110499</v>
      </c>
      <c r="N311" s="49">
        <f t="shared" si="12"/>
        <v>1.4523832732152049</v>
      </c>
      <c r="O311" s="49">
        <f t="shared" si="13"/>
        <v>8.0228334198060942</v>
      </c>
      <c r="P311" s="49">
        <f t="shared" si="14"/>
        <v>-0.40616266415826363</v>
      </c>
      <c r="Q311" s="38">
        <v>0.67249555356829704</v>
      </c>
      <c r="R311" s="38">
        <v>29.401129943493299</v>
      </c>
      <c r="S311" s="38">
        <v>2.7491671076095399</v>
      </c>
      <c r="T311" s="38">
        <v>139602387.63850001</v>
      </c>
    </row>
    <row r="312" spans="2:20" x14ac:dyDescent="0.3">
      <c r="B312" s="38" t="s">
        <v>1361</v>
      </c>
      <c r="C312" s="38" t="s">
        <v>1362</v>
      </c>
      <c r="D312" s="38" t="s">
        <v>481</v>
      </c>
      <c r="E312" s="38" t="s">
        <v>1363</v>
      </c>
      <c r="F312" s="38">
        <v>0.78899997472763095</v>
      </c>
      <c r="G312" s="38">
        <v>608301.20078027295</v>
      </c>
      <c r="H312" s="38">
        <v>84.660000000032596</v>
      </c>
      <c r="I312" s="38">
        <v>85.680000000051194</v>
      </c>
      <c r="J312" s="38">
        <v>85.540000000037296</v>
      </c>
      <c r="K312" s="38">
        <v>85.680000000051194</v>
      </c>
      <c r="L312" s="38">
        <v>77.099999999976703</v>
      </c>
      <c r="M312" s="38">
        <v>83.375038231140906</v>
      </c>
      <c r="N312" s="49">
        <f t="shared" si="12"/>
        <v>-0.16339869282658162</v>
      </c>
      <c r="O312" s="49">
        <f t="shared" si="13"/>
        <v>10.946822308771912</v>
      </c>
      <c r="P312" s="49">
        <f t="shared" si="14"/>
        <v>2.5966546040968033</v>
      </c>
      <c r="Q312" s="38">
        <v>0.44301237224726697</v>
      </c>
      <c r="R312" s="38">
        <v>20.812652068125299</v>
      </c>
      <c r="S312" s="38">
        <v>7.8109983314643596</v>
      </c>
      <c r="T312" s="38">
        <v>216351281.12799999</v>
      </c>
    </row>
    <row r="313" spans="2:20" x14ac:dyDescent="0.3">
      <c r="B313" s="38" t="s">
        <v>1364</v>
      </c>
      <c r="C313" s="38" t="s">
        <v>1365</v>
      </c>
      <c r="D313" s="38" t="s">
        <v>481</v>
      </c>
      <c r="E313" s="38" t="s">
        <v>1366</v>
      </c>
      <c r="F313" s="38">
        <v>0.119999997317791</v>
      </c>
      <c r="G313" s="38">
        <v>159215.38480004901</v>
      </c>
      <c r="H313" s="38">
        <v>38.1900000000023</v>
      </c>
      <c r="I313" s="38">
        <v>38.650000000023297</v>
      </c>
      <c r="J313" s="38">
        <v>38.320000000006999</v>
      </c>
      <c r="K313" s="38">
        <v>38.659999999974403</v>
      </c>
      <c r="L313" s="38">
        <v>37.755503302439998</v>
      </c>
      <c r="M313" s="38">
        <v>42.887398061284301</v>
      </c>
      <c r="N313" s="49">
        <f t="shared" si="12"/>
        <v>-0.87946197611906052</v>
      </c>
      <c r="O313" s="49">
        <f t="shared" si="13"/>
        <v>1.4951375248400418</v>
      </c>
      <c r="P313" s="49">
        <f t="shared" si="14"/>
        <v>-10.649743905542325</v>
      </c>
      <c r="Q313" s="38">
        <v>1.35892875920763</v>
      </c>
      <c r="R313" s="38">
        <v>4.9445161290350397</v>
      </c>
      <c r="S313" s="38">
        <v>0.459471816045607</v>
      </c>
      <c r="T313" s="38">
        <v>34781625.658812501</v>
      </c>
    </row>
    <row r="314" spans="2:20" x14ac:dyDescent="0.3">
      <c r="B314" s="38" t="s">
        <v>1367</v>
      </c>
      <c r="C314" s="38" t="s">
        <v>1368</v>
      </c>
      <c r="D314" s="38" t="s">
        <v>481</v>
      </c>
      <c r="E314" s="38" t="s">
        <v>1369</v>
      </c>
      <c r="F314" s="38">
        <v>7.9000003635883304E-2</v>
      </c>
      <c r="G314" s="38">
        <v>99123.092800048806</v>
      </c>
      <c r="H314" s="38">
        <v>960.44000000041001</v>
      </c>
      <c r="I314" s="38">
        <v>980</v>
      </c>
      <c r="J314" s="38">
        <v>972.09999999962702</v>
      </c>
      <c r="K314" s="38">
        <v>967.82000000029802</v>
      </c>
      <c r="L314" s="38">
        <v>862.719999999739</v>
      </c>
      <c r="M314" s="38">
        <v>647.45000000018604</v>
      </c>
      <c r="N314" s="49">
        <f t="shared" si="12"/>
        <v>0.44223099329706711</v>
      </c>
      <c r="O314" s="49">
        <f t="shared" si="13"/>
        <v>12.678505192869194</v>
      </c>
      <c r="P314" s="49">
        <f t="shared" si="14"/>
        <v>50.142868175047909</v>
      </c>
      <c r="Q314" s="38">
        <v>1.03932583065216</v>
      </c>
      <c r="R314" s="38">
        <v>43.689887640357497</v>
      </c>
      <c r="S314" s="38">
        <v>51.772559685457999</v>
      </c>
      <c r="T314" s="38">
        <v>23302466.706500001</v>
      </c>
    </row>
    <row r="315" spans="2:20" x14ac:dyDescent="0.3">
      <c r="B315" s="38" t="s">
        <v>1370</v>
      </c>
      <c r="C315" s="38" t="s">
        <v>1371</v>
      </c>
      <c r="D315" s="38" t="s">
        <v>481</v>
      </c>
      <c r="E315" s="38" t="s">
        <v>1372</v>
      </c>
      <c r="F315" s="38">
        <v>4.1999999433755902E-2</v>
      </c>
      <c r="G315" s="38">
        <v>186711.944340088</v>
      </c>
      <c r="H315" s="38">
        <v>21.791599999996802</v>
      </c>
      <c r="I315" s="38">
        <v>22.179999999993001</v>
      </c>
      <c r="J315" s="38">
        <v>21.989999999990701</v>
      </c>
      <c r="K315" s="38">
        <v>22.0899999999965</v>
      </c>
      <c r="L315" s="38">
        <v>15.789999999993601</v>
      </c>
      <c r="M315" s="38">
        <v>27.5910006403283</v>
      </c>
      <c r="N315" s="49">
        <f t="shared" si="12"/>
        <v>-0.45269352650889672</v>
      </c>
      <c r="O315" s="49">
        <f t="shared" si="13"/>
        <v>39.265357821403498</v>
      </c>
      <c r="P315" s="49">
        <f t="shared" si="14"/>
        <v>-20.300099707695683</v>
      </c>
      <c r="Q315" s="38">
        <v>2.51334391503406</v>
      </c>
      <c r="R315" s="38">
        <v>5.9112903225832296</v>
      </c>
      <c r="S315" s="38">
        <v>1.47066671266657</v>
      </c>
      <c r="T315" s="38">
        <v>10847252.884312499</v>
      </c>
    </row>
    <row r="316" spans="2:20" x14ac:dyDescent="0.3">
      <c r="B316" s="38" t="s">
        <v>1373</v>
      </c>
      <c r="C316" s="38" t="s">
        <v>1374</v>
      </c>
      <c r="D316" s="38" t="s">
        <v>481</v>
      </c>
      <c r="E316" s="38" t="s">
        <v>1375</v>
      </c>
      <c r="F316" s="38">
        <v>9.8999999463558197E-2</v>
      </c>
      <c r="G316" s="38">
        <v>177136.05481005899</v>
      </c>
      <c r="H316" s="38">
        <v>107.125499999966</v>
      </c>
      <c r="I316" s="38">
        <v>108.609999999986</v>
      </c>
      <c r="J316" s="38">
        <v>107.630000000005</v>
      </c>
      <c r="K316" s="38">
        <v>109</v>
      </c>
      <c r="L316" s="38">
        <v>99.868922678520903</v>
      </c>
      <c r="M316" s="38">
        <v>83.476957036764404</v>
      </c>
      <c r="N316" s="49">
        <f t="shared" si="12"/>
        <v>-1.2568807339403691</v>
      </c>
      <c r="O316" s="49">
        <f t="shared" si="13"/>
        <v>7.7712636857684769</v>
      </c>
      <c r="P316" s="49">
        <f t="shared" si="14"/>
        <v>28.933784628257662</v>
      </c>
      <c r="Q316" s="38">
        <v>1.6055971319001401</v>
      </c>
      <c r="R316" s="38">
        <v>43.052000000025103</v>
      </c>
      <c r="S316" s="38">
        <v>4.79979943870421</v>
      </c>
      <c r="T316" s="38">
        <v>27171356.559437498</v>
      </c>
    </row>
    <row r="317" spans="2:20" x14ac:dyDescent="0.3">
      <c r="B317" s="38" t="s">
        <v>1376</v>
      </c>
      <c r="C317" s="38" t="s">
        <v>1377</v>
      </c>
      <c r="D317" s="38" t="s">
        <v>481</v>
      </c>
      <c r="E317" s="38" t="s">
        <v>1378</v>
      </c>
      <c r="F317" s="38">
        <v>0.22400000691413899</v>
      </c>
      <c r="G317" s="38">
        <v>681195.43424023397</v>
      </c>
      <c r="H317" s="38">
        <v>44.6849999999977</v>
      </c>
      <c r="I317" s="38">
        <v>45.820000000006999</v>
      </c>
      <c r="J317" s="38">
        <v>44.960000000020997</v>
      </c>
      <c r="K317" s="38">
        <v>45.099999999976703</v>
      </c>
      <c r="L317" s="38">
        <v>50.020000000018598</v>
      </c>
      <c r="M317" s="38">
        <v>43.429999999993001</v>
      </c>
      <c r="N317" s="49">
        <f t="shared" si="12"/>
        <v>-0.31042128593298812</v>
      </c>
      <c r="O317" s="49">
        <f t="shared" si="13"/>
        <v>-10.115953618544021</v>
      </c>
      <c r="P317" s="49">
        <f t="shared" si="14"/>
        <v>3.5229104306429724</v>
      </c>
      <c r="Q317" s="38">
        <v>1.4234567883504501</v>
      </c>
      <c r="R317" s="38">
        <v>22.480000000010499</v>
      </c>
      <c r="S317" s="38">
        <v>1.32215449047362</v>
      </c>
      <c r="T317" s="38">
        <v>49950491.301124997</v>
      </c>
    </row>
    <row r="318" spans="2:20" x14ac:dyDescent="0.3">
      <c r="B318" s="38" t="s">
        <v>1379</v>
      </c>
      <c r="C318" s="38" t="s">
        <v>1380</v>
      </c>
      <c r="D318" s="38" t="s">
        <v>481</v>
      </c>
      <c r="E318" s="38" t="s">
        <v>1381</v>
      </c>
      <c r="F318" s="38">
        <v>5.3779997825622603</v>
      </c>
      <c r="G318" s="38">
        <v>8388759.9906015601</v>
      </c>
      <c r="H318" s="38">
        <v>217.36000000010199</v>
      </c>
      <c r="I318" s="38">
        <v>222.09000000008399</v>
      </c>
      <c r="J318" s="38">
        <v>221.14999999990701</v>
      </c>
      <c r="K318" s="38">
        <v>216.469999999972</v>
      </c>
      <c r="L318" s="38">
        <v>200.81457279319901</v>
      </c>
      <c r="M318" s="38">
        <v>133.925332133425</v>
      </c>
      <c r="N318" s="49">
        <f t="shared" si="12"/>
        <v>2.1619623966072026</v>
      </c>
      <c r="O318" s="49">
        <f t="shared" si="13"/>
        <v>10.126469869121324</v>
      </c>
      <c r="P318" s="49">
        <f t="shared" si="14"/>
        <v>65.129327272889043</v>
      </c>
      <c r="Q318" s="38">
        <v>0.84807390073092404</v>
      </c>
      <c r="R318" s="38">
        <v>38.394097222189899</v>
      </c>
      <c r="S318" s="38">
        <v>14.1760025918193</v>
      </c>
      <c r="T318" s="38">
        <v>1673586446.5739999</v>
      </c>
    </row>
    <row r="319" spans="2:20" x14ac:dyDescent="0.3">
      <c r="B319" s="38" t="s">
        <v>1382</v>
      </c>
      <c r="C319" s="38" t="s">
        <v>1383</v>
      </c>
      <c r="D319" s="38" t="s">
        <v>481</v>
      </c>
      <c r="E319" s="38" t="s">
        <v>1384</v>
      </c>
      <c r="F319" s="38">
        <v>5.2999999374151202E-2</v>
      </c>
      <c r="G319" s="38">
        <v>44836.2887999878</v>
      </c>
      <c r="H319" s="38">
        <v>113.260000000009</v>
      </c>
      <c r="I319" s="38">
        <v>116.319999999949</v>
      </c>
      <c r="J319" s="38">
        <v>113.650000000023</v>
      </c>
      <c r="K319" s="38">
        <v>116.18999999994401</v>
      </c>
      <c r="L319" s="38">
        <v>111.270000000019</v>
      </c>
      <c r="M319" s="38">
        <v>122.004897833569</v>
      </c>
      <c r="N319" s="49">
        <f t="shared" si="12"/>
        <v>-2.1860745330254172</v>
      </c>
      <c r="O319" s="49">
        <f t="shared" si="13"/>
        <v>2.1389413139243252</v>
      </c>
      <c r="P319" s="49">
        <f t="shared" si="14"/>
        <v>-6.8480019916439776</v>
      </c>
      <c r="Q319" s="38">
        <v>0.66524813417618101</v>
      </c>
      <c r="R319" s="38">
        <v>38.656462585087901</v>
      </c>
      <c r="S319" s="38">
        <v>2.1824297807470399</v>
      </c>
      <c r="T319" s="38">
        <v>12997605.320953101</v>
      </c>
    </row>
    <row r="320" spans="2:20" x14ac:dyDescent="0.3">
      <c r="B320" s="38" t="s">
        <v>1385</v>
      </c>
      <c r="C320" s="38" t="s">
        <v>1386</v>
      </c>
      <c r="D320" s="38" t="s">
        <v>481</v>
      </c>
      <c r="E320" s="38" t="s">
        <v>1387</v>
      </c>
      <c r="F320" s="38">
        <v>2.5000000372528999E-2</v>
      </c>
      <c r="G320" s="38">
        <v>42392.5453800049</v>
      </c>
      <c r="H320" s="38">
        <v>92.150000000023297</v>
      </c>
      <c r="I320" s="38">
        <v>94.030000000027897</v>
      </c>
      <c r="J320" s="38">
        <v>93.260000000009299</v>
      </c>
      <c r="K320" s="38">
        <v>93.319999999948806</v>
      </c>
      <c r="L320" s="38">
        <v>85.010000000009299</v>
      </c>
      <c r="M320" s="38">
        <v>113.57999999995801</v>
      </c>
      <c r="N320" s="49">
        <f t="shared" si="12"/>
        <v>-6.4294899206536194E-2</v>
      </c>
      <c r="O320" s="49">
        <f t="shared" si="13"/>
        <v>9.7047406187496748</v>
      </c>
      <c r="P320" s="49">
        <f t="shared" si="14"/>
        <v>-17.890473674904225</v>
      </c>
      <c r="Q320" s="38">
        <v>1.6736222296385701</v>
      </c>
      <c r="R320" s="38">
        <v>13.898658718317201</v>
      </c>
      <c r="S320" s="38">
        <v>0.83834067282350599</v>
      </c>
      <c r="T320" s="38">
        <v>6639649.8967031203</v>
      </c>
    </row>
    <row r="321" spans="2:20" x14ac:dyDescent="0.3">
      <c r="B321" s="38" t="s">
        <v>1388</v>
      </c>
      <c r="C321" s="38" t="s">
        <v>1389</v>
      </c>
      <c r="D321" s="38" t="s">
        <v>662</v>
      </c>
      <c r="E321" s="38" t="s">
        <v>1390</v>
      </c>
      <c r="F321" s="38">
        <v>2.9999999329447701E-2</v>
      </c>
      <c r="G321" s="38">
        <v>32122.087500000001</v>
      </c>
      <c r="H321" s="38">
        <v>37.219999999972103</v>
      </c>
      <c r="I321" s="38">
        <v>37.989999999990701</v>
      </c>
      <c r="J321" s="38">
        <v>37.5</v>
      </c>
      <c r="K321" s="38">
        <v>37.619999999995301</v>
      </c>
      <c r="L321" s="38">
        <v>36.489999999990701</v>
      </c>
      <c r="M321" s="38">
        <v>48.8822741737822</v>
      </c>
      <c r="N321" s="49">
        <f t="shared" si="12"/>
        <v>-0.31897926633523588</v>
      </c>
      <c r="O321" s="49">
        <f t="shared" si="13"/>
        <v>2.7678816114265725</v>
      </c>
      <c r="P321" s="49">
        <f t="shared" si="14"/>
        <v>-23.285074940083362</v>
      </c>
      <c r="Q321" s="38">
        <v>0.91600483322781701</v>
      </c>
      <c r="R321" s="38">
        <v>-50</v>
      </c>
      <c r="S321" s="38">
        <v>0.62462178148689396</v>
      </c>
      <c r="T321" s="38">
        <v>7927281.1500000004</v>
      </c>
    </row>
    <row r="322" spans="2:20" x14ac:dyDescent="0.3">
      <c r="B322" s="38" t="s">
        <v>1391</v>
      </c>
      <c r="C322" s="38" t="s">
        <v>1392</v>
      </c>
      <c r="D322" s="38" t="s">
        <v>481</v>
      </c>
      <c r="E322" s="38" t="s">
        <v>1393</v>
      </c>
      <c r="F322" s="38">
        <v>0.28499999642372098</v>
      </c>
      <c r="G322" s="38">
        <v>271049.810200195</v>
      </c>
      <c r="H322" s="38">
        <v>57.539999999979003</v>
      </c>
      <c r="I322" s="38">
        <v>58.400000000023297</v>
      </c>
      <c r="J322" s="38">
        <v>58.359999999986002</v>
      </c>
      <c r="K322" s="38">
        <v>57.890000000013998</v>
      </c>
      <c r="L322" s="38">
        <v>54.869999999995301</v>
      </c>
      <c r="M322" s="38">
        <v>53.276256269775303</v>
      </c>
      <c r="N322" s="49">
        <f t="shared" si="12"/>
        <v>0.81188460869215728</v>
      </c>
      <c r="O322" s="49">
        <f t="shared" si="13"/>
        <v>6.3604884271751416</v>
      </c>
      <c r="P322" s="49">
        <f t="shared" si="14"/>
        <v>9.5422315420740436</v>
      </c>
      <c r="Q322" s="38">
        <v>0.60659863918863299</v>
      </c>
      <c r="R322" s="38">
        <v>24.624472573807001</v>
      </c>
      <c r="S322" s="38">
        <v>3.2018911007071398</v>
      </c>
      <c r="T322" s="38">
        <v>83357825.755875006</v>
      </c>
    </row>
    <row r="323" spans="2:20" x14ac:dyDescent="0.3">
      <c r="B323" s="38" t="s">
        <v>1394</v>
      </c>
      <c r="C323" s="38" t="s">
        <v>1395</v>
      </c>
      <c r="D323" s="38" t="s">
        <v>481</v>
      </c>
      <c r="E323" s="38" t="s">
        <v>1396</v>
      </c>
      <c r="F323" s="38">
        <v>0.104000002145767</v>
      </c>
      <c r="G323" s="38">
        <v>112861.389959961</v>
      </c>
      <c r="H323" s="38">
        <v>83.020000000018598</v>
      </c>
      <c r="I323" s="38">
        <v>84.089999999967404</v>
      </c>
      <c r="J323" s="38">
        <v>83.969999999972103</v>
      </c>
      <c r="K323" s="38">
        <v>83.969999999972103</v>
      </c>
      <c r="L323" s="38">
        <v>74.880000000004699</v>
      </c>
      <c r="M323" s="38">
        <v>56.650000000023297</v>
      </c>
      <c r="N323" s="49">
        <f t="shared" si="12"/>
        <v>0</v>
      </c>
      <c r="O323" s="49">
        <f t="shared" si="13"/>
        <v>12.139423076878783</v>
      </c>
      <c r="P323" s="49">
        <f t="shared" si="14"/>
        <v>48.22594880836288</v>
      </c>
      <c r="Q323" s="38">
        <v>1.04888354445575</v>
      </c>
      <c r="R323" s="38">
        <v>39.608490566024599</v>
      </c>
      <c r="S323" s="38">
        <v>10.4737950653507</v>
      </c>
      <c r="T323" s="38">
        <v>44285479.486625001</v>
      </c>
    </row>
    <row r="324" spans="2:20" x14ac:dyDescent="0.3">
      <c r="B324" s="38" t="s">
        <v>1397</v>
      </c>
      <c r="C324" s="38" t="s">
        <v>1398</v>
      </c>
      <c r="D324" s="38" t="s">
        <v>481</v>
      </c>
      <c r="E324" s="38" t="s">
        <v>1399</v>
      </c>
      <c r="F324" s="38">
        <v>0.17100000381469699</v>
      </c>
      <c r="G324" s="38">
        <v>155253.171</v>
      </c>
      <c r="H324" s="38">
        <v>284.02499999990698</v>
      </c>
      <c r="I324" s="38">
        <v>293.75</v>
      </c>
      <c r="J324" s="38">
        <v>291.95000000018598</v>
      </c>
      <c r="K324" s="38">
        <v>285.37999999988801</v>
      </c>
      <c r="L324" s="38">
        <v>289.11178114824003</v>
      </c>
      <c r="M324" s="38">
        <v>210.480403065216</v>
      </c>
      <c r="N324" s="49">
        <f t="shared" si="12"/>
        <v>2.3021935665780866</v>
      </c>
      <c r="O324" s="49">
        <f t="shared" si="13"/>
        <v>0.98170293879884341</v>
      </c>
      <c r="P324" s="49">
        <f t="shared" si="14"/>
        <v>38.706499868174028</v>
      </c>
      <c r="Q324" s="38">
        <v>1.13992878691897</v>
      </c>
      <c r="R324" s="38">
        <v>31.942013129126298</v>
      </c>
      <c r="S324" s="38">
        <v>52.6407444764627</v>
      </c>
      <c r="T324" s="38">
        <v>54799015.000062503</v>
      </c>
    </row>
    <row r="325" spans="2:20" x14ac:dyDescent="0.3">
      <c r="B325" s="38" t="s">
        <v>1400</v>
      </c>
      <c r="C325" s="38" t="s">
        <v>1401</v>
      </c>
      <c r="D325" s="38" t="s">
        <v>481</v>
      </c>
      <c r="E325" s="38" t="s">
        <v>1402</v>
      </c>
      <c r="F325" s="38">
        <v>0.216999992728233</v>
      </c>
      <c r="G325" s="38">
        <v>304878.28175000002</v>
      </c>
      <c r="H325" s="38">
        <v>51.609999999986002</v>
      </c>
      <c r="I325" s="38">
        <v>52.104999999981402</v>
      </c>
      <c r="J325" s="38">
        <v>51.710000000020997</v>
      </c>
      <c r="K325" s="38">
        <v>52.049999999988401</v>
      </c>
      <c r="L325" s="38">
        <v>49.832836528949002</v>
      </c>
      <c r="M325" s="38">
        <v>38.983004912675803</v>
      </c>
      <c r="N325" s="49">
        <f t="shared" si="12"/>
        <v>-0.65321805949563783</v>
      </c>
      <c r="O325" s="49">
        <f t="shared" si="13"/>
        <v>3.7669207731763557</v>
      </c>
      <c r="P325" s="49">
        <f t="shared" si="14"/>
        <v>32.647547606590109</v>
      </c>
      <c r="Q325" s="38">
        <v>1.5124880906387299</v>
      </c>
      <c r="R325" s="38">
        <v>9.3508137432072491</v>
      </c>
      <c r="S325" s="38">
        <v>1.0429080500453001</v>
      </c>
      <c r="T325" s="38">
        <v>81534309.241624996</v>
      </c>
    </row>
    <row r="326" spans="2:20" x14ac:dyDescent="0.3">
      <c r="B326" s="38" t="s">
        <v>1403</v>
      </c>
      <c r="C326" s="38" t="s">
        <v>1404</v>
      </c>
      <c r="D326" s="38" t="s">
        <v>481</v>
      </c>
      <c r="E326" s="38" t="s">
        <v>1405</v>
      </c>
      <c r="F326" s="38">
        <v>1.8999999389052401E-2</v>
      </c>
      <c r="G326" s="38">
        <v>66141.568690002401</v>
      </c>
      <c r="H326" s="38">
        <v>18.200000000011599</v>
      </c>
      <c r="I326" s="38">
        <v>18.630000000004699</v>
      </c>
      <c r="J326" s="38">
        <v>18.4700000000012</v>
      </c>
      <c r="K326" s="38">
        <v>18.3399999999965</v>
      </c>
      <c r="L326" s="38">
        <v>13.6699999999983</v>
      </c>
      <c r="M326" s="38">
        <v>17.738350898056499</v>
      </c>
      <c r="N326" s="49">
        <f t="shared" si="12"/>
        <v>0.70883315160700133</v>
      </c>
      <c r="O326" s="49">
        <f t="shared" si="13"/>
        <v>35.113386978811242</v>
      </c>
      <c r="P326" s="49">
        <f t="shared" si="14"/>
        <v>4.1246737430640401</v>
      </c>
      <c r="Q326" s="38">
        <v>2.0726866679688101</v>
      </c>
      <c r="R326" s="38">
        <v>-6.3253424657595998</v>
      </c>
      <c r="S326" s="38">
        <v>0.82426804059468906</v>
      </c>
      <c r="T326" s="38">
        <v>7001792.5401093699</v>
      </c>
    </row>
    <row r="327" spans="2:20" x14ac:dyDescent="0.3">
      <c r="B327" s="38" t="s">
        <v>1406</v>
      </c>
      <c r="C327" s="38" t="s">
        <v>1407</v>
      </c>
      <c r="D327" s="38" t="s">
        <v>481</v>
      </c>
      <c r="E327" s="38" t="s">
        <v>1408</v>
      </c>
      <c r="F327" s="38">
        <v>0.101000003516674</v>
      </c>
      <c r="G327" s="38">
        <v>127222.80756005899</v>
      </c>
      <c r="H327" s="38">
        <v>152.65999999991601</v>
      </c>
      <c r="I327" s="38">
        <v>155.30000000004699</v>
      </c>
      <c r="J327" s="38">
        <v>153.33000000007499</v>
      </c>
      <c r="K327" s="38">
        <v>154.780000000028</v>
      </c>
      <c r="L327" s="38">
        <v>141.729999999981</v>
      </c>
      <c r="M327" s="38">
        <v>175.499810375273</v>
      </c>
      <c r="N327" s="49">
        <f t="shared" ref="N327:N390" si="15">IFERROR((J327-K327)/K327*100,"-")</f>
        <v>-0.93681354177073617</v>
      </c>
      <c r="O327" s="49">
        <f t="shared" ref="O327:O390" si="16">IFERROR((J327-L327)/L327*100,"-")</f>
        <v>8.1845763071301345</v>
      </c>
      <c r="P327" s="49">
        <f t="shared" ref="P327:P390" si="17">IFERROR((J327-M327)/M327*100,"-")</f>
        <v>-12.63238423323198</v>
      </c>
      <c r="Q327" s="38">
        <v>0.75802366004336397</v>
      </c>
      <c r="R327" s="38">
        <v>31.9437500000349</v>
      </c>
      <c r="S327" s="38">
        <v>-31.417379440419602</v>
      </c>
      <c r="T327" s="38">
        <v>26033454.816374999</v>
      </c>
    </row>
    <row r="328" spans="2:20" x14ac:dyDescent="0.3">
      <c r="B328" s="38" t="s">
        <v>1409</v>
      </c>
      <c r="C328" s="38" t="s">
        <v>1410</v>
      </c>
      <c r="D328" s="38" t="s">
        <v>481</v>
      </c>
      <c r="E328" s="38" t="s">
        <v>1411</v>
      </c>
      <c r="F328" s="38">
        <v>0.105999998748302</v>
      </c>
      <c r="G328" s="38">
        <v>91931.238800048799</v>
      </c>
      <c r="H328" s="38">
        <v>361.95000000018598</v>
      </c>
      <c r="I328" s="38">
        <v>374</v>
      </c>
      <c r="J328" s="38">
        <v>371.60000000009302</v>
      </c>
      <c r="K328" s="38">
        <v>365.529999999795</v>
      </c>
      <c r="L328" s="38">
        <v>384.80210699886101</v>
      </c>
      <c r="M328" s="38">
        <v>229.56203379388899</v>
      </c>
      <c r="N328" s="49">
        <f t="shared" si="15"/>
        <v>1.6606024130171058</v>
      </c>
      <c r="O328" s="49">
        <f t="shared" si="16"/>
        <v>-3.4308822011743989</v>
      </c>
      <c r="P328" s="49">
        <f t="shared" si="17"/>
        <v>61.87345697317356</v>
      </c>
      <c r="Q328" s="38">
        <v>0.82009518608901999</v>
      </c>
      <c r="R328" s="38">
        <v>60.521172638458701</v>
      </c>
      <c r="S328" s="38">
        <v>-99.906608996214302</v>
      </c>
      <c r="T328" s="38">
        <v>31079576.088</v>
      </c>
    </row>
    <row r="329" spans="2:20" x14ac:dyDescent="0.3">
      <c r="B329" s="38" t="s">
        <v>2159</v>
      </c>
      <c r="C329" s="38" t="s">
        <v>2179</v>
      </c>
      <c r="D329" s="38" t="s">
        <v>481</v>
      </c>
      <c r="E329" s="38" t="s">
        <v>2199</v>
      </c>
      <c r="F329" s="38">
        <v>3.4000001847744002E-2</v>
      </c>
      <c r="G329" s="38">
        <v>75415.123979980504</v>
      </c>
      <c r="H329" s="38">
        <v>15.880000000004699</v>
      </c>
      <c r="I329" s="38">
        <v>16.4700000000012</v>
      </c>
      <c r="J329" s="38">
        <v>16.3099999999977</v>
      </c>
      <c r="K329" s="38">
        <v>16.0299999999988</v>
      </c>
      <c r="L329" s="38">
        <v>15.960000000006399</v>
      </c>
      <c r="M329" s="38">
        <v>18.790000000008099</v>
      </c>
      <c r="N329" s="49">
        <f t="shared" si="15"/>
        <v>1.7467248908229618</v>
      </c>
      <c r="O329" s="49">
        <f t="shared" si="16"/>
        <v>2.1929824560849656</v>
      </c>
      <c r="P329" s="49">
        <f t="shared" si="17"/>
        <v>-13.198509845712241</v>
      </c>
      <c r="Q329" s="38">
        <v>1.6285215038406</v>
      </c>
      <c r="R329" s="38">
        <v>30.773584905662599</v>
      </c>
      <c r="S329" s="38">
        <v>0.71672966172809505</v>
      </c>
      <c r="T329" s="38">
        <v>8431405.2601093706</v>
      </c>
    </row>
    <row r="330" spans="2:20" x14ac:dyDescent="0.3">
      <c r="B330" s="38" t="s">
        <v>1412</v>
      </c>
      <c r="C330" s="38" t="s">
        <v>1413</v>
      </c>
      <c r="D330" s="38" t="s">
        <v>481</v>
      </c>
      <c r="E330" s="38" t="s">
        <v>1414</v>
      </c>
      <c r="F330" s="38">
        <v>5.2000001072883599E-2</v>
      </c>
      <c r="G330" s="38">
        <v>85197.109619995099</v>
      </c>
      <c r="H330" s="38">
        <v>130.209999999963</v>
      </c>
      <c r="I330" s="38">
        <v>133.58000000007499</v>
      </c>
      <c r="J330" s="38">
        <v>132.540000000037</v>
      </c>
      <c r="K330" s="38">
        <v>130.10000000009299</v>
      </c>
      <c r="L330" s="38">
        <v>130.56000000005599</v>
      </c>
      <c r="M330" s="38">
        <v>96.893582225311505</v>
      </c>
      <c r="N330" s="49">
        <f t="shared" si="15"/>
        <v>1.875480399648165</v>
      </c>
      <c r="O330" s="49">
        <f t="shared" si="16"/>
        <v>1.5165441176318588</v>
      </c>
      <c r="P330" s="49">
        <f t="shared" si="17"/>
        <v>36.789245434062998</v>
      </c>
      <c r="Q330" s="38">
        <v>0.74662171147519996</v>
      </c>
      <c r="R330" s="38">
        <v>27.728033472812999</v>
      </c>
      <c r="S330" s="38">
        <v>3.7792751361885202</v>
      </c>
      <c r="T330" s="38">
        <v>21770810.1915625</v>
      </c>
    </row>
    <row r="331" spans="2:20" x14ac:dyDescent="0.3">
      <c r="B331" s="38" t="s">
        <v>1415</v>
      </c>
      <c r="C331" s="38" t="s">
        <v>1416</v>
      </c>
      <c r="D331" s="38" t="s">
        <v>481</v>
      </c>
      <c r="E331" s="38" t="s">
        <v>1417</v>
      </c>
      <c r="F331" s="38">
        <v>2.19999998807907E-2</v>
      </c>
      <c r="G331" s="38">
        <v>51294.226200012199</v>
      </c>
      <c r="H331" s="38">
        <v>11.8300000000017</v>
      </c>
      <c r="I331" s="38">
        <v>12.1399999999994</v>
      </c>
      <c r="J331" s="38">
        <v>11.9100000000035</v>
      </c>
      <c r="K331" s="38">
        <v>12.0899999999965</v>
      </c>
      <c r="L331" s="38">
        <v>12.7400000000052</v>
      </c>
      <c r="M331" s="38">
        <v>18.511437220498902</v>
      </c>
      <c r="N331" s="49">
        <f t="shared" si="15"/>
        <v>-1.4888337468408019</v>
      </c>
      <c r="O331" s="49">
        <f t="shared" si="16"/>
        <v>-6.5149136577814861</v>
      </c>
      <c r="P331" s="49">
        <f t="shared" si="17"/>
        <v>-35.661397555805166</v>
      </c>
      <c r="Q331" s="38">
        <v>2.0756817634573999</v>
      </c>
      <c r="R331" s="38">
        <v>-1.6495844875335</v>
      </c>
      <c r="S331" s="38">
        <v>0.84683813476931402</v>
      </c>
      <c r="T331" s="38">
        <v>4624458.8074531201</v>
      </c>
    </row>
    <row r="332" spans="2:20" x14ac:dyDescent="0.3">
      <c r="B332" s="38" t="s">
        <v>1418</v>
      </c>
      <c r="C332" s="38" t="s">
        <v>1419</v>
      </c>
      <c r="D332" s="38" t="s">
        <v>481</v>
      </c>
      <c r="E332" s="38" t="s">
        <v>1420</v>
      </c>
      <c r="F332" s="38">
        <v>4.1000001132488299E-2</v>
      </c>
      <c r="G332" s="38">
        <v>262391.28930004901</v>
      </c>
      <c r="H332" s="38">
        <v>41.229999999981402</v>
      </c>
      <c r="I332" s="38">
        <v>42.520000000018598</v>
      </c>
      <c r="J332" s="38">
        <v>42.210000000020997</v>
      </c>
      <c r="K332" s="38">
        <v>41.770000000018598</v>
      </c>
      <c r="L332" s="38">
        <v>43.200000000011599</v>
      </c>
      <c r="M332" s="38">
        <v>44.7242535965052</v>
      </c>
      <c r="N332" s="49">
        <f t="shared" si="15"/>
        <v>1.0533875987603625</v>
      </c>
      <c r="O332" s="49">
        <f t="shared" si="16"/>
        <v>-2.2916666666442955</v>
      </c>
      <c r="P332" s="49">
        <f t="shared" si="17"/>
        <v>-5.6216781596119665</v>
      </c>
      <c r="Q332" s="38">
        <v>1.30963971075107</v>
      </c>
      <c r="R332" s="38">
        <v>11.991477272735199</v>
      </c>
      <c r="S332" s="38">
        <v>38.578026421891998</v>
      </c>
      <c r="T332" s="38">
        <v>9362866.023</v>
      </c>
    </row>
    <row r="333" spans="2:20" x14ac:dyDescent="0.3">
      <c r="B333" s="38" t="s">
        <v>1421</v>
      </c>
      <c r="C333" s="38" t="s">
        <v>1422</v>
      </c>
      <c r="D333" s="38" t="s">
        <v>481</v>
      </c>
      <c r="E333" s="38" t="s">
        <v>1423</v>
      </c>
      <c r="F333" s="38">
        <v>0.69300001859664895</v>
      </c>
      <c r="G333" s="38">
        <v>11036562.7575312</v>
      </c>
      <c r="H333" s="38">
        <v>492.07500000018598</v>
      </c>
      <c r="I333" s="38">
        <v>549.04000000003703</v>
      </c>
      <c r="J333" s="38">
        <v>547.530000000261</v>
      </c>
      <c r="K333" s="38">
        <v>490.58000000007502</v>
      </c>
      <c r="L333" s="38">
        <v>480.45000000018598</v>
      </c>
      <c r="M333" s="38">
        <v>294.97999999998098</v>
      </c>
      <c r="N333" s="49">
        <f t="shared" si="15"/>
        <v>11.608708059883663</v>
      </c>
      <c r="O333" s="49">
        <f t="shared" si="16"/>
        <v>13.961910708720794</v>
      </c>
      <c r="P333" s="49">
        <f t="shared" si="17"/>
        <v>85.615973964437018</v>
      </c>
      <c r="Q333" s="38">
        <v>0.95220988929122496</v>
      </c>
      <c r="R333" s="38">
        <v>92.488175675738603</v>
      </c>
      <c r="S333" s="38">
        <v>25.8677637754008</v>
      </c>
      <c r="T333" s="38">
        <v>241469185.50600001</v>
      </c>
    </row>
    <row r="334" spans="2:20" x14ac:dyDescent="0.3">
      <c r="B334" s="38" t="s">
        <v>1424</v>
      </c>
      <c r="C334" s="38" t="s">
        <v>1425</v>
      </c>
      <c r="D334" s="38" t="s">
        <v>481</v>
      </c>
      <c r="E334" s="38" t="s">
        <v>1426</v>
      </c>
      <c r="F334" s="38">
        <v>2.4000000208616298E-2</v>
      </c>
      <c r="G334" s="38">
        <v>33300.949890014701</v>
      </c>
      <c r="H334" s="38">
        <v>15.9700000000012</v>
      </c>
      <c r="I334" s="38">
        <v>16.195000000006999</v>
      </c>
      <c r="J334" s="38">
        <v>15.9900000000052</v>
      </c>
      <c r="K334" s="38">
        <v>16.149999999994201</v>
      </c>
      <c r="L334" s="38">
        <v>17.140000000013998</v>
      </c>
      <c r="M334" s="38">
        <v>14.953635261321301</v>
      </c>
      <c r="N334" s="49">
        <f t="shared" si="15"/>
        <v>-0.99071207423565566</v>
      </c>
      <c r="O334" s="49">
        <f t="shared" si="16"/>
        <v>-6.7094515753083979</v>
      </c>
      <c r="P334" s="49">
        <f t="shared" si="17"/>
        <v>6.9305203756342371</v>
      </c>
      <c r="Q334" s="38">
        <v>1.082398929997</v>
      </c>
      <c r="R334" s="38">
        <v>-6.5532786885232799</v>
      </c>
      <c r="S334" s="38">
        <v>1.94196993127116</v>
      </c>
      <c r="T334" s="38">
        <v>6784557</v>
      </c>
    </row>
    <row r="335" spans="2:20" x14ac:dyDescent="0.3">
      <c r="B335" s="38" t="s">
        <v>1427</v>
      </c>
      <c r="C335" s="38" t="s">
        <v>1428</v>
      </c>
      <c r="D335" s="38" t="s">
        <v>481</v>
      </c>
      <c r="E335" s="38" t="s">
        <v>1429</v>
      </c>
      <c r="F335" s="38">
        <v>0.168999999761581</v>
      </c>
      <c r="G335" s="38">
        <v>266856.02096997102</v>
      </c>
      <c r="H335" s="38">
        <v>63.969999999972103</v>
      </c>
      <c r="I335" s="38">
        <v>65.770000000018598</v>
      </c>
      <c r="J335" s="38">
        <v>65.670000000041895</v>
      </c>
      <c r="K335" s="38">
        <v>64.859999999986002</v>
      </c>
      <c r="L335" s="38">
        <v>66.75</v>
      </c>
      <c r="M335" s="38">
        <v>38.888285571942099</v>
      </c>
      <c r="N335" s="49">
        <f t="shared" si="15"/>
        <v>1.2488436633611908</v>
      </c>
      <c r="O335" s="49">
        <f t="shared" si="16"/>
        <v>-1.6179775280271231</v>
      </c>
      <c r="P335" s="49">
        <f t="shared" si="17"/>
        <v>68.868334086249376</v>
      </c>
      <c r="Q335" s="38">
        <v>0.27175062917513099</v>
      </c>
      <c r="R335" s="38">
        <v>13.8252631578798</v>
      </c>
      <c r="S335" s="38">
        <v>2.39527957935206</v>
      </c>
      <c r="T335" s="38">
        <v>52737679.465374999</v>
      </c>
    </row>
    <row r="336" spans="2:20" x14ac:dyDescent="0.3">
      <c r="B336" s="38" t="s">
        <v>1430</v>
      </c>
      <c r="C336" s="38" t="s">
        <v>1431</v>
      </c>
      <c r="D336" s="38" t="s">
        <v>547</v>
      </c>
      <c r="E336" s="38" t="s">
        <v>1432</v>
      </c>
      <c r="F336" s="38">
        <v>1.7999999225139601E-2</v>
      </c>
      <c r="G336" s="38">
        <v>22691.25</v>
      </c>
      <c r="H336" s="38">
        <v>14.880000000004699</v>
      </c>
      <c r="I336" s="38">
        <v>15.145000000004099</v>
      </c>
      <c r="J336" s="38">
        <v>15</v>
      </c>
      <c r="K336" s="38">
        <v>14.9850000000006</v>
      </c>
      <c r="L336" s="38">
        <v>12.710000000006399</v>
      </c>
      <c r="M336" s="38">
        <v>13.4311643120163</v>
      </c>
      <c r="N336" s="49">
        <f t="shared" si="15"/>
        <v>0.10010010009609314</v>
      </c>
      <c r="O336" s="49">
        <f t="shared" si="16"/>
        <v>18.017309205290701</v>
      </c>
      <c r="P336" s="49">
        <f t="shared" si="17"/>
        <v>11.680563587328976</v>
      </c>
      <c r="Q336" s="38">
        <v>1.5360754214507299</v>
      </c>
      <c r="R336" s="38">
        <v>-6.9444444444452502</v>
      </c>
      <c r="S336" s="38">
        <v>1.16380803482025</v>
      </c>
      <c r="T336" s="38">
        <v>5834905.6200000001</v>
      </c>
    </row>
    <row r="337" spans="2:20" x14ac:dyDescent="0.3">
      <c r="B337" s="38" t="s">
        <v>1433</v>
      </c>
      <c r="C337" s="38" t="s">
        <v>1431</v>
      </c>
      <c r="D337" s="38" t="s">
        <v>662</v>
      </c>
      <c r="E337" s="38" t="s">
        <v>1434</v>
      </c>
      <c r="F337" s="38">
        <v>6.0000000521540598E-3</v>
      </c>
      <c r="G337" s="38">
        <v>5884.0391399993896</v>
      </c>
      <c r="H337" s="38">
        <v>14.9100000000035</v>
      </c>
      <c r="I337" s="38">
        <v>15.119999999995301</v>
      </c>
      <c r="J337" s="38">
        <v>14.979999999995901</v>
      </c>
      <c r="K337" s="38">
        <v>14.960000000006399</v>
      </c>
      <c r="L337" s="38">
        <v>12.710000000006399</v>
      </c>
      <c r="M337" s="38">
        <v>13.8118792069727</v>
      </c>
      <c r="N337" s="49">
        <f t="shared" si="15"/>
        <v>0.1336898395019569</v>
      </c>
      <c r="O337" s="49">
        <f t="shared" si="16"/>
        <v>17.859952792984725</v>
      </c>
      <c r="P337" s="49">
        <f t="shared" si="17"/>
        <v>8.4573632271088393</v>
      </c>
      <c r="Q337" s="38">
        <v>1.58841473657958</v>
      </c>
      <c r="R337" s="38">
        <v>-6.9351851851824904</v>
      </c>
      <c r="S337" s="38">
        <v>1.1622562907723499</v>
      </c>
      <c r="T337" s="38">
        <v>2990460.9951992198</v>
      </c>
    </row>
    <row r="338" spans="2:20" x14ac:dyDescent="0.3">
      <c r="B338" s="38" t="s">
        <v>1435</v>
      </c>
      <c r="C338" s="38" t="s">
        <v>1436</v>
      </c>
      <c r="D338" s="38" t="s">
        <v>481</v>
      </c>
      <c r="E338" s="38" t="s">
        <v>1437</v>
      </c>
      <c r="F338" s="38">
        <v>0.46799999475479098</v>
      </c>
      <c r="G338" s="38">
        <v>364855.554</v>
      </c>
      <c r="H338" s="38">
        <v>278.16000000014901</v>
      </c>
      <c r="I338" s="38">
        <v>281.41000000014901</v>
      </c>
      <c r="J338" s="38">
        <v>279</v>
      </c>
      <c r="K338" s="38">
        <v>281.31000000005599</v>
      </c>
      <c r="L338" s="38">
        <v>280.25</v>
      </c>
      <c r="M338" s="38">
        <v>218.83436696440901</v>
      </c>
      <c r="N338" s="49">
        <f t="shared" si="15"/>
        <v>-0.82115815294711636</v>
      </c>
      <c r="O338" s="49">
        <f t="shared" si="16"/>
        <v>-0.44603033006244425</v>
      </c>
      <c r="P338" s="49">
        <f t="shared" si="17"/>
        <v>27.493685690317669</v>
      </c>
      <c r="Q338" s="38">
        <v>0.20797153492117099</v>
      </c>
      <c r="R338" s="38">
        <v>38.535911602200898</v>
      </c>
      <c r="S338" s="38">
        <v>3.6849385083187398</v>
      </c>
      <c r="T338" s="38">
        <v>136611725.31900001</v>
      </c>
    </row>
    <row r="339" spans="2:20" x14ac:dyDescent="0.3">
      <c r="B339" s="38" t="s">
        <v>1438</v>
      </c>
      <c r="C339" s="38" t="s">
        <v>1439</v>
      </c>
      <c r="D339" s="38" t="s">
        <v>481</v>
      </c>
      <c r="E339" s="38" t="s">
        <v>1440</v>
      </c>
      <c r="F339" s="38">
        <v>2.0999999716877899E-2</v>
      </c>
      <c r="G339" s="38">
        <v>16549.292720001202</v>
      </c>
      <c r="H339" s="38">
        <v>15.1100000000006</v>
      </c>
      <c r="I339" s="38">
        <v>15.380000000004699</v>
      </c>
      <c r="J339" s="38">
        <v>15.1600000000035</v>
      </c>
      <c r="K339" s="38">
        <v>15.380000000004699</v>
      </c>
      <c r="L339" s="38">
        <v>14.8727237851708</v>
      </c>
      <c r="M339" s="38">
        <v>19.993588843033599</v>
      </c>
      <c r="N339" s="49">
        <f t="shared" si="15"/>
        <v>-1.4304291287459847</v>
      </c>
      <c r="O339" s="49">
        <f t="shared" si="16"/>
        <v>1.9315642446014833</v>
      </c>
      <c r="P339" s="49">
        <f t="shared" si="17"/>
        <v>-24.175693923576283</v>
      </c>
      <c r="Q339" s="38">
        <v>1.3027010220666899</v>
      </c>
      <c r="R339" s="38">
        <v>-8.5649717514170298</v>
      </c>
      <c r="S339" s="38">
        <v>2.6760960387145998</v>
      </c>
      <c r="T339" s="38">
        <v>5408390.09424219</v>
      </c>
    </row>
    <row r="340" spans="2:20" x14ac:dyDescent="0.3">
      <c r="B340" s="38" t="s">
        <v>1441</v>
      </c>
      <c r="C340" s="38" t="s">
        <v>1442</v>
      </c>
      <c r="D340" s="38" t="s">
        <v>662</v>
      </c>
      <c r="E340" s="38" t="s">
        <v>1443</v>
      </c>
      <c r="F340" s="38">
        <v>0.48199999332428001</v>
      </c>
      <c r="G340" s="38">
        <v>498144.28379980498</v>
      </c>
      <c r="H340" s="38">
        <v>111.290000000037</v>
      </c>
      <c r="I340" s="38">
        <v>112.08999999996701</v>
      </c>
      <c r="J340" s="38">
        <v>111.530000000028</v>
      </c>
      <c r="K340" s="38">
        <v>111.510000000009</v>
      </c>
      <c r="L340" s="38">
        <v>98.430000000051194</v>
      </c>
      <c r="M340" s="38">
        <v>81.395126060000607</v>
      </c>
      <c r="N340" s="49">
        <f t="shared" si="15"/>
        <v>1.7935611172983874E-2</v>
      </c>
      <c r="O340" s="49">
        <f t="shared" si="16"/>
        <v>13.308950523183977</v>
      </c>
      <c r="P340" s="49">
        <f t="shared" si="17"/>
        <v>37.022946457277307</v>
      </c>
      <c r="Q340" s="38">
        <v>0.82122530261676696</v>
      </c>
      <c r="R340" s="38">
        <v>69.706250000046595</v>
      </c>
      <c r="S340" s="38">
        <v>21.531101661443198</v>
      </c>
      <c r="T340" s="38">
        <v>138840495.7545</v>
      </c>
    </row>
    <row r="341" spans="2:20" x14ac:dyDescent="0.3">
      <c r="B341" s="38" t="s">
        <v>1444</v>
      </c>
      <c r="C341" s="38" t="s">
        <v>1445</v>
      </c>
      <c r="D341" s="38" t="s">
        <v>481</v>
      </c>
      <c r="E341" s="38" t="s">
        <v>1446</v>
      </c>
      <c r="F341" s="38">
        <v>3.5000000149011598E-2</v>
      </c>
      <c r="G341" s="38">
        <v>59551.1476699829</v>
      </c>
      <c r="H341" s="38">
        <v>22.0899999999965</v>
      </c>
      <c r="I341" s="38">
        <v>22.609999999986002</v>
      </c>
      <c r="J341" s="38">
        <v>22.1900000000023</v>
      </c>
      <c r="K341" s="38">
        <v>22.739999999990701</v>
      </c>
      <c r="L341" s="38">
        <v>24.331865912769</v>
      </c>
      <c r="M341" s="38">
        <v>28.527911167388101</v>
      </c>
      <c r="N341" s="49">
        <f t="shared" si="15"/>
        <v>-2.4186455584372295</v>
      </c>
      <c r="O341" s="49">
        <f t="shared" si="16"/>
        <v>-8.8027195302053727</v>
      </c>
      <c r="P341" s="49">
        <f t="shared" si="17"/>
        <v>-22.216527281643504</v>
      </c>
      <c r="Q341" s="38">
        <v>0.24205770741173199</v>
      </c>
      <c r="R341" s="38">
        <v>-69.343749999883599</v>
      </c>
      <c r="S341" s="38">
        <v>1.7763855208650099</v>
      </c>
      <c r="T341" s="38">
        <v>8499281.2132187504</v>
      </c>
    </row>
    <row r="342" spans="2:20" x14ac:dyDescent="0.3">
      <c r="B342" s="38" t="s">
        <v>1447</v>
      </c>
      <c r="C342" s="38" t="s">
        <v>1448</v>
      </c>
      <c r="D342" s="38" t="s">
        <v>481</v>
      </c>
      <c r="E342" s="38" t="s">
        <v>1449</v>
      </c>
      <c r="F342" s="38">
        <v>1.9999999552965199E-2</v>
      </c>
      <c r="G342" s="38">
        <v>47953.716260009802</v>
      </c>
      <c r="H342" s="38">
        <v>10.039999999993601</v>
      </c>
      <c r="I342" s="38">
        <v>10.2050000000017</v>
      </c>
      <c r="J342" s="38">
        <v>10.0599999999977</v>
      </c>
      <c r="K342" s="38">
        <v>10.229999999995901</v>
      </c>
      <c r="L342" s="38">
        <v>10.8689565217355</v>
      </c>
      <c r="M342" s="38">
        <v>21.350231529941102</v>
      </c>
      <c r="N342" s="49">
        <f t="shared" si="15"/>
        <v>-1.661779081116995</v>
      </c>
      <c r="O342" s="49">
        <f t="shared" si="16"/>
        <v>-7.4428167977309183</v>
      </c>
      <c r="P342" s="49">
        <f t="shared" si="17"/>
        <v>-52.881073041808591</v>
      </c>
      <c r="Q342" s="38">
        <v>2.9978927480442499</v>
      </c>
      <c r="R342" s="38">
        <v>-0.86798964624540498</v>
      </c>
      <c r="S342" s="38">
        <v>1.20571415584163</v>
      </c>
      <c r="T342" s="38">
        <v>4826473.7658359399</v>
      </c>
    </row>
    <row r="343" spans="2:20" x14ac:dyDescent="0.3">
      <c r="B343" s="38" t="s">
        <v>1450</v>
      </c>
      <c r="C343" s="38" t="s">
        <v>1451</v>
      </c>
      <c r="D343" s="38" t="s">
        <v>481</v>
      </c>
      <c r="E343" s="38" t="s">
        <v>1452</v>
      </c>
      <c r="F343" s="38">
        <v>8.9999996125698107E-3</v>
      </c>
      <c r="G343" s="38">
        <v>317921.92016015598</v>
      </c>
      <c r="H343" s="38">
        <v>14.4499999999971</v>
      </c>
      <c r="I343" s="38">
        <v>15.619999999995301</v>
      </c>
      <c r="J343" s="38">
        <v>14.6900000000023</v>
      </c>
      <c r="K343" s="38">
        <v>15.539999999993601</v>
      </c>
      <c r="L343" s="38">
        <v>15.0599999999977</v>
      </c>
      <c r="M343" s="38">
        <v>27.8427629260405</v>
      </c>
      <c r="N343" s="49">
        <f t="shared" si="15"/>
        <v>-5.4697554697017434</v>
      </c>
      <c r="O343" s="49">
        <f t="shared" si="16"/>
        <v>-2.456839309398783</v>
      </c>
      <c r="P343" s="49">
        <f t="shared" si="17"/>
        <v>-47.239431521132609</v>
      </c>
      <c r="Q343" s="38">
        <v>1.72125188265818</v>
      </c>
      <c r="R343" s="38">
        <v>-37.666666666395002</v>
      </c>
      <c r="S343" s="38">
        <v>5.78520199805644</v>
      </c>
      <c r="T343" s="38">
        <v>2306812.6840195302</v>
      </c>
    </row>
    <row r="344" spans="2:20" x14ac:dyDescent="0.3">
      <c r="B344" s="38" t="s">
        <v>1453</v>
      </c>
      <c r="C344" s="38" t="s">
        <v>1454</v>
      </c>
      <c r="D344" s="38" t="s">
        <v>481</v>
      </c>
      <c r="E344" s="38" t="s">
        <v>1455</v>
      </c>
      <c r="F344" s="38">
        <v>0.19099999964237199</v>
      </c>
      <c r="G344" s="38">
        <v>176587.493040039</v>
      </c>
      <c r="H344" s="38">
        <v>211.010000000009</v>
      </c>
      <c r="I344" s="38">
        <v>214.35000000009299</v>
      </c>
      <c r="J344" s="38">
        <v>213.08000000007499</v>
      </c>
      <c r="K344" s="38">
        <v>213.62000000011199</v>
      </c>
      <c r="L344" s="38">
        <v>186.09945716359701</v>
      </c>
      <c r="M344" s="38">
        <v>167.95938164507999</v>
      </c>
      <c r="N344" s="49">
        <f t="shared" si="15"/>
        <v>-0.25278531974380397</v>
      </c>
      <c r="O344" s="49">
        <f t="shared" si="16"/>
        <v>14.49791592500983</v>
      </c>
      <c r="P344" s="49">
        <f t="shared" si="17"/>
        <v>26.86400599541426</v>
      </c>
      <c r="Q344" s="38">
        <v>1.4182956752702001</v>
      </c>
      <c r="R344" s="38">
        <v>26.502487562160201</v>
      </c>
      <c r="S344" s="38">
        <v>3.6578075735669699</v>
      </c>
      <c r="T344" s="38">
        <v>54358678.350749999</v>
      </c>
    </row>
    <row r="345" spans="2:20" x14ac:dyDescent="0.3">
      <c r="B345" s="38" t="s">
        <v>1456</v>
      </c>
      <c r="C345" s="38" t="s">
        <v>1457</v>
      </c>
      <c r="D345" s="38" t="s">
        <v>481</v>
      </c>
      <c r="E345" s="38" t="s">
        <v>1458</v>
      </c>
      <c r="F345" s="38">
        <v>7.2999998927116394E-2</v>
      </c>
      <c r="G345" s="38">
        <v>60351.052440002401</v>
      </c>
      <c r="H345" s="38">
        <v>82.699999999953405</v>
      </c>
      <c r="I345" s="38">
        <v>83.959999999962704</v>
      </c>
      <c r="J345" s="38">
        <v>82.739999999990701</v>
      </c>
      <c r="K345" s="38">
        <v>84</v>
      </c>
      <c r="L345" s="38">
        <v>76.030000000027897</v>
      </c>
      <c r="M345" s="38">
        <v>82.174999088630997</v>
      </c>
      <c r="N345" s="49">
        <f t="shared" si="15"/>
        <v>-1.5000000000110703</v>
      </c>
      <c r="O345" s="49">
        <f t="shared" si="16"/>
        <v>8.8254636327243752</v>
      </c>
      <c r="P345" s="49">
        <f t="shared" si="17"/>
        <v>0.68755815956908506</v>
      </c>
      <c r="Q345" s="38">
        <v>1.0839107591818899</v>
      </c>
      <c r="R345" s="38">
        <v>12.887850467275699</v>
      </c>
      <c r="S345" s="38">
        <v>1.64019168797677</v>
      </c>
      <c r="T345" s="38">
        <v>17217584.206187502</v>
      </c>
    </row>
    <row r="346" spans="2:20" x14ac:dyDescent="0.3">
      <c r="B346" s="38" t="s">
        <v>1459</v>
      </c>
      <c r="C346" s="38" t="s">
        <v>1460</v>
      </c>
      <c r="D346" s="38" t="s">
        <v>481</v>
      </c>
      <c r="E346" s="38" t="s">
        <v>1461</v>
      </c>
      <c r="F346" s="38">
        <v>0.202000007033348</v>
      </c>
      <c r="G346" s="38">
        <v>204550.33893994099</v>
      </c>
      <c r="H346" s="38">
        <v>338.022299999837</v>
      </c>
      <c r="I346" s="38">
        <v>342.87999999988801</v>
      </c>
      <c r="J346" s="38">
        <v>341.41000000014901</v>
      </c>
      <c r="K346" s="38">
        <v>343</v>
      </c>
      <c r="L346" s="38">
        <v>312.68999999994401</v>
      </c>
      <c r="M346" s="38">
        <v>361.11290254816402</v>
      </c>
      <c r="N346" s="49">
        <f t="shared" si="15"/>
        <v>-0.46355685126850971</v>
      </c>
      <c r="O346" s="49">
        <f t="shared" si="16"/>
        <v>9.1848156321628913</v>
      </c>
      <c r="P346" s="49">
        <f t="shared" si="17"/>
        <v>-5.4561613304268732</v>
      </c>
      <c r="Q346" s="38">
        <v>0.77127766739067705</v>
      </c>
      <c r="R346" s="38">
        <v>23.925017519271901</v>
      </c>
      <c r="S346" s="38">
        <v>5.8601708246860698</v>
      </c>
      <c r="T346" s="38">
        <v>56917848.248875</v>
      </c>
    </row>
    <row r="347" spans="2:20" x14ac:dyDescent="0.3">
      <c r="B347" s="38" t="s">
        <v>1462</v>
      </c>
      <c r="C347" s="38" t="s">
        <v>1463</v>
      </c>
      <c r="D347" s="38" t="s">
        <v>481</v>
      </c>
      <c r="E347" s="38" t="s">
        <v>1464</v>
      </c>
      <c r="F347" s="38">
        <v>4.5000001788139302E-2</v>
      </c>
      <c r="G347" s="38">
        <v>131543.26767004401</v>
      </c>
      <c r="H347" s="38">
        <v>23.524999999994201</v>
      </c>
      <c r="I347" s="38">
        <v>24.399999999994201</v>
      </c>
      <c r="J347" s="38">
        <v>24.209999999991901</v>
      </c>
      <c r="K347" s="38">
        <v>23.489999999990701</v>
      </c>
      <c r="L347" s="38">
        <v>20.272499999991901</v>
      </c>
      <c r="M347" s="38">
        <v>13.1753318924311</v>
      </c>
      <c r="N347" s="49">
        <f t="shared" si="15"/>
        <v>3.0651340996231786</v>
      </c>
      <c r="O347" s="49">
        <f t="shared" si="16"/>
        <v>19.422863485024408</v>
      </c>
      <c r="P347" s="49">
        <f t="shared" si="17"/>
        <v>83.752486826536369</v>
      </c>
      <c r="Q347" s="38">
        <v>0.861680836779669</v>
      </c>
      <c r="R347" s="38">
        <v>3.91747572815075</v>
      </c>
      <c r="S347" s="38">
        <v>-28.3506662857253</v>
      </c>
      <c r="T347" s="38">
        <v>14308181.395281199</v>
      </c>
    </row>
    <row r="348" spans="2:20" x14ac:dyDescent="0.3">
      <c r="B348" s="38" t="s">
        <v>1465</v>
      </c>
      <c r="C348" s="38" t="s">
        <v>1466</v>
      </c>
      <c r="D348" s="38" t="s">
        <v>481</v>
      </c>
      <c r="E348" s="38" t="s">
        <v>1467</v>
      </c>
      <c r="F348" s="38">
        <v>1.7999999225139601E-2</v>
      </c>
      <c r="G348" s="38">
        <v>557837.48340039095</v>
      </c>
      <c r="H348" s="38">
        <v>15.4499999999971</v>
      </c>
      <c r="I348" s="38">
        <v>16.640000000013998</v>
      </c>
      <c r="J348" s="38">
        <v>15.7200000000012</v>
      </c>
      <c r="K348" s="38">
        <v>16.75</v>
      </c>
      <c r="L348" s="38">
        <v>14.380000000004699</v>
      </c>
      <c r="M348" s="38">
        <v>49.479999999981402</v>
      </c>
      <c r="N348" s="49">
        <f t="shared" si="15"/>
        <v>-6.1492537313361213</v>
      </c>
      <c r="O348" s="49">
        <f t="shared" si="16"/>
        <v>9.3184979137417425</v>
      </c>
      <c r="P348" s="49">
        <f t="shared" si="17"/>
        <v>-68.229587712192583</v>
      </c>
      <c r="Q348" s="38">
        <v>3.3687681250849</v>
      </c>
      <c r="R348" s="38">
        <v>-1.7863636363636</v>
      </c>
      <c r="S348" s="38">
        <v>0.92915631430332701</v>
      </c>
      <c r="T348" s="38">
        <v>4332728.9193593701</v>
      </c>
    </row>
    <row r="349" spans="2:20" x14ac:dyDescent="0.3">
      <c r="B349" s="38" t="s">
        <v>1468</v>
      </c>
      <c r="C349" s="38" t="s">
        <v>1469</v>
      </c>
      <c r="D349" s="38" t="s">
        <v>481</v>
      </c>
      <c r="E349" s="38" t="s">
        <v>1470</v>
      </c>
      <c r="F349" s="38">
        <v>3.5000000149011598E-2</v>
      </c>
      <c r="G349" s="38">
        <v>46638.311599975597</v>
      </c>
      <c r="H349" s="38">
        <v>33.570000000006999</v>
      </c>
      <c r="I349" s="38">
        <v>34.349999999976703</v>
      </c>
      <c r="J349" s="38">
        <v>33.9400000000023</v>
      </c>
      <c r="K349" s="38">
        <v>34.5599999999977</v>
      </c>
      <c r="L349" s="38">
        <v>33.886986706056597</v>
      </c>
      <c r="M349" s="38">
        <v>34.729407940700199</v>
      </c>
      <c r="N349" s="49">
        <f t="shared" si="15"/>
        <v>-1.7939814814682913</v>
      </c>
      <c r="O349" s="49">
        <f t="shared" si="16"/>
        <v>0.15644145171582424</v>
      </c>
      <c r="P349" s="49">
        <f t="shared" si="17"/>
        <v>-2.2730244697686692</v>
      </c>
      <c r="Q349" s="38">
        <v>0.99082615194856805</v>
      </c>
      <c r="R349" s="38">
        <v>2.1106965174149099</v>
      </c>
      <c r="S349" s="38">
        <v>4.7338941808047803</v>
      </c>
      <c r="T349" s="38">
        <v>8286038.5611171899</v>
      </c>
    </row>
    <row r="350" spans="2:20" x14ac:dyDescent="0.3">
      <c r="B350" s="38" t="s">
        <v>1471</v>
      </c>
      <c r="C350" s="38" t="s">
        <v>1472</v>
      </c>
      <c r="D350" s="38" t="s">
        <v>481</v>
      </c>
      <c r="E350" s="38" t="s">
        <v>1473</v>
      </c>
      <c r="F350" s="38">
        <v>5.2000001072883599E-2</v>
      </c>
      <c r="G350" s="38">
        <v>49549.272499999999</v>
      </c>
      <c r="H350" s="38">
        <v>45.1900000000023</v>
      </c>
      <c r="I350" s="38">
        <v>45.869999999995301</v>
      </c>
      <c r="J350" s="38">
        <v>45.5</v>
      </c>
      <c r="K350" s="38">
        <v>45.570000000006999</v>
      </c>
      <c r="L350" s="38">
        <v>42.849999999976703</v>
      </c>
      <c r="M350" s="38">
        <v>45.678311029798401</v>
      </c>
      <c r="N350" s="49">
        <f t="shared" si="15"/>
        <v>-0.15360983104452133</v>
      </c>
      <c r="O350" s="49">
        <f t="shared" si="16"/>
        <v>6.1843640607345112</v>
      </c>
      <c r="P350" s="49">
        <f t="shared" si="17"/>
        <v>-0.39036257203572866</v>
      </c>
      <c r="Q350" s="38">
        <v>1.4372262759079599</v>
      </c>
      <c r="R350" s="38">
        <v>27.083333333342999</v>
      </c>
      <c r="S350" s="38">
        <v>1.3473730780442601</v>
      </c>
      <c r="T350" s="38">
        <v>13736226.0035</v>
      </c>
    </row>
    <row r="351" spans="2:20" x14ac:dyDescent="0.3">
      <c r="B351" s="38" t="s">
        <v>1474</v>
      </c>
      <c r="C351" s="38" t="s">
        <v>1475</v>
      </c>
      <c r="D351" s="38" t="s">
        <v>481</v>
      </c>
      <c r="E351" s="38" t="s">
        <v>1476</v>
      </c>
      <c r="F351" s="38">
        <v>0.82200002670288097</v>
      </c>
      <c r="G351" s="38">
        <v>4085805.7813593699</v>
      </c>
      <c r="H351" s="38">
        <v>507.10999999987001</v>
      </c>
      <c r="I351" s="38">
        <v>514.73959999997203</v>
      </c>
      <c r="J351" s="38">
        <v>510.91999999992498</v>
      </c>
      <c r="K351" s="38">
        <v>510</v>
      </c>
      <c r="L351" s="38">
        <v>407.779999999795</v>
      </c>
      <c r="M351" s="38">
        <v>164.99049497349199</v>
      </c>
      <c r="N351" s="49">
        <f t="shared" si="15"/>
        <v>0.18039215684803581</v>
      </c>
      <c r="O351" s="49">
        <f t="shared" si="16"/>
        <v>25.293050174158083</v>
      </c>
      <c r="P351" s="49">
        <f t="shared" si="17"/>
        <v>209.66632355519107</v>
      </c>
      <c r="Q351" s="38">
        <v>1.4896568253207101</v>
      </c>
      <c r="R351" s="38">
        <v>93.746788990916698</v>
      </c>
      <c r="S351" s="38">
        <v>22.582708063826399</v>
      </c>
      <c r="T351" s="38">
        <v>315237640</v>
      </c>
    </row>
    <row r="352" spans="2:20" x14ac:dyDescent="0.3">
      <c r="B352" s="38" t="s">
        <v>1477</v>
      </c>
      <c r="C352" s="38" t="s">
        <v>1478</v>
      </c>
      <c r="D352" s="38" t="s">
        <v>481</v>
      </c>
      <c r="E352" s="38" t="s">
        <v>1479</v>
      </c>
      <c r="F352" s="38">
        <v>4.6000000089407002E-2</v>
      </c>
      <c r="G352" s="38">
        <v>100798.92</v>
      </c>
      <c r="H352" s="38">
        <v>4100</v>
      </c>
      <c r="I352" s="38">
        <v>4242.8699999973196</v>
      </c>
      <c r="J352" s="38">
        <v>4220</v>
      </c>
      <c r="K352" s="38">
        <v>4224.2800000011903</v>
      </c>
      <c r="L352" s="38">
        <v>3810.3900000006001</v>
      </c>
      <c r="M352" s="38">
        <v>3598.6400000006001</v>
      </c>
      <c r="N352" s="49">
        <f t="shared" si="15"/>
        <v>-0.10131904137957398</v>
      </c>
      <c r="O352" s="49">
        <f t="shared" si="16"/>
        <v>10.749818260055672</v>
      </c>
      <c r="P352" s="49">
        <f t="shared" si="17"/>
        <v>17.266522908634823</v>
      </c>
      <c r="Q352" s="38">
        <v>1.1383159524775699</v>
      </c>
      <c r="R352" s="38">
        <v>20.2699457226554</v>
      </c>
      <c r="S352" s="38">
        <v>5.9458741806447497</v>
      </c>
      <c r="T352" s="38">
        <v>15624064.699999999</v>
      </c>
    </row>
    <row r="353" spans="2:20" x14ac:dyDescent="0.3">
      <c r="B353" s="38" t="s">
        <v>1480</v>
      </c>
      <c r="C353" s="38" t="s">
        <v>1481</v>
      </c>
      <c r="D353" s="38" t="s">
        <v>481</v>
      </c>
      <c r="E353" s="38" t="s">
        <v>1482</v>
      </c>
      <c r="F353" s="38">
        <v>0.120999999344349</v>
      </c>
      <c r="G353" s="38">
        <v>150882.76839990201</v>
      </c>
      <c r="H353" s="38">
        <v>461.89999999990698</v>
      </c>
      <c r="I353" s="38">
        <v>468.12999999988801</v>
      </c>
      <c r="J353" s="38">
        <v>462.70000000018598</v>
      </c>
      <c r="K353" s="38">
        <v>465.93999999994401</v>
      </c>
      <c r="L353" s="38">
        <v>442.33999999985099</v>
      </c>
      <c r="M353" s="38">
        <v>378.64999999990698</v>
      </c>
      <c r="N353" s="49">
        <f t="shared" si="15"/>
        <v>-0.69536850233043224</v>
      </c>
      <c r="O353" s="49">
        <f t="shared" si="16"/>
        <v>4.6027942307595628</v>
      </c>
      <c r="P353" s="49">
        <f t="shared" si="17"/>
        <v>22.19727980992992</v>
      </c>
      <c r="Q353" s="38">
        <v>1.0534013933756801</v>
      </c>
      <c r="R353" s="38">
        <v>22.692496321717002</v>
      </c>
      <c r="S353" s="38">
        <v>58.299449123733197</v>
      </c>
      <c r="T353" s="38">
        <v>34269772.317906298</v>
      </c>
    </row>
    <row r="354" spans="2:20" x14ac:dyDescent="0.3">
      <c r="B354" s="38" t="s">
        <v>1483</v>
      </c>
      <c r="C354" s="38" t="s">
        <v>1484</v>
      </c>
      <c r="D354" s="38" t="s">
        <v>481</v>
      </c>
      <c r="E354" s="38" t="s">
        <v>1485</v>
      </c>
      <c r="F354" s="38">
        <v>7.0000000298023196E-2</v>
      </c>
      <c r="G354" s="38">
        <v>255314.61791992199</v>
      </c>
      <c r="H354" s="38">
        <v>12.9499999999971</v>
      </c>
      <c r="I354" s="38">
        <v>13.4700000000012</v>
      </c>
      <c r="J354" s="38">
        <v>12.960000000006399</v>
      </c>
      <c r="K354" s="38">
        <v>13.5099999999948</v>
      </c>
      <c r="L354" s="38">
        <v>16.739999999990701</v>
      </c>
      <c r="M354" s="38">
        <v>39.343972932954799</v>
      </c>
      <c r="N354" s="49">
        <f t="shared" si="15"/>
        <v>-4.0710584751192656</v>
      </c>
      <c r="O354" s="49">
        <f t="shared" si="16"/>
        <v>-22.580645161209091</v>
      </c>
      <c r="P354" s="49">
        <f t="shared" si="17"/>
        <v>-67.059757736995067</v>
      </c>
      <c r="Q354" s="38">
        <v>2.32571825743798</v>
      </c>
      <c r="R354" s="38">
        <v>-0.89812889812947105</v>
      </c>
      <c r="S354" s="38">
        <v>0.85867459250857803</v>
      </c>
      <c r="T354" s="38">
        <v>12054642.302890601</v>
      </c>
    </row>
    <row r="355" spans="2:20" x14ac:dyDescent="0.3">
      <c r="B355" s="38" t="s">
        <v>1486</v>
      </c>
      <c r="C355" s="38" t="s">
        <v>1487</v>
      </c>
      <c r="D355" s="38" t="s">
        <v>481</v>
      </c>
      <c r="E355" s="38" t="s">
        <v>1488</v>
      </c>
      <c r="F355" s="38">
        <v>6.1000000685453401E-2</v>
      </c>
      <c r="G355" s="38">
        <v>80734.100999999995</v>
      </c>
      <c r="H355" s="38">
        <v>196.27499999990701</v>
      </c>
      <c r="I355" s="38">
        <v>199.645000000019</v>
      </c>
      <c r="J355" s="38">
        <v>199</v>
      </c>
      <c r="K355" s="38">
        <v>197.66999999992501</v>
      </c>
      <c r="L355" s="38">
        <v>182.239999999991</v>
      </c>
      <c r="M355" s="38">
        <v>106.865538439248</v>
      </c>
      <c r="N355" s="49">
        <f t="shared" si="15"/>
        <v>0.6728385693709179</v>
      </c>
      <c r="O355" s="49">
        <f t="shared" si="16"/>
        <v>9.196663740128308</v>
      </c>
      <c r="P355" s="49">
        <f t="shared" si="17"/>
        <v>86.21531590666109</v>
      </c>
      <c r="Q355" s="38">
        <v>1.0215889864157399</v>
      </c>
      <c r="R355" s="38">
        <v>40.3378378377529</v>
      </c>
      <c r="S355" s="38">
        <v>7.8698867622369999</v>
      </c>
      <c r="T355" s="38">
        <v>23348957.953000002</v>
      </c>
    </row>
    <row r="356" spans="2:20" x14ac:dyDescent="0.3">
      <c r="B356" s="38" t="s">
        <v>1489</v>
      </c>
      <c r="C356" s="38" t="s">
        <v>1490</v>
      </c>
      <c r="D356" s="38" t="s">
        <v>481</v>
      </c>
      <c r="E356" s="38" t="s">
        <v>1491</v>
      </c>
      <c r="F356" s="38">
        <v>5.0000000745058101E-2</v>
      </c>
      <c r="G356" s="38">
        <v>83650.627660034195</v>
      </c>
      <c r="H356" s="38">
        <v>52.820000000006999</v>
      </c>
      <c r="I356" s="38">
        <v>54</v>
      </c>
      <c r="J356" s="38">
        <v>53.659999999974403</v>
      </c>
      <c r="K356" s="38">
        <v>53.799999999988401</v>
      </c>
      <c r="L356" s="38">
        <v>56.5599999999977</v>
      </c>
      <c r="M356" s="38">
        <v>73.293416469823597</v>
      </c>
      <c r="N356" s="49">
        <f t="shared" si="15"/>
        <v>-0.26022304835321269</v>
      </c>
      <c r="O356" s="49">
        <f t="shared" si="16"/>
        <v>-5.1272984441715259</v>
      </c>
      <c r="P356" s="49">
        <f t="shared" si="17"/>
        <v>-26.787421593224099</v>
      </c>
      <c r="Q356" s="38">
        <v>0.68511371895238005</v>
      </c>
      <c r="R356" s="38">
        <v>12.508158508149799</v>
      </c>
      <c r="S356" s="38">
        <v>4.7651964882534203</v>
      </c>
      <c r="T356" s="38">
        <v>11529855.729828101</v>
      </c>
    </row>
    <row r="357" spans="2:20" x14ac:dyDescent="0.3">
      <c r="B357" s="38" t="s">
        <v>1492</v>
      </c>
      <c r="C357" s="38" t="s">
        <v>1493</v>
      </c>
      <c r="D357" s="38" t="s">
        <v>481</v>
      </c>
      <c r="E357" s="38" t="s">
        <v>1494</v>
      </c>
      <c r="F357" s="38">
        <v>7.0000000298023196E-2</v>
      </c>
      <c r="G357" s="38">
        <v>110971.31871997099</v>
      </c>
      <c r="H357" s="38">
        <v>26.459999999991901</v>
      </c>
      <c r="I357" s="38">
        <v>27.3398999999918</v>
      </c>
      <c r="J357" s="38">
        <v>26.5599999999977</v>
      </c>
      <c r="K357" s="38">
        <v>27.260000000009299</v>
      </c>
      <c r="L357" s="38">
        <v>27.7953030303179</v>
      </c>
      <c r="M357" s="38">
        <v>62.280726269585998</v>
      </c>
      <c r="N357" s="49">
        <f t="shared" si="15"/>
        <v>-2.5678650037100517</v>
      </c>
      <c r="O357" s="49">
        <f t="shared" si="16"/>
        <v>-4.4442869680995569</v>
      </c>
      <c r="P357" s="49">
        <f t="shared" si="17"/>
        <v>-57.354382983539587</v>
      </c>
      <c r="Q357" s="38">
        <v>2.5649619093965201</v>
      </c>
      <c r="R357" s="38">
        <v>17.945945945975801</v>
      </c>
      <c r="S357" s="38">
        <v>1.7615748361149599</v>
      </c>
      <c r="T357" s="38">
        <v>11798003.791999999</v>
      </c>
    </row>
    <row r="358" spans="2:20" x14ac:dyDescent="0.3">
      <c r="B358" s="38" t="s">
        <v>1495</v>
      </c>
      <c r="C358" s="38" t="s">
        <v>1496</v>
      </c>
      <c r="D358" s="38" t="s">
        <v>481</v>
      </c>
      <c r="E358" s="38" t="s">
        <v>1497</v>
      </c>
      <c r="F358" s="38">
        <v>0.43999999761581399</v>
      </c>
      <c r="G358" s="38">
        <v>662067.43030957005</v>
      </c>
      <c r="H358" s="38">
        <v>56.059000000008403</v>
      </c>
      <c r="I358" s="38">
        <v>57.489999999990701</v>
      </c>
      <c r="J358" s="38">
        <v>57.489999999990701</v>
      </c>
      <c r="K358" s="38">
        <v>56.090000000025597</v>
      </c>
      <c r="L358" s="38">
        <v>55.650000000023297</v>
      </c>
      <c r="M358" s="38">
        <v>51.207765833067199</v>
      </c>
      <c r="N358" s="49">
        <f t="shared" si="15"/>
        <v>2.4959885897030931</v>
      </c>
      <c r="O358" s="49">
        <f t="shared" si="16"/>
        <v>3.3063791553758013</v>
      </c>
      <c r="P358" s="49">
        <f t="shared" si="17"/>
        <v>12.268127821477373</v>
      </c>
      <c r="Q358" s="38">
        <v>0.81215821227578999</v>
      </c>
      <c r="R358" s="38">
        <v>18.665584415575701</v>
      </c>
      <c r="S358" s="38">
        <v>15.0156985390058</v>
      </c>
      <c r="T358" s="38">
        <v>176418528.18000001</v>
      </c>
    </row>
    <row r="359" spans="2:20" x14ac:dyDescent="0.3">
      <c r="B359" s="38" t="s">
        <v>1498</v>
      </c>
      <c r="C359" s="38" t="s">
        <v>1499</v>
      </c>
      <c r="D359" s="38" t="s">
        <v>481</v>
      </c>
      <c r="E359" s="38" t="s">
        <v>1500</v>
      </c>
      <c r="F359" s="38">
        <v>8.9000001549720806E-2</v>
      </c>
      <c r="G359" s="38">
        <v>74566.377760009796</v>
      </c>
      <c r="H359" s="38">
        <v>63.7477000000072</v>
      </c>
      <c r="I359" s="38">
        <v>64.790000000037296</v>
      </c>
      <c r="J359" s="38">
        <v>64.180000000051194</v>
      </c>
      <c r="K359" s="38">
        <v>64.290000000037296</v>
      </c>
      <c r="L359" s="38">
        <v>57.945225683448399</v>
      </c>
      <c r="M359" s="38"/>
      <c r="N359" s="49">
        <f t="shared" si="15"/>
        <v>-0.1710997044424287</v>
      </c>
      <c r="O359" s="49">
        <f t="shared" si="16"/>
        <v>10.759772255721337</v>
      </c>
      <c r="P359" s="49" t="str">
        <f t="shared" si="17"/>
        <v>-</v>
      </c>
      <c r="Q359" s="38"/>
      <c r="R359" s="38"/>
      <c r="S359" s="38">
        <v>-6.55234309804655</v>
      </c>
      <c r="T359" s="38">
        <v>27795039.421937499</v>
      </c>
    </row>
    <row r="360" spans="2:20" x14ac:dyDescent="0.3">
      <c r="B360" s="38" t="s">
        <v>1501</v>
      </c>
      <c r="C360" s="38" t="s">
        <v>1502</v>
      </c>
      <c r="D360" s="38" t="s">
        <v>481</v>
      </c>
      <c r="E360" s="38" t="s">
        <v>1503</v>
      </c>
      <c r="F360" s="38">
        <v>0.101000003516674</v>
      </c>
      <c r="G360" s="38">
        <v>95711.107380004905</v>
      </c>
      <c r="H360" s="38">
        <v>85.420099999988494</v>
      </c>
      <c r="I360" s="38">
        <v>87.239999999990701</v>
      </c>
      <c r="J360" s="38">
        <v>86.869999999995301</v>
      </c>
      <c r="K360" s="38">
        <v>86.410000000032596</v>
      </c>
      <c r="L360" s="38">
        <v>85.430329571128794</v>
      </c>
      <c r="M360" s="38">
        <v>60.352262692525997</v>
      </c>
      <c r="N360" s="49">
        <f t="shared" si="15"/>
        <v>0.53234579326759734</v>
      </c>
      <c r="O360" s="49">
        <f t="shared" si="16"/>
        <v>1.6851982616640209</v>
      </c>
      <c r="P360" s="49">
        <f t="shared" si="17"/>
        <v>43.938265318349451</v>
      </c>
      <c r="Q360" s="38">
        <v>1.1114079767175999</v>
      </c>
      <c r="R360" s="38">
        <v>18.3270042193762</v>
      </c>
      <c r="S360" s="38">
        <v>3.0718942601888601</v>
      </c>
      <c r="T360" s="38">
        <v>30069957.027874999</v>
      </c>
    </row>
    <row r="361" spans="2:20" x14ac:dyDescent="0.3">
      <c r="B361" s="38" t="s">
        <v>1504</v>
      </c>
      <c r="C361" s="38" t="s">
        <v>1505</v>
      </c>
      <c r="D361" s="38" t="s">
        <v>481</v>
      </c>
      <c r="E361" s="38" t="s">
        <v>1506</v>
      </c>
      <c r="F361" s="38">
        <v>3.9000000804662698E-2</v>
      </c>
      <c r="G361" s="38">
        <v>61320.930340026898</v>
      </c>
      <c r="H361" s="38">
        <v>98.385000000009299</v>
      </c>
      <c r="I361" s="38">
        <v>100</v>
      </c>
      <c r="J361" s="38">
        <v>99.859999999986002</v>
      </c>
      <c r="K361" s="38">
        <v>99.189999999944106</v>
      </c>
      <c r="L361" s="38">
        <v>102.790000000037</v>
      </c>
      <c r="M361" s="38">
        <v>95.793991712504095</v>
      </c>
      <c r="N361" s="49">
        <f t="shared" si="15"/>
        <v>0.67547131771577062</v>
      </c>
      <c r="O361" s="49">
        <f t="shared" si="16"/>
        <v>-2.8504718358302759</v>
      </c>
      <c r="P361" s="49">
        <f t="shared" si="17"/>
        <v>4.2445337278404338</v>
      </c>
      <c r="Q361" s="38">
        <v>1.1976997448600699</v>
      </c>
      <c r="R361" s="38">
        <v>18.492592592607298</v>
      </c>
      <c r="S361" s="38">
        <v>3.02288462260185</v>
      </c>
      <c r="T361" s="38">
        <v>9470225.2969218809</v>
      </c>
    </row>
    <row r="362" spans="2:20" x14ac:dyDescent="0.3">
      <c r="B362" s="38" t="s">
        <v>1507</v>
      </c>
      <c r="C362" s="38" t="s">
        <v>1508</v>
      </c>
      <c r="D362" s="38" t="s">
        <v>481</v>
      </c>
      <c r="E362" s="38" t="s">
        <v>1509</v>
      </c>
      <c r="F362" s="38">
        <v>9.4999998807907104E-2</v>
      </c>
      <c r="G362" s="38">
        <v>203447.16136010701</v>
      </c>
      <c r="H362" s="38">
        <v>207.405000000028</v>
      </c>
      <c r="I362" s="38">
        <v>210.59000000008399</v>
      </c>
      <c r="J362" s="38">
        <v>209.780000000028</v>
      </c>
      <c r="K362" s="38">
        <v>209.530000000028</v>
      </c>
      <c r="L362" s="38">
        <v>182.86000000010199</v>
      </c>
      <c r="M362" s="38">
        <v>155.429833131609</v>
      </c>
      <c r="N362" s="49">
        <f t="shared" si="15"/>
        <v>0.11931465661240233</v>
      </c>
      <c r="O362" s="49">
        <f t="shared" si="16"/>
        <v>14.721644974248601</v>
      </c>
      <c r="P362" s="49">
        <f t="shared" si="17"/>
        <v>34.967654390002735</v>
      </c>
      <c r="Q362" s="38">
        <v>1.7644701691861</v>
      </c>
      <c r="R362" s="38">
        <v>20.566666666651098</v>
      </c>
      <c r="S362" s="38">
        <v>4.2721556274554997</v>
      </c>
      <c r="T362" s="38">
        <v>26897449.108937498</v>
      </c>
    </row>
    <row r="363" spans="2:20" x14ac:dyDescent="0.3">
      <c r="B363" s="38" t="s">
        <v>1510</v>
      </c>
      <c r="C363" s="38" t="s">
        <v>1511</v>
      </c>
      <c r="D363" s="38" t="s">
        <v>481</v>
      </c>
      <c r="E363" s="38" t="s">
        <v>1512</v>
      </c>
      <c r="F363" s="38">
        <v>9.6000000834464999E-2</v>
      </c>
      <c r="G363" s="38">
        <v>109532.83007995599</v>
      </c>
      <c r="H363" s="38">
        <v>75.060000000055894</v>
      </c>
      <c r="I363" s="38">
        <v>76.229999999981402</v>
      </c>
      <c r="J363" s="38">
        <v>75.839999999967404</v>
      </c>
      <c r="K363" s="38">
        <v>75.849999999976703</v>
      </c>
      <c r="L363" s="38">
        <v>71.5713711126009</v>
      </c>
      <c r="M363" s="38">
        <v>77.830985429463894</v>
      </c>
      <c r="N363" s="49">
        <f t="shared" si="15"/>
        <v>-1.3183915635203805E-2</v>
      </c>
      <c r="O363" s="49">
        <f t="shared" si="16"/>
        <v>5.9641569261692773</v>
      </c>
      <c r="P363" s="49">
        <f t="shared" si="17"/>
        <v>-2.5580884252080631</v>
      </c>
      <c r="Q363" s="38">
        <v>0.94942861951403801</v>
      </c>
      <c r="R363" s="38">
        <v>24.947368421038799</v>
      </c>
      <c r="S363" s="38">
        <v>9.7810378192225507</v>
      </c>
      <c r="T363" s="38">
        <v>27209092.682875</v>
      </c>
    </row>
    <row r="364" spans="2:20" x14ac:dyDescent="0.3">
      <c r="B364" s="38" t="s">
        <v>1513</v>
      </c>
      <c r="C364" s="38" t="s">
        <v>1514</v>
      </c>
      <c r="D364" s="38" t="s">
        <v>481</v>
      </c>
      <c r="E364" s="38" t="s">
        <v>1515</v>
      </c>
      <c r="F364" s="38">
        <v>6.1000000685453401E-2</v>
      </c>
      <c r="G364" s="38">
        <v>118383.926079956</v>
      </c>
      <c r="H364" s="38">
        <v>289.29000000003703</v>
      </c>
      <c r="I364" s="38">
        <v>300.06000000005599</v>
      </c>
      <c r="J364" s="38">
        <v>295.83999999985099</v>
      </c>
      <c r="K364" s="38">
        <v>287.27000000001902</v>
      </c>
      <c r="L364" s="38">
        <v>286.970000000205</v>
      </c>
      <c r="M364" s="38">
        <v>252.67999999993501</v>
      </c>
      <c r="N364" s="49">
        <f t="shared" si="15"/>
        <v>2.9832561700948226</v>
      </c>
      <c r="O364" s="49">
        <f t="shared" si="16"/>
        <v>3.0909154265740835</v>
      </c>
      <c r="P364" s="49">
        <f t="shared" si="17"/>
        <v>17.080892828845609</v>
      </c>
      <c r="Q364" s="38">
        <v>1.6199015049696801</v>
      </c>
      <c r="R364" s="38">
        <v>97.9602649005828</v>
      </c>
      <c r="S364" s="38">
        <v>29.574292397272099</v>
      </c>
      <c r="T364" s="38">
        <v>17316376.6860625</v>
      </c>
    </row>
    <row r="365" spans="2:20" x14ac:dyDescent="0.3">
      <c r="B365" s="38" t="s">
        <v>1516</v>
      </c>
      <c r="C365" s="38" t="s">
        <v>1517</v>
      </c>
      <c r="D365" s="38" t="s">
        <v>481</v>
      </c>
      <c r="E365" s="38" t="s">
        <v>1518</v>
      </c>
      <c r="F365" s="38">
        <v>0.68999999761581399</v>
      </c>
      <c r="G365" s="38">
        <v>1053509.1538398401</v>
      </c>
      <c r="H365" s="38">
        <v>200.25</v>
      </c>
      <c r="I365" s="38">
        <v>205.35000000009299</v>
      </c>
      <c r="J365" s="38">
        <v>203.479999999981</v>
      </c>
      <c r="K365" s="38">
        <v>201.66999999992501</v>
      </c>
      <c r="L365" s="38">
        <v>172.56000000005599</v>
      </c>
      <c r="M365" s="38">
        <v>107.66000000003299</v>
      </c>
      <c r="N365" s="49">
        <f t="shared" si="15"/>
        <v>0.89750582637807608</v>
      </c>
      <c r="O365" s="49">
        <f t="shared" si="16"/>
        <v>17.918405192347574</v>
      </c>
      <c r="P365" s="49">
        <f t="shared" si="17"/>
        <v>89.002415010141789</v>
      </c>
      <c r="Q365" s="38">
        <v>1.07867628395798</v>
      </c>
      <c r="R365" s="38">
        <v>93.339449541294002</v>
      </c>
      <c r="S365" s="38">
        <v>13.542051449330801</v>
      </c>
      <c r="T365" s="38">
        <v>238743036.79249999</v>
      </c>
    </row>
    <row r="366" spans="2:20" x14ac:dyDescent="0.3">
      <c r="B366" s="38" t="s">
        <v>2160</v>
      </c>
      <c r="C366" s="38" t="s">
        <v>2180</v>
      </c>
      <c r="D366" s="38" t="s">
        <v>481</v>
      </c>
      <c r="E366" s="38" t="s">
        <v>2200</v>
      </c>
      <c r="F366" s="38">
        <v>2.70000007003546E-2</v>
      </c>
      <c r="G366" s="38">
        <v>32668.350649993899</v>
      </c>
      <c r="H366" s="38">
        <v>45.6800999999978</v>
      </c>
      <c r="I366" s="38">
        <v>46.179999999993001</v>
      </c>
      <c r="J366" s="38">
        <v>45.969999999972103</v>
      </c>
      <c r="K366" s="38">
        <v>46.0599999999977</v>
      </c>
      <c r="L366" s="38">
        <v>42.380000000004699</v>
      </c>
      <c r="M366" s="38">
        <v>34.512482572638</v>
      </c>
      <c r="N366" s="49">
        <f t="shared" si="15"/>
        <v>-0.19539730791489721</v>
      </c>
      <c r="O366" s="49">
        <f t="shared" si="16"/>
        <v>8.470976875806997</v>
      </c>
      <c r="P366" s="49">
        <f t="shared" si="17"/>
        <v>33.198183883815389</v>
      </c>
      <c r="Q366" s="38">
        <v>1.4379458206731199</v>
      </c>
      <c r="R366" s="38">
        <v>23.100502512534099</v>
      </c>
      <c r="S366" s="38">
        <v>3.9117947155427801</v>
      </c>
      <c r="T366" s="38">
        <v>7626826.1568984399</v>
      </c>
    </row>
    <row r="367" spans="2:20" x14ac:dyDescent="0.3">
      <c r="B367" s="38" t="s">
        <v>1519</v>
      </c>
      <c r="C367" s="38" t="s">
        <v>1520</v>
      </c>
      <c r="D367" s="38" t="s">
        <v>481</v>
      </c>
      <c r="E367" s="38" t="s">
        <v>1521</v>
      </c>
      <c r="F367" s="38">
        <v>2.3000000044703501E-2</v>
      </c>
      <c r="G367" s="38">
        <v>24982.967339996299</v>
      </c>
      <c r="H367" s="38">
        <v>10.4499999999971</v>
      </c>
      <c r="I367" s="38">
        <v>10.8000000000029</v>
      </c>
      <c r="J367" s="38">
        <v>10.460000000006399</v>
      </c>
      <c r="K367" s="38">
        <v>10.8099999999977</v>
      </c>
      <c r="L367" s="38">
        <v>11.8078291815036</v>
      </c>
      <c r="M367" s="38">
        <v>13.391372060374101</v>
      </c>
      <c r="N367" s="49">
        <f t="shared" si="15"/>
        <v>-3.2377428306325187</v>
      </c>
      <c r="O367" s="49">
        <f t="shared" si="16"/>
        <v>-11.414707655226842</v>
      </c>
      <c r="P367" s="49">
        <f t="shared" si="17"/>
        <v>-21.890005349353359</v>
      </c>
      <c r="Q367" s="38">
        <v>1.24416992118131</v>
      </c>
      <c r="R367" s="38">
        <v>9.1754385964886804</v>
      </c>
      <c r="S367" s="38">
        <v>0.59076707898020697</v>
      </c>
      <c r="T367" s="38">
        <v>4443168.11035938</v>
      </c>
    </row>
    <row r="368" spans="2:20" x14ac:dyDescent="0.3">
      <c r="B368" s="38" t="s">
        <v>1522</v>
      </c>
      <c r="C368" s="38" t="s">
        <v>1523</v>
      </c>
      <c r="D368" s="38" t="s">
        <v>481</v>
      </c>
      <c r="E368" s="38" t="s">
        <v>1524</v>
      </c>
      <c r="F368" s="38">
        <v>0.69599997997283902</v>
      </c>
      <c r="G368" s="38">
        <v>702328.42513964802</v>
      </c>
      <c r="H368" s="38">
        <v>136.37999999988801</v>
      </c>
      <c r="I368" s="38">
        <v>138.65999999991601</v>
      </c>
      <c r="J368" s="38">
        <v>138.469999999972</v>
      </c>
      <c r="K368" s="38">
        <v>137.30000000004699</v>
      </c>
      <c r="L368" s="38">
        <v>136.06000000005599</v>
      </c>
      <c r="M368" s="38">
        <v>130.00504882657</v>
      </c>
      <c r="N368" s="49">
        <f t="shared" si="15"/>
        <v>0.85214857969745861</v>
      </c>
      <c r="O368" s="49">
        <f t="shared" si="16"/>
        <v>1.7712773775650588</v>
      </c>
      <c r="P368" s="49">
        <f t="shared" si="17"/>
        <v>6.5112480244474638</v>
      </c>
      <c r="Q368" s="38">
        <v>0.56469030236621598</v>
      </c>
      <c r="R368" s="38"/>
      <c r="S368" s="38">
        <v>15.381249296086001</v>
      </c>
      <c r="T368" s="38">
        <v>191730109.63174999</v>
      </c>
    </row>
    <row r="369" spans="2:20" x14ac:dyDescent="0.3">
      <c r="B369" s="38" t="s">
        <v>1525</v>
      </c>
      <c r="C369" s="38" t="s">
        <v>1526</v>
      </c>
      <c r="D369" s="38" t="s">
        <v>481</v>
      </c>
      <c r="E369" s="38" t="s">
        <v>1527</v>
      </c>
      <c r="F369" s="38">
        <v>4.3000001460313797E-2</v>
      </c>
      <c r="G369" s="38">
        <v>127147.104880005</v>
      </c>
      <c r="H369" s="38">
        <v>116.06000000005599</v>
      </c>
      <c r="I369" s="38">
        <v>119.80000000004701</v>
      </c>
      <c r="J369" s="38">
        <v>119.43999999994401</v>
      </c>
      <c r="K369" s="38">
        <v>116.219999999972</v>
      </c>
      <c r="L369" s="38">
        <v>110.369999999995</v>
      </c>
      <c r="M369" s="38">
        <v>80.0432899584994</v>
      </c>
      <c r="N369" s="49">
        <f t="shared" si="15"/>
        <v>2.7706074685706241</v>
      </c>
      <c r="O369" s="49">
        <f t="shared" si="16"/>
        <v>8.2178128114065547</v>
      </c>
      <c r="P369" s="49">
        <f t="shared" si="17"/>
        <v>49.219253808621424</v>
      </c>
      <c r="Q369" s="38">
        <v>1.34912307098602</v>
      </c>
      <c r="R369" s="38">
        <v>45.414448669122102</v>
      </c>
      <c r="S369" s="38">
        <v>4.4832793058012603</v>
      </c>
      <c r="T369" s="38">
        <v>13355125.791031299</v>
      </c>
    </row>
    <row r="370" spans="2:20" x14ac:dyDescent="0.3">
      <c r="B370" s="38" t="s">
        <v>1528</v>
      </c>
      <c r="C370" s="38" t="s">
        <v>1529</v>
      </c>
      <c r="D370" s="38" t="s">
        <v>481</v>
      </c>
      <c r="E370" s="38" t="s">
        <v>1530</v>
      </c>
      <c r="F370" s="38">
        <v>2.8999999165535001E-2</v>
      </c>
      <c r="G370" s="38">
        <v>32733.6723800049</v>
      </c>
      <c r="H370" s="38">
        <v>51.900000000023297</v>
      </c>
      <c r="I370" s="38">
        <v>52.859999999986002</v>
      </c>
      <c r="J370" s="38">
        <v>52.1900000000023</v>
      </c>
      <c r="K370" s="38">
        <v>52.450000000011599</v>
      </c>
      <c r="L370" s="38">
        <v>55.799999999988401</v>
      </c>
      <c r="M370" s="38">
        <v>45.800283525313702</v>
      </c>
      <c r="N370" s="49">
        <f t="shared" si="15"/>
        <v>-0.49571020020827744</v>
      </c>
      <c r="O370" s="49">
        <f t="shared" si="16"/>
        <v>-6.469534050155648</v>
      </c>
      <c r="P370" s="49">
        <f t="shared" si="17"/>
        <v>13.951259649205047</v>
      </c>
      <c r="Q370" s="38">
        <v>1.2525039698521101</v>
      </c>
      <c r="R370" s="38">
        <v>29.822857142862599</v>
      </c>
      <c r="S370" s="38">
        <v>1.2036739420618701</v>
      </c>
      <c r="T370" s="38">
        <v>7122865.2615703102</v>
      </c>
    </row>
    <row r="371" spans="2:20" x14ac:dyDescent="0.3">
      <c r="B371" s="38" t="s">
        <v>1531</v>
      </c>
      <c r="C371" s="38" t="s">
        <v>1532</v>
      </c>
      <c r="D371" s="38" t="s">
        <v>481</v>
      </c>
      <c r="E371" s="38" t="s">
        <v>1533</v>
      </c>
      <c r="F371" s="38">
        <v>0.75</v>
      </c>
      <c r="G371" s="38">
        <v>864436.07125000004</v>
      </c>
      <c r="H371" s="38">
        <v>37.659999999974403</v>
      </c>
      <c r="I371" s="38">
        <v>38.270000000018598</v>
      </c>
      <c r="J371" s="38">
        <v>38.049999999988401</v>
      </c>
      <c r="K371" s="38">
        <v>38.409999999974403</v>
      </c>
      <c r="L371" s="38">
        <v>37.2954865001957</v>
      </c>
      <c r="M371" s="38">
        <v>33.493189123342702</v>
      </c>
      <c r="N371" s="49">
        <f t="shared" si="15"/>
        <v>-0.93725592290091542</v>
      </c>
      <c r="O371" s="49">
        <f t="shared" si="16"/>
        <v>2.0230691984370321</v>
      </c>
      <c r="P371" s="49">
        <f t="shared" si="17"/>
        <v>13.605186594398921</v>
      </c>
      <c r="Q371" s="38">
        <v>0.64471218811831899</v>
      </c>
      <c r="R371" s="38">
        <v>15.039525691681799</v>
      </c>
      <c r="S371" s="38">
        <v>3.2852745638447201</v>
      </c>
      <c r="T371" s="38">
        <v>211439276.65625</v>
      </c>
    </row>
    <row r="372" spans="2:20" x14ac:dyDescent="0.3">
      <c r="B372" s="38" t="s">
        <v>1534</v>
      </c>
      <c r="C372" s="38" t="s">
        <v>1535</v>
      </c>
      <c r="D372" s="38" t="s">
        <v>481</v>
      </c>
      <c r="E372" s="38" t="s">
        <v>1536</v>
      </c>
      <c r="F372" s="38">
        <v>0.44499999284744302</v>
      </c>
      <c r="G372" s="38">
        <v>291636.51264013699</v>
      </c>
      <c r="H372" s="38">
        <v>78.239999999990701</v>
      </c>
      <c r="I372" s="38">
        <v>80.089999999967404</v>
      </c>
      <c r="J372" s="38">
        <v>79.979999999981402</v>
      </c>
      <c r="K372" s="38">
        <v>79.619999999995301</v>
      </c>
      <c r="L372" s="38">
        <v>76.849999999976703</v>
      </c>
      <c r="M372" s="38">
        <v>72.935415606130803</v>
      </c>
      <c r="N372" s="49">
        <f t="shared" si="15"/>
        <v>0.45214770156508721</v>
      </c>
      <c r="O372" s="49">
        <f t="shared" si="16"/>
        <v>4.072869225771826</v>
      </c>
      <c r="P372" s="49">
        <f t="shared" si="17"/>
        <v>9.6586607964134839</v>
      </c>
      <c r="Q372" s="38">
        <v>0.78727537503618805</v>
      </c>
      <c r="R372" s="38">
        <v>17.089743589749599</v>
      </c>
      <c r="S372" s="38">
        <v>-10.380863586673501</v>
      </c>
      <c r="T372" s="38">
        <v>124551843.9325</v>
      </c>
    </row>
    <row r="373" spans="2:20" x14ac:dyDescent="0.3">
      <c r="B373" s="38" t="s">
        <v>1537</v>
      </c>
      <c r="C373" s="38" t="s">
        <v>1538</v>
      </c>
      <c r="D373" s="38" t="s">
        <v>481</v>
      </c>
      <c r="E373" s="38" t="s">
        <v>1539</v>
      </c>
      <c r="F373" s="38">
        <v>0.14599999785423301</v>
      </c>
      <c r="G373" s="38">
        <v>179988.66936010699</v>
      </c>
      <c r="H373" s="38">
        <v>60.010000000009299</v>
      </c>
      <c r="I373" s="38">
        <v>61.840000000025597</v>
      </c>
      <c r="J373" s="38">
        <v>60.030000000027897</v>
      </c>
      <c r="K373" s="38">
        <v>61.630000000004699</v>
      </c>
      <c r="L373" s="38">
        <v>64.140207351651</v>
      </c>
      <c r="M373" s="38">
        <v>91.424492472084196</v>
      </c>
      <c r="N373" s="49">
        <f t="shared" si="15"/>
        <v>-2.5961382443236736</v>
      </c>
      <c r="O373" s="49">
        <f t="shared" si="16"/>
        <v>-6.408160374488256</v>
      </c>
      <c r="P373" s="49">
        <f t="shared" si="17"/>
        <v>-34.339258138777609</v>
      </c>
      <c r="Q373" s="38">
        <v>1.5411279404906999</v>
      </c>
      <c r="R373" s="38">
        <v>-21.593525179836401</v>
      </c>
      <c r="S373" s="38">
        <v>1.2655032826369299</v>
      </c>
      <c r="T373" s="38">
        <v>26214900.499812499</v>
      </c>
    </row>
    <row r="374" spans="2:20" x14ac:dyDescent="0.3">
      <c r="B374" s="38" t="s">
        <v>1540</v>
      </c>
      <c r="C374" s="38" t="s">
        <v>1541</v>
      </c>
      <c r="D374" s="38" t="s">
        <v>481</v>
      </c>
      <c r="E374" s="38" t="s">
        <v>1542</v>
      </c>
      <c r="F374" s="38">
        <v>3.4000001847744002E-2</v>
      </c>
      <c r="G374" s="38">
        <v>54466.884119995098</v>
      </c>
      <c r="H374" s="38">
        <v>72.349999999976703</v>
      </c>
      <c r="I374" s="38">
        <v>74.170000000041895</v>
      </c>
      <c r="J374" s="38">
        <v>72.819999999948806</v>
      </c>
      <c r="K374" s="38">
        <v>74.469999999972103</v>
      </c>
      <c r="L374" s="38">
        <v>80.609989721910097</v>
      </c>
      <c r="M374" s="38">
        <v>91.628944467869601</v>
      </c>
      <c r="N374" s="49">
        <f t="shared" si="15"/>
        <v>-2.2156573117012428</v>
      </c>
      <c r="O374" s="49">
        <f t="shared" si="16"/>
        <v>-9.66380190449763</v>
      </c>
      <c r="P374" s="49">
        <f t="shared" si="17"/>
        <v>-20.527295798454055</v>
      </c>
      <c r="Q374" s="38">
        <v>0.31924734729909698</v>
      </c>
      <c r="R374" s="38">
        <v>13.713747645946601</v>
      </c>
      <c r="S374" s="38">
        <v>1.4915288494084999</v>
      </c>
      <c r="T374" s="38">
        <v>8187840.0936171897</v>
      </c>
    </row>
    <row r="375" spans="2:20" x14ac:dyDescent="0.3">
      <c r="B375" s="38" t="s">
        <v>1543</v>
      </c>
      <c r="C375" s="38" t="s">
        <v>1544</v>
      </c>
      <c r="D375" s="38" t="s">
        <v>481</v>
      </c>
      <c r="E375" s="38" t="s">
        <v>1545</v>
      </c>
      <c r="F375" s="38">
        <v>6.8999998271465302E-2</v>
      </c>
      <c r="G375" s="38">
        <v>105747.387689941</v>
      </c>
      <c r="H375" s="38">
        <v>104.290000000037</v>
      </c>
      <c r="I375" s="38">
        <v>106.900000000023</v>
      </c>
      <c r="J375" s="38">
        <v>104.41000000003299</v>
      </c>
      <c r="K375" s="38">
        <v>106.92000000004199</v>
      </c>
      <c r="L375" s="38">
        <v>99.680000000051194</v>
      </c>
      <c r="M375" s="38">
        <v>117.839716057177</v>
      </c>
      <c r="N375" s="49">
        <f t="shared" si="15"/>
        <v>-2.3475495697792881</v>
      </c>
      <c r="O375" s="49">
        <f t="shared" si="16"/>
        <v>4.7451845906695125</v>
      </c>
      <c r="P375" s="49">
        <f t="shared" si="17"/>
        <v>-11.396595737406372</v>
      </c>
      <c r="Q375" s="38">
        <v>1.94691858253827</v>
      </c>
      <c r="R375" s="38">
        <v>41.268774703552502</v>
      </c>
      <c r="S375" s="38">
        <v>1.46621535589111</v>
      </c>
      <c r="T375" s="38">
        <v>17152074.909703098</v>
      </c>
    </row>
    <row r="376" spans="2:20" x14ac:dyDescent="0.3">
      <c r="B376" s="38" t="s">
        <v>1546</v>
      </c>
      <c r="C376" s="38" t="s">
        <v>1547</v>
      </c>
      <c r="D376" s="38" t="s">
        <v>481</v>
      </c>
      <c r="E376" s="38" t="s">
        <v>1548</v>
      </c>
      <c r="F376" s="38">
        <v>0.211999997496605</v>
      </c>
      <c r="G376" s="38">
        <v>226847.77166992199</v>
      </c>
      <c r="H376" s="38">
        <v>109.520000000019</v>
      </c>
      <c r="I376" s="38">
        <v>111.319999999949</v>
      </c>
      <c r="J376" s="38">
        <v>110.31000000005599</v>
      </c>
      <c r="K376" s="38">
        <v>110.770000000019</v>
      </c>
      <c r="L376" s="38">
        <v>106.83999999996701</v>
      </c>
      <c r="M376" s="38">
        <v>119.428350181901</v>
      </c>
      <c r="N376" s="49">
        <f t="shared" si="15"/>
        <v>-0.41527489389087663</v>
      </c>
      <c r="O376" s="49">
        <f t="shared" si="16"/>
        <v>3.2478472483059329</v>
      </c>
      <c r="P376" s="49">
        <f t="shared" si="17"/>
        <v>-7.6349963538446852</v>
      </c>
      <c r="Q376" s="38">
        <v>1.31869435680892</v>
      </c>
      <c r="R376" s="38">
        <v>6.7966728280953204</v>
      </c>
      <c r="S376" s="38">
        <v>0.884306794297117</v>
      </c>
      <c r="T376" s="38">
        <v>46826909.493812501</v>
      </c>
    </row>
    <row r="377" spans="2:20" x14ac:dyDescent="0.3">
      <c r="B377" s="38" t="s">
        <v>1549</v>
      </c>
      <c r="C377" s="38" t="s">
        <v>1550</v>
      </c>
      <c r="D377" s="38" t="s">
        <v>481</v>
      </c>
      <c r="E377" s="38" t="s">
        <v>1551</v>
      </c>
      <c r="F377" s="38">
        <v>0.101000003516674</v>
      </c>
      <c r="G377" s="38">
        <v>74075.962150024396</v>
      </c>
      <c r="H377" s="38">
        <v>119.369999999995</v>
      </c>
      <c r="I377" s="38">
        <v>120.880000000005</v>
      </c>
      <c r="J377" s="38">
        <v>119.94999999995299</v>
      </c>
      <c r="K377" s="38">
        <v>119.819999999949</v>
      </c>
      <c r="L377" s="38">
        <v>110.024264178122</v>
      </c>
      <c r="M377" s="38">
        <v>105.18142302916399</v>
      </c>
      <c r="N377" s="49">
        <f t="shared" si="15"/>
        <v>0.10849607745288267</v>
      </c>
      <c r="O377" s="49">
        <f t="shared" si="16"/>
        <v>9.0214062288677415</v>
      </c>
      <c r="P377" s="49">
        <f t="shared" si="17"/>
        <v>14.041050734495261</v>
      </c>
      <c r="Q377" s="38">
        <v>1.27512899785143</v>
      </c>
      <c r="R377" s="38">
        <v>28.424170616082801</v>
      </c>
      <c r="S377" s="38">
        <v>5.8579231564217498</v>
      </c>
      <c r="T377" s="38">
        <v>28305484.6918438</v>
      </c>
    </row>
    <row r="378" spans="2:20" x14ac:dyDescent="0.3">
      <c r="B378" s="38" t="s">
        <v>1552</v>
      </c>
      <c r="C378" s="38" t="s">
        <v>1553</v>
      </c>
      <c r="D378" s="38" t="s">
        <v>481</v>
      </c>
      <c r="E378" s="38" t="s">
        <v>1554</v>
      </c>
      <c r="F378" s="38">
        <v>8.6999997496604906E-2</v>
      </c>
      <c r="G378" s="38">
        <v>90649.370400024403</v>
      </c>
      <c r="H378" s="38">
        <v>27.369999999995301</v>
      </c>
      <c r="I378" s="38">
        <v>27.880000000004699</v>
      </c>
      <c r="J378" s="38">
        <v>27.679999999993001</v>
      </c>
      <c r="K378" s="38">
        <v>27.920000000012799</v>
      </c>
      <c r="L378" s="38">
        <v>25.709999999991901</v>
      </c>
      <c r="M378" s="38">
        <v>27.9608030350064</v>
      </c>
      <c r="N378" s="49">
        <f t="shared" si="15"/>
        <v>-0.8595988539387095</v>
      </c>
      <c r="O378" s="49">
        <f t="shared" si="16"/>
        <v>7.6623881758137724</v>
      </c>
      <c r="P378" s="49">
        <f t="shared" si="17"/>
        <v>-1.0042738567337957</v>
      </c>
      <c r="Q378" s="38">
        <v>0.783699177440212</v>
      </c>
      <c r="R378" s="38">
        <v>12.034782608694499</v>
      </c>
      <c r="S378" s="38">
        <v>1.6313533755656</v>
      </c>
      <c r="T378" s="38">
        <v>21279928.3871875</v>
      </c>
    </row>
    <row r="379" spans="2:20" x14ac:dyDescent="0.3">
      <c r="B379" s="38" t="s">
        <v>1555</v>
      </c>
      <c r="C379" s="38" t="s">
        <v>1556</v>
      </c>
      <c r="D379" s="38" t="s">
        <v>481</v>
      </c>
      <c r="E379" s="38" t="s">
        <v>1557</v>
      </c>
      <c r="F379" s="38">
        <v>0.112999998033047</v>
      </c>
      <c r="G379" s="38">
        <v>87453.182790039107</v>
      </c>
      <c r="H379" s="38">
        <v>134.760000000009</v>
      </c>
      <c r="I379" s="38">
        <v>137.02499999990701</v>
      </c>
      <c r="J379" s="38">
        <v>136.18999999994401</v>
      </c>
      <c r="K379" s="38">
        <v>135.75</v>
      </c>
      <c r="L379" s="38">
        <v>133.969999999972</v>
      </c>
      <c r="M379" s="38">
        <v>103.520750921103</v>
      </c>
      <c r="N379" s="49">
        <f t="shared" si="15"/>
        <v>0.3241252301613311</v>
      </c>
      <c r="O379" s="49">
        <f t="shared" si="16"/>
        <v>1.6570874076080222</v>
      </c>
      <c r="P379" s="49">
        <f t="shared" si="17"/>
        <v>31.5581647043301</v>
      </c>
      <c r="Q379" s="38">
        <v>1.1268795066680499</v>
      </c>
      <c r="R379" s="38">
        <v>16.1938168846536</v>
      </c>
      <c r="S379" s="38">
        <v>4.5906176212447498</v>
      </c>
      <c r="T379" s="38">
        <v>30913173.085875001</v>
      </c>
    </row>
    <row r="380" spans="2:20" x14ac:dyDescent="0.3">
      <c r="B380" s="38" t="s">
        <v>1558</v>
      </c>
      <c r="C380" s="38" t="s">
        <v>1559</v>
      </c>
      <c r="D380" s="38" t="s">
        <v>481</v>
      </c>
      <c r="E380" s="38" t="s">
        <v>1560</v>
      </c>
      <c r="F380" s="38">
        <v>4.6000000089407002E-2</v>
      </c>
      <c r="G380" s="38">
        <v>34572.665429992703</v>
      </c>
      <c r="H380" s="38">
        <v>43.609999999986002</v>
      </c>
      <c r="I380" s="38">
        <v>44.149399999994799</v>
      </c>
      <c r="J380" s="38">
        <v>43.705000000016298</v>
      </c>
      <c r="K380" s="38">
        <v>44.3099999999977</v>
      </c>
      <c r="L380" s="38">
        <v>44.770000000018598</v>
      </c>
      <c r="M380" s="38">
        <v>50.6741023020586</v>
      </c>
      <c r="N380" s="49">
        <f t="shared" si="15"/>
        <v>-1.3653802752909803</v>
      </c>
      <c r="O380" s="49">
        <f t="shared" si="16"/>
        <v>-2.3788251061019823</v>
      </c>
      <c r="P380" s="49">
        <f t="shared" si="17"/>
        <v>-13.752788871326857</v>
      </c>
      <c r="Q380" s="38">
        <v>1.67168197568935</v>
      </c>
      <c r="R380" s="38">
        <v>9.6266519823839207</v>
      </c>
      <c r="S380" s="38">
        <v>0.78523337692877204</v>
      </c>
      <c r="T380" s="38">
        <v>11997839.696093701</v>
      </c>
    </row>
    <row r="381" spans="2:20" x14ac:dyDescent="0.3">
      <c r="B381" s="38" t="s">
        <v>1561</v>
      </c>
      <c r="C381" s="38" t="s">
        <v>1562</v>
      </c>
      <c r="D381" s="38" t="s">
        <v>481</v>
      </c>
      <c r="E381" s="38" t="s">
        <v>1563</v>
      </c>
      <c r="F381" s="38">
        <v>1.11099994182587</v>
      </c>
      <c r="G381" s="38">
        <v>653019.50909960899</v>
      </c>
      <c r="H381" s="38">
        <v>138.25</v>
      </c>
      <c r="I381" s="38">
        <v>139.32000000006499</v>
      </c>
      <c r="J381" s="38">
        <v>138.38999999989801</v>
      </c>
      <c r="K381" s="38">
        <v>139.06000000005599</v>
      </c>
      <c r="L381" s="38">
        <v>125.959999999963</v>
      </c>
      <c r="M381" s="38">
        <v>116.348149987985</v>
      </c>
      <c r="N381" s="49">
        <f t="shared" si="15"/>
        <v>-0.48180641461075363</v>
      </c>
      <c r="O381" s="49">
        <f t="shared" si="16"/>
        <v>9.8682121307864854</v>
      </c>
      <c r="P381" s="49">
        <f t="shared" si="17"/>
        <v>18.944736133912937</v>
      </c>
      <c r="Q381" s="38">
        <v>0.420547730614999</v>
      </c>
      <c r="R381" s="38">
        <v>27.901209677394899</v>
      </c>
      <c r="S381" s="38">
        <v>8.2327089081372797</v>
      </c>
      <c r="T381" s="38">
        <v>344049537.30549997</v>
      </c>
    </row>
    <row r="382" spans="2:20" x14ac:dyDescent="0.3">
      <c r="B382" s="38" t="s">
        <v>1564</v>
      </c>
      <c r="C382" s="38" t="s">
        <v>1565</v>
      </c>
      <c r="D382" s="38" t="s">
        <v>481</v>
      </c>
      <c r="E382" s="38" t="s">
        <v>1566</v>
      </c>
      <c r="F382" s="38">
        <v>0.18099999427795399</v>
      </c>
      <c r="G382" s="38">
        <v>147004.97461010699</v>
      </c>
      <c r="H382" s="38">
        <v>91.520000000018598</v>
      </c>
      <c r="I382" s="38">
        <v>92.734999999986002</v>
      </c>
      <c r="J382" s="38">
        <v>92.170000000041895</v>
      </c>
      <c r="K382" s="38">
        <v>92.770000000018598</v>
      </c>
      <c r="L382" s="38">
        <v>87.859999999986002</v>
      </c>
      <c r="M382" s="38">
        <v>73.149847412831207</v>
      </c>
      <c r="N382" s="49">
        <f t="shared" si="15"/>
        <v>-0.64676080626989596</v>
      </c>
      <c r="O382" s="49">
        <f t="shared" si="16"/>
        <v>4.9055315274944009</v>
      </c>
      <c r="P382" s="49">
        <f t="shared" si="17"/>
        <v>26.001629887028809</v>
      </c>
      <c r="Q382" s="38">
        <v>0.50997344627103303</v>
      </c>
      <c r="R382" s="38">
        <v>12.355227882042501</v>
      </c>
      <c r="S382" s="38">
        <v>3.3354165451564799</v>
      </c>
      <c r="T382" s="38">
        <v>53956032.8260625</v>
      </c>
    </row>
    <row r="383" spans="2:20" x14ac:dyDescent="0.3">
      <c r="B383" s="38" t="s">
        <v>1567</v>
      </c>
      <c r="C383" s="38" t="s">
        <v>1568</v>
      </c>
      <c r="D383" s="38" t="s">
        <v>481</v>
      </c>
      <c r="E383" s="38" t="s">
        <v>1569</v>
      </c>
      <c r="F383" s="38">
        <v>0.26600000262260398</v>
      </c>
      <c r="G383" s="38">
        <v>279408.16387988301</v>
      </c>
      <c r="H383" s="38">
        <v>100.30000000004701</v>
      </c>
      <c r="I383" s="38">
        <v>101.959999999963</v>
      </c>
      <c r="J383" s="38">
        <v>101.030000000028</v>
      </c>
      <c r="K383" s="38">
        <v>101.979999999981</v>
      </c>
      <c r="L383" s="38">
        <v>99.910000000032596</v>
      </c>
      <c r="M383" s="38">
        <v>80.448224116116805</v>
      </c>
      <c r="N383" s="49">
        <f t="shared" si="15"/>
        <v>-0.93155520685740778</v>
      </c>
      <c r="O383" s="49">
        <f t="shared" si="16"/>
        <v>1.1210089080122458</v>
      </c>
      <c r="P383" s="49">
        <f t="shared" si="17"/>
        <v>25.583878463499715</v>
      </c>
      <c r="Q383" s="38">
        <v>0.87589128107174496</v>
      </c>
      <c r="R383" s="38">
        <v>39.7755905512604</v>
      </c>
      <c r="S383" s="38">
        <v>2.25051330076167</v>
      </c>
      <c r="T383" s="38">
        <v>74637731.040000007</v>
      </c>
    </row>
    <row r="384" spans="2:20" x14ac:dyDescent="0.3">
      <c r="B384" s="38" t="s">
        <v>1570</v>
      </c>
      <c r="C384" s="38" t="s">
        <v>1571</v>
      </c>
      <c r="D384" s="38" t="s">
        <v>481</v>
      </c>
      <c r="E384" s="38" t="s">
        <v>1572</v>
      </c>
      <c r="F384" s="38">
        <v>0.104999996721745</v>
      </c>
      <c r="G384" s="38">
        <v>98290.001869995103</v>
      </c>
      <c r="H384" s="38">
        <v>68.170000000041895</v>
      </c>
      <c r="I384" s="38">
        <v>69.188399999984497</v>
      </c>
      <c r="J384" s="38">
        <v>68.290000000037296</v>
      </c>
      <c r="K384" s="38">
        <v>69.099999999976703</v>
      </c>
      <c r="L384" s="38">
        <v>63.850795134319903</v>
      </c>
      <c r="M384" s="38">
        <v>75.133255974971703</v>
      </c>
      <c r="N384" s="49">
        <f t="shared" si="15"/>
        <v>-1.172214182257135</v>
      </c>
      <c r="O384" s="49">
        <f t="shared" si="16"/>
        <v>6.9524660677738588</v>
      </c>
      <c r="P384" s="49">
        <f t="shared" si="17"/>
        <v>-9.108158412852525</v>
      </c>
      <c r="Q384" s="38">
        <v>1.7946163877313701</v>
      </c>
      <c r="R384" s="38">
        <v>-113.816666666302</v>
      </c>
      <c r="S384" s="38">
        <v>0.40934412795741099</v>
      </c>
      <c r="T384" s="38">
        <v>26974550</v>
      </c>
    </row>
    <row r="385" spans="2:20" x14ac:dyDescent="0.3">
      <c r="B385" s="38" t="s">
        <v>1573</v>
      </c>
      <c r="C385" s="38" t="s">
        <v>1574</v>
      </c>
      <c r="D385" s="38" t="s">
        <v>481</v>
      </c>
      <c r="E385" s="38" t="s">
        <v>1575</v>
      </c>
      <c r="F385" s="38">
        <v>0.101000003516674</v>
      </c>
      <c r="G385" s="38">
        <v>77382.159949951194</v>
      </c>
      <c r="H385" s="38">
        <v>52.132800000021199</v>
      </c>
      <c r="I385" s="38">
        <v>53.080000000016298</v>
      </c>
      <c r="J385" s="38">
        <v>52.450000000011599</v>
      </c>
      <c r="K385" s="38">
        <v>53.599999999976703</v>
      </c>
      <c r="L385" s="38">
        <v>52.270000000018598</v>
      </c>
      <c r="M385" s="38">
        <v>57.327317520685</v>
      </c>
      <c r="N385" s="49">
        <f t="shared" si="15"/>
        <v>-2.1455223879955292</v>
      </c>
      <c r="O385" s="49">
        <f t="shared" si="16"/>
        <v>0.34436579298438269</v>
      </c>
      <c r="P385" s="49">
        <f t="shared" si="17"/>
        <v>-8.5078418659892012</v>
      </c>
      <c r="Q385" s="38">
        <v>0.55806220341128199</v>
      </c>
      <c r="R385" s="38">
        <v>15.336257309929399</v>
      </c>
      <c r="S385" s="38">
        <v>1.71196491211776</v>
      </c>
      <c r="T385" s="38">
        <v>26526880.3808125</v>
      </c>
    </row>
    <row r="386" spans="2:20" x14ac:dyDescent="0.3">
      <c r="B386" s="38" t="s">
        <v>1576</v>
      </c>
      <c r="C386" s="38" t="s">
        <v>1577</v>
      </c>
      <c r="D386" s="38" t="s">
        <v>481</v>
      </c>
      <c r="E386" s="38" t="s">
        <v>1578</v>
      </c>
      <c r="F386" s="38">
        <v>0.11599999666214</v>
      </c>
      <c r="G386" s="38">
        <v>134549.00087988301</v>
      </c>
      <c r="H386" s="38">
        <v>204.19999999995301</v>
      </c>
      <c r="I386" s="38">
        <v>208.68999999994401</v>
      </c>
      <c r="J386" s="38">
        <v>208.510000000009</v>
      </c>
      <c r="K386" s="38">
        <v>206.760000000009</v>
      </c>
      <c r="L386" s="38">
        <v>185.36000000010199</v>
      </c>
      <c r="M386" s="38">
        <v>251.58748540678101</v>
      </c>
      <c r="N386" s="49">
        <f t="shared" si="15"/>
        <v>0.84639195202163076</v>
      </c>
      <c r="O386" s="49">
        <f t="shared" si="16"/>
        <v>12.489210185527769</v>
      </c>
      <c r="P386" s="49">
        <f t="shared" si="17"/>
        <v>-17.122268755586898</v>
      </c>
      <c r="Q386" s="38">
        <v>0.122110359956764</v>
      </c>
      <c r="R386" s="38">
        <v>29.787142857123399</v>
      </c>
      <c r="S386" s="38">
        <v>4.0528508385250497</v>
      </c>
      <c r="T386" s="38">
        <v>36448130.159937501</v>
      </c>
    </row>
    <row r="387" spans="2:20" x14ac:dyDescent="0.3">
      <c r="B387" s="38" t="s">
        <v>1579</v>
      </c>
      <c r="C387" s="38" t="s">
        <v>1580</v>
      </c>
      <c r="D387" s="38" t="s">
        <v>481</v>
      </c>
      <c r="E387" s="38" t="s">
        <v>1581</v>
      </c>
      <c r="F387" s="38">
        <v>3.5000000149011598E-2</v>
      </c>
      <c r="G387" s="38">
        <v>107932.0785</v>
      </c>
      <c r="H387" s="38">
        <v>46.244999999995301</v>
      </c>
      <c r="I387" s="38">
        <v>47.390000000013998</v>
      </c>
      <c r="J387" s="38">
        <v>46.289999999979003</v>
      </c>
      <c r="K387" s="38">
        <v>47.179999999993001</v>
      </c>
      <c r="L387" s="38">
        <v>42.619999999995301</v>
      </c>
      <c r="M387" s="38">
        <v>32.766443534696002</v>
      </c>
      <c r="N387" s="49">
        <f t="shared" si="15"/>
        <v>-1.8863925392414802</v>
      </c>
      <c r="O387" s="49">
        <f t="shared" si="16"/>
        <v>8.6109807601691841</v>
      </c>
      <c r="P387" s="49">
        <f t="shared" si="17"/>
        <v>41.272579524729522</v>
      </c>
      <c r="Q387" s="38">
        <v>1.6083995033641301</v>
      </c>
      <c r="R387" s="38">
        <v>10.917452830195501</v>
      </c>
      <c r="S387" s="38">
        <v>2.1212062305094199</v>
      </c>
      <c r="T387" s="38">
        <v>12413943.8813906</v>
      </c>
    </row>
    <row r="388" spans="2:20" x14ac:dyDescent="0.3">
      <c r="B388" s="38" t="s">
        <v>1582</v>
      </c>
      <c r="C388" s="38" t="s">
        <v>1583</v>
      </c>
      <c r="D388" s="38" t="s">
        <v>481</v>
      </c>
      <c r="E388" s="38" t="s">
        <v>1584</v>
      </c>
      <c r="F388" s="38">
        <v>1.7999999225139601E-2</v>
      </c>
      <c r="G388" s="38">
        <v>43758.731500000002</v>
      </c>
      <c r="H388" s="38">
        <v>53</v>
      </c>
      <c r="I388" s="38">
        <v>54.650000000023297</v>
      </c>
      <c r="J388" s="38">
        <v>53.020000000018598</v>
      </c>
      <c r="K388" s="38">
        <v>54.159999999974403</v>
      </c>
      <c r="L388" s="38">
        <v>50.080000000016298</v>
      </c>
      <c r="M388" s="38">
        <v>70.337389845750295</v>
      </c>
      <c r="N388" s="49">
        <f t="shared" si="15"/>
        <v>-2.1048744460050659</v>
      </c>
      <c r="O388" s="49">
        <f t="shared" si="16"/>
        <v>5.8706070287566758</v>
      </c>
      <c r="P388" s="49">
        <f t="shared" si="17"/>
        <v>-24.620461299045481</v>
      </c>
      <c r="Q388" s="38">
        <v>2.4128410428529601</v>
      </c>
      <c r="R388" s="38">
        <v>-4.8956602031321399</v>
      </c>
      <c r="S388" s="38">
        <v>0.83268493837931601</v>
      </c>
      <c r="T388" s="38">
        <v>3766492.7638828098</v>
      </c>
    </row>
    <row r="389" spans="2:20" x14ac:dyDescent="0.3">
      <c r="B389" s="38" t="s">
        <v>1585</v>
      </c>
      <c r="C389" s="38" t="s">
        <v>1586</v>
      </c>
      <c r="D389" s="38" t="s">
        <v>481</v>
      </c>
      <c r="E389" s="38" t="s">
        <v>1587</v>
      </c>
      <c r="F389" s="38">
        <v>5.0999999046325697E-2</v>
      </c>
      <c r="G389" s="38">
        <v>88119.459089965807</v>
      </c>
      <c r="H389" s="38">
        <v>131.079499999993</v>
      </c>
      <c r="I389" s="38">
        <v>132.739999999991</v>
      </c>
      <c r="J389" s="38">
        <v>131.510000000009</v>
      </c>
      <c r="K389" s="38">
        <v>131.969999999972</v>
      </c>
      <c r="L389" s="38">
        <v>111.92000000004199</v>
      </c>
      <c r="M389" s="38">
        <v>70.800000000046595</v>
      </c>
      <c r="N389" s="49">
        <f t="shared" si="15"/>
        <v>-0.34856406756315866</v>
      </c>
      <c r="O389" s="49">
        <f t="shared" si="16"/>
        <v>17.503573981379251</v>
      </c>
      <c r="P389" s="49">
        <f t="shared" si="17"/>
        <v>85.74858757051193</v>
      </c>
      <c r="Q389" s="38">
        <v>1.49094559906553</v>
      </c>
      <c r="R389" s="38">
        <v>39.611445783113602</v>
      </c>
      <c r="S389" s="38">
        <v>3.46767326526242</v>
      </c>
      <c r="T389" s="38">
        <v>15023236.9861094</v>
      </c>
    </row>
    <row r="390" spans="2:20" x14ac:dyDescent="0.3">
      <c r="B390" s="38" t="s">
        <v>1588</v>
      </c>
      <c r="C390" s="38" t="s">
        <v>1589</v>
      </c>
      <c r="D390" s="38" t="s">
        <v>481</v>
      </c>
      <c r="E390" s="38" t="s">
        <v>1590</v>
      </c>
      <c r="F390" s="38">
        <v>0.38100001215934798</v>
      </c>
      <c r="G390" s="38">
        <v>704698.96787988301</v>
      </c>
      <c r="H390" s="38">
        <v>115.17000000004199</v>
      </c>
      <c r="I390" s="38">
        <v>116.55000000004701</v>
      </c>
      <c r="J390" s="38">
        <v>116.040000000037</v>
      </c>
      <c r="K390" s="38">
        <v>115.94999999995299</v>
      </c>
      <c r="L390" s="38">
        <v>88.890000000013998</v>
      </c>
      <c r="M390" s="38">
        <v>70.665687278844402</v>
      </c>
      <c r="N390" s="49">
        <f t="shared" si="15"/>
        <v>7.7619663720603929E-2</v>
      </c>
      <c r="O390" s="49">
        <f t="shared" si="16"/>
        <v>30.543368207918466</v>
      </c>
      <c r="P390" s="49">
        <f t="shared" si="17"/>
        <v>64.209822996763748</v>
      </c>
      <c r="Q390" s="38">
        <v>1.3294079179559</v>
      </c>
      <c r="R390" s="38">
        <v>48.962025316432097</v>
      </c>
      <c r="S390" s="38">
        <v>39.4847679368686</v>
      </c>
      <c r="T390" s="38">
        <v>130923970.97462501</v>
      </c>
    </row>
    <row r="391" spans="2:20" x14ac:dyDescent="0.3">
      <c r="B391" s="38" t="s">
        <v>1591</v>
      </c>
      <c r="C391" s="38" t="s">
        <v>1592</v>
      </c>
      <c r="D391" s="38" t="s">
        <v>481</v>
      </c>
      <c r="E391" s="38" t="s">
        <v>1593</v>
      </c>
      <c r="F391" s="38">
        <v>2.3000000044703501E-2</v>
      </c>
      <c r="G391" s="38">
        <v>40485.490280029298</v>
      </c>
      <c r="H391" s="38">
        <v>50.590000000025597</v>
      </c>
      <c r="I391" s="38">
        <v>51.700000000011599</v>
      </c>
      <c r="J391" s="38">
        <v>51.429999999993001</v>
      </c>
      <c r="K391" s="38">
        <v>51.140000000013998</v>
      </c>
      <c r="L391" s="38">
        <v>40.679999999993001</v>
      </c>
      <c r="M391" s="38">
        <v>33.038218094035997</v>
      </c>
      <c r="N391" s="49">
        <f t="shared" ref="N391:N454" si="18">IFERROR((J391-K391)/K391*100,"-")</f>
        <v>0.56707078603622063</v>
      </c>
      <c r="O391" s="49">
        <f t="shared" ref="O391:O454" si="19">IFERROR((J391-L391)/L391*100,"-")</f>
        <v>26.425762045235619</v>
      </c>
      <c r="P391" s="49">
        <f t="shared" ref="P391:P454" si="20">IFERROR((J391-M391)/M391*100,"-")</f>
        <v>55.668201758366187</v>
      </c>
      <c r="Q391" s="38">
        <v>1.1914751977892599</v>
      </c>
      <c r="R391" s="38">
        <v>20.5719999999856</v>
      </c>
      <c r="S391" s="38">
        <v>1.8084796146358699</v>
      </c>
      <c r="T391" s="38">
        <v>7098419.0013984405</v>
      </c>
    </row>
    <row r="392" spans="2:20" x14ac:dyDescent="0.3">
      <c r="B392" s="38" t="s">
        <v>1594</v>
      </c>
      <c r="C392" s="38" t="s">
        <v>1595</v>
      </c>
      <c r="D392" s="38" t="s">
        <v>481</v>
      </c>
      <c r="E392" s="38" t="s">
        <v>1596</v>
      </c>
      <c r="F392" s="38">
        <v>5.9000000357627903E-2</v>
      </c>
      <c r="G392" s="38">
        <v>212940.15985009799</v>
      </c>
      <c r="H392" s="38">
        <v>116.630000000005</v>
      </c>
      <c r="I392" s="38">
        <v>118.770000000019</v>
      </c>
      <c r="J392" s="38">
        <v>118.32999999995801</v>
      </c>
      <c r="K392" s="38">
        <v>118.32999999995801</v>
      </c>
      <c r="L392" s="38">
        <v>124.989999999991</v>
      </c>
      <c r="M392" s="38">
        <v>99.063534177839799</v>
      </c>
      <c r="N392" s="49">
        <f t="shared" si="18"/>
        <v>0</v>
      </c>
      <c r="O392" s="49">
        <f t="shared" si="19"/>
        <v>-5.3284262741287094</v>
      </c>
      <c r="P392" s="49">
        <f t="shared" si="20"/>
        <v>19.448595269709298</v>
      </c>
      <c r="Q392" s="38">
        <v>1.29034774082902</v>
      </c>
      <c r="R392" s="38">
        <v>21.475499092543</v>
      </c>
      <c r="S392" s="38">
        <v>2.7138546556780101</v>
      </c>
      <c r="T392" s="38">
        <v>15892030.326218801</v>
      </c>
    </row>
    <row r="393" spans="2:20" x14ac:dyDescent="0.3">
      <c r="B393" s="38" t="s">
        <v>1597</v>
      </c>
      <c r="C393" s="38" t="s">
        <v>1598</v>
      </c>
      <c r="D393" s="38" t="s">
        <v>547</v>
      </c>
      <c r="E393" s="38" t="s">
        <v>1599</v>
      </c>
      <c r="F393" s="38">
        <v>1.7000000923872001E-2</v>
      </c>
      <c r="G393" s="38">
        <v>78529.743599975598</v>
      </c>
      <c r="H393" s="38">
        <v>67.569999999948806</v>
      </c>
      <c r="I393" s="38">
        <v>69.349999999976703</v>
      </c>
      <c r="J393" s="38">
        <v>67.650000000023297</v>
      </c>
      <c r="K393" s="38">
        <v>69.119999999995301</v>
      </c>
      <c r="L393" s="38">
        <v>71.449999999953405</v>
      </c>
      <c r="M393" s="38">
        <v>81.732442045118702</v>
      </c>
      <c r="N393" s="49">
        <f t="shared" si="18"/>
        <v>-2.1267361110707514</v>
      </c>
      <c r="O393" s="49">
        <f t="shared" si="19"/>
        <v>-5.3184044785620523</v>
      </c>
      <c r="P393" s="49">
        <f t="shared" si="20"/>
        <v>-17.229929380210475</v>
      </c>
      <c r="Q393" s="38">
        <v>1.31508587853932</v>
      </c>
      <c r="R393" s="38">
        <v>36.567567567515702</v>
      </c>
      <c r="S393" s="38">
        <v>1.9234389626872099</v>
      </c>
      <c r="T393" s="38">
        <v>3258254.3482499998</v>
      </c>
    </row>
    <row r="394" spans="2:20" x14ac:dyDescent="0.3">
      <c r="B394" s="38" t="s">
        <v>1600</v>
      </c>
      <c r="C394" s="38" t="s">
        <v>1601</v>
      </c>
      <c r="D394" s="38" t="s">
        <v>481</v>
      </c>
      <c r="E394" s="38" t="s">
        <v>1602</v>
      </c>
      <c r="F394" s="38">
        <v>3.7999998778104803E-2</v>
      </c>
      <c r="G394" s="38">
        <v>42499.054400024397</v>
      </c>
      <c r="H394" s="38">
        <v>75.140000000013998</v>
      </c>
      <c r="I394" s="38">
        <v>76.939999999944106</v>
      </c>
      <c r="J394" s="38">
        <v>75.199999999953405</v>
      </c>
      <c r="K394" s="38">
        <v>76.949999999953405</v>
      </c>
      <c r="L394" s="38">
        <v>72.119999999995301</v>
      </c>
      <c r="M394" s="38">
        <v>75.081910928594894</v>
      </c>
      <c r="N394" s="49">
        <f t="shared" si="18"/>
        <v>-2.2742040285913703</v>
      </c>
      <c r="O394" s="49">
        <f t="shared" si="19"/>
        <v>4.2706600110348099</v>
      </c>
      <c r="P394" s="49">
        <f t="shared" si="20"/>
        <v>0.15728032211489346</v>
      </c>
      <c r="Q394" s="38">
        <v>1.4179738411148699</v>
      </c>
      <c r="R394" s="38">
        <v>12.1290322580608</v>
      </c>
      <c r="S394" s="38">
        <v>1.4794967413054101</v>
      </c>
      <c r="T394" s="38">
        <v>10314415.531187501</v>
      </c>
    </row>
    <row r="395" spans="2:20" x14ac:dyDescent="0.3">
      <c r="B395" s="38" t="s">
        <v>1603</v>
      </c>
      <c r="C395" s="38" t="s">
        <v>1604</v>
      </c>
      <c r="D395" s="38" t="s">
        <v>481</v>
      </c>
      <c r="E395" s="38" t="s">
        <v>1605</v>
      </c>
      <c r="F395" s="38">
        <v>0.39700001478195202</v>
      </c>
      <c r="G395" s="38">
        <v>524613.18981982395</v>
      </c>
      <c r="H395" s="38">
        <v>59.984999999986002</v>
      </c>
      <c r="I395" s="38">
        <v>60.923799999989598</v>
      </c>
      <c r="J395" s="38">
        <v>60.770000000018598</v>
      </c>
      <c r="K395" s="38">
        <v>60.950000000011599</v>
      </c>
      <c r="L395" s="38">
        <v>61.611402239883297</v>
      </c>
      <c r="M395" s="38">
        <v>72.119844704400705</v>
      </c>
      <c r="N395" s="49">
        <f t="shared" si="18"/>
        <v>-0.29532403608362034</v>
      </c>
      <c r="O395" s="49">
        <f t="shared" si="19"/>
        <v>-1.3656599416268909</v>
      </c>
      <c r="P395" s="49">
        <f t="shared" si="20"/>
        <v>-15.737478014410572</v>
      </c>
      <c r="Q395" s="38">
        <v>1.4048000855873399</v>
      </c>
      <c r="R395" s="38">
        <v>-37.123006688780201</v>
      </c>
      <c r="S395" s="38">
        <v>1.37067168186695</v>
      </c>
      <c r="T395" s="38">
        <v>92835608.813250005</v>
      </c>
    </row>
    <row r="396" spans="2:20" x14ac:dyDescent="0.3">
      <c r="B396" s="38" t="s">
        <v>1606</v>
      </c>
      <c r="C396" s="38" t="s">
        <v>1607</v>
      </c>
      <c r="D396" s="38" t="s">
        <v>481</v>
      </c>
      <c r="E396" s="38" t="s">
        <v>1608</v>
      </c>
      <c r="F396" s="38">
        <v>8.1000000238418607E-2</v>
      </c>
      <c r="G396" s="38">
        <v>97689.709199951205</v>
      </c>
      <c r="H396" s="38">
        <v>61.260000000009299</v>
      </c>
      <c r="I396" s="38">
        <v>62.359999999986002</v>
      </c>
      <c r="J396" s="38">
        <v>61.679999999993001</v>
      </c>
      <c r="K396" s="38">
        <v>62.570000000006999</v>
      </c>
      <c r="L396" s="38">
        <v>57.198570272536003</v>
      </c>
      <c r="M396" s="38">
        <v>70.201060630730396</v>
      </c>
      <c r="N396" s="49">
        <f t="shared" si="18"/>
        <v>-1.4224069042894338</v>
      </c>
      <c r="O396" s="49">
        <f t="shared" si="19"/>
        <v>7.8348631899436914</v>
      </c>
      <c r="P396" s="49">
        <f t="shared" si="20"/>
        <v>-12.138079616146589</v>
      </c>
      <c r="Q396" s="38">
        <v>0.698495234762049</v>
      </c>
      <c r="R396" s="38">
        <v>41.959183673490799</v>
      </c>
      <c r="S396" s="38">
        <v>2.0476588357451</v>
      </c>
      <c r="T396" s="38">
        <v>21282026.059437498</v>
      </c>
    </row>
    <row r="397" spans="2:20" x14ac:dyDescent="0.3">
      <c r="B397" s="38" t="s">
        <v>1609</v>
      </c>
      <c r="C397" s="38" t="s">
        <v>1610</v>
      </c>
      <c r="D397" s="38" t="s">
        <v>481</v>
      </c>
      <c r="E397" s="38" t="s">
        <v>1611</v>
      </c>
      <c r="F397" s="38">
        <v>3.20000015199184E-2</v>
      </c>
      <c r="G397" s="38">
        <v>31355.954399993901</v>
      </c>
      <c r="H397" s="38">
        <v>39.880000000004699</v>
      </c>
      <c r="I397" s="38">
        <v>41.1900000000023</v>
      </c>
      <c r="J397" s="38">
        <v>40.099999999976703</v>
      </c>
      <c r="K397" s="38">
        <v>40.950000000011599</v>
      </c>
      <c r="L397" s="38">
        <v>39.415548431454198</v>
      </c>
      <c r="M397" s="38">
        <v>60.601980489329399</v>
      </c>
      <c r="N397" s="49">
        <f t="shared" si="18"/>
        <v>-2.0757020757867046</v>
      </c>
      <c r="O397" s="49">
        <f t="shared" si="19"/>
        <v>1.7365014461559594</v>
      </c>
      <c r="P397" s="49">
        <f t="shared" si="20"/>
        <v>-33.830545344904394</v>
      </c>
      <c r="Q397" s="38">
        <v>0.93490029840722899</v>
      </c>
      <c r="R397" s="38">
        <v>74.259259259211802</v>
      </c>
      <c r="S397" s="38">
        <v>1.11109812331961</v>
      </c>
      <c r="T397" s="38">
        <v>6803664.9855937501</v>
      </c>
    </row>
    <row r="398" spans="2:20" x14ac:dyDescent="0.3">
      <c r="B398" s="38" t="s">
        <v>1612</v>
      </c>
      <c r="C398" s="38" t="s">
        <v>1613</v>
      </c>
      <c r="D398" s="38" t="s">
        <v>481</v>
      </c>
      <c r="E398" s="38" t="s">
        <v>1614</v>
      </c>
      <c r="F398" s="38">
        <v>0.225999996066093</v>
      </c>
      <c r="G398" s="38">
        <v>273388.96799999999</v>
      </c>
      <c r="H398" s="38">
        <v>604.49000000022397</v>
      </c>
      <c r="I398" s="38">
        <v>613.13999999966495</v>
      </c>
      <c r="J398" s="38">
        <v>612</v>
      </c>
      <c r="K398" s="38">
        <v>610.5</v>
      </c>
      <c r="L398" s="38">
        <v>608.94000000041001</v>
      </c>
      <c r="M398" s="38">
        <v>284.72999999998098</v>
      </c>
      <c r="N398" s="49">
        <f t="shared" si="18"/>
        <v>0.24570024570024571</v>
      </c>
      <c r="O398" s="49">
        <f t="shared" si="19"/>
        <v>0.50251256274640033</v>
      </c>
      <c r="P398" s="49">
        <f t="shared" si="20"/>
        <v>114.94046991888487</v>
      </c>
      <c r="Q398" s="38">
        <v>0.50803862251905196</v>
      </c>
      <c r="R398" s="38">
        <v>23.711739635764399</v>
      </c>
      <c r="S398" s="38">
        <v>7.6030247059898102</v>
      </c>
      <c r="T398" s="38">
        <v>63980575.487999998</v>
      </c>
    </row>
    <row r="399" spans="2:20" x14ac:dyDescent="0.3">
      <c r="B399" s="38" t="s">
        <v>1615</v>
      </c>
      <c r="C399" s="38" t="s">
        <v>1616</v>
      </c>
      <c r="D399" s="38" t="s">
        <v>481</v>
      </c>
      <c r="E399" s="38" t="s">
        <v>1617</v>
      </c>
      <c r="F399" s="38">
        <v>4.8999998718500103E-2</v>
      </c>
      <c r="G399" s="38">
        <v>67277.956859985396</v>
      </c>
      <c r="H399" s="38">
        <v>11.3650000000052</v>
      </c>
      <c r="I399" s="38">
        <v>11.679999999993001</v>
      </c>
      <c r="J399" s="38">
        <v>11.380000000004699</v>
      </c>
      <c r="K399" s="38">
        <v>11.679999999993001</v>
      </c>
      <c r="L399" s="38">
        <v>10.9199999999983</v>
      </c>
      <c r="M399" s="38">
        <v>13.4326509759121</v>
      </c>
      <c r="N399" s="49">
        <f t="shared" si="18"/>
        <v>-2.5684931505863133</v>
      </c>
      <c r="O399" s="49">
        <f t="shared" si="19"/>
        <v>4.2124542125134692</v>
      </c>
      <c r="P399" s="49">
        <f t="shared" si="20"/>
        <v>-15.281056431737017</v>
      </c>
      <c r="Q399" s="38">
        <v>1.74815590149046</v>
      </c>
      <c r="R399" s="38">
        <v>17.242424242402201</v>
      </c>
      <c r="S399" s="38">
        <v>0.68488360549235905</v>
      </c>
      <c r="T399" s="38">
        <v>10926685.427031299</v>
      </c>
    </row>
    <row r="400" spans="2:20" x14ac:dyDescent="0.3">
      <c r="B400" s="38" t="s">
        <v>1618</v>
      </c>
      <c r="C400" s="38" t="s">
        <v>1619</v>
      </c>
      <c r="D400" s="38" t="s">
        <v>481</v>
      </c>
      <c r="E400" s="38" t="s">
        <v>1620</v>
      </c>
      <c r="F400" s="38">
        <v>7.1000002324581105E-2</v>
      </c>
      <c r="G400" s="38">
        <v>89425.879920043895</v>
      </c>
      <c r="H400" s="38">
        <v>91</v>
      </c>
      <c r="I400" s="38">
        <v>92.329999999958105</v>
      </c>
      <c r="J400" s="38">
        <v>92.040000000037296</v>
      </c>
      <c r="K400" s="38">
        <v>91.5</v>
      </c>
      <c r="L400" s="38">
        <v>85.030000000027897</v>
      </c>
      <c r="M400" s="38">
        <v>86.543783810106106</v>
      </c>
      <c r="N400" s="49">
        <f t="shared" si="18"/>
        <v>0.59016393446698967</v>
      </c>
      <c r="O400" s="49">
        <f t="shared" si="19"/>
        <v>8.2441491238469933</v>
      </c>
      <c r="P400" s="49">
        <f t="shared" si="20"/>
        <v>6.3507925675990284</v>
      </c>
      <c r="Q400" s="38">
        <v>0.63581672658074195</v>
      </c>
      <c r="R400" s="38">
        <v>27.890909090900099</v>
      </c>
      <c r="S400" s="38">
        <v>3.5610912564043198</v>
      </c>
      <c r="T400" s="38">
        <v>29314126.8295312</v>
      </c>
    </row>
    <row r="401" spans="2:20" x14ac:dyDescent="0.3">
      <c r="B401" s="38" t="s">
        <v>1621</v>
      </c>
      <c r="C401" s="38" t="s">
        <v>1622</v>
      </c>
      <c r="D401" s="38" t="s">
        <v>481</v>
      </c>
      <c r="E401" s="38" t="s">
        <v>1623</v>
      </c>
      <c r="F401" s="38">
        <v>8.6999997496604906E-2</v>
      </c>
      <c r="G401" s="38">
        <v>64013.938000000002</v>
      </c>
      <c r="H401" s="38">
        <v>175.959999999963</v>
      </c>
      <c r="I401" s="38">
        <v>180.459999999963</v>
      </c>
      <c r="J401" s="38">
        <v>180.08000000007499</v>
      </c>
      <c r="K401" s="38">
        <v>179.09000000008399</v>
      </c>
      <c r="L401" s="38">
        <v>202.008641206427</v>
      </c>
      <c r="M401" s="38">
        <v>133.85404576943299</v>
      </c>
      <c r="N401" s="49">
        <f t="shared" si="18"/>
        <v>0.55279468423169087</v>
      </c>
      <c r="O401" s="49">
        <f t="shared" si="19"/>
        <v>-10.855298602768059</v>
      </c>
      <c r="P401" s="49">
        <f t="shared" si="20"/>
        <v>34.534596220025648</v>
      </c>
      <c r="Q401" s="38">
        <v>0.35059416929061599</v>
      </c>
      <c r="R401" s="38">
        <v>42.173302107781602</v>
      </c>
      <c r="S401" s="38">
        <v>10.4331633956317</v>
      </c>
      <c r="T401" s="38">
        <v>26093709.772343799</v>
      </c>
    </row>
    <row r="402" spans="2:20" x14ac:dyDescent="0.3">
      <c r="B402" s="38" t="s">
        <v>1624</v>
      </c>
      <c r="C402" s="38" t="s">
        <v>1625</v>
      </c>
      <c r="D402" s="38" t="s">
        <v>481</v>
      </c>
      <c r="E402" s="38" t="s">
        <v>1626</v>
      </c>
      <c r="F402" s="38">
        <v>2.60000005364418E-2</v>
      </c>
      <c r="G402" s="38">
        <v>38668.047809997603</v>
      </c>
      <c r="H402" s="38">
        <v>53.770000000018598</v>
      </c>
      <c r="I402" s="38">
        <v>54.835000000020997</v>
      </c>
      <c r="J402" s="38">
        <v>53.969999999972103</v>
      </c>
      <c r="K402" s="38">
        <v>54.75</v>
      </c>
      <c r="L402" s="38">
        <v>52.406093947589397</v>
      </c>
      <c r="M402" s="38">
        <v>51.892732210748399</v>
      </c>
      <c r="N402" s="49">
        <f t="shared" si="18"/>
        <v>-1.4246575342975287</v>
      </c>
      <c r="O402" s="49">
        <f t="shared" si="19"/>
        <v>2.9842064816865501</v>
      </c>
      <c r="P402" s="49">
        <f t="shared" si="20"/>
        <v>4.0030033122700859</v>
      </c>
      <c r="Q402" s="38">
        <v>1.5688034576342</v>
      </c>
      <c r="R402" s="38">
        <v>16.918495297752099</v>
      </c>
      <c r="S402" s="38">
        <v>5.3471521724059103</v>
      </c>
      <c r="T402" s="38">
        <v>6186858.1280078096</v>
      </c>
    </row>
    <row r="403" spans="2:20" x14ac:dyDescent="0.3">
      <c r="B403" s="38" t="s">
        <v>1627</v>
      </c>
      <c r="C403" s="38" t="s">
        <v>1628</v>
      </c>
      <c r="D403" s="38" t="s">
        <v>481</v>
      </c>
      <c r="E403" s="38" t="s">
        <v>1629</v>
      </c>
      <c r="F403" s="38">
        <v>9.8999999463558197E-2</v>
      </c>
      <c r="G403" s="38">
        <v>140952.66864990201</v>
      </c>
      <c r="H403" s="38">
        <v>229.260000000009</v>
      </c>
      <c r="I403" s="38">
        <v>233.10000000009299</v>
      </c>
      <c r="J403" s="38">
        <v>232.38999999989801</v>
      </c>
      <c r="K403" s="38">
        <v>230.84000000008399</v>
      </c>
      <c r="L403" s="38">
        <v>225.20400145300701</v>
      </c>
      <c r="M403" s="38">
        <v>141.60953158955101</v>
      </c>
      <c r="N403" s="49">
        <f t="shared" si="18"/>
        <v>0.67146075195523114</v>
      </c>
      <c r="O403" s="49">
        <f t="shared" si="19"/>
        <v>3.1908840431463164</v>
      </c>
      <c r="P403" s="49">
        <f t="shared" si="20"/>
        <v>64.106185079031391</v>
      </c>
      <c r="Q403" s="38">
        <v>1.49900844327385</v>
      </c>
      <c r="R403" s="38">
        <v>35.104229607270099</v>
      </c>
      <c r="S403" s="38">
        <v>34.976720608363401</v>
      </c>
      <c r="T403" s="38">
        <v>26949563.228718799</v>
      </c>
    </row>
    <row r="404" spans="2:20" x14ac:dyDescent="0.3">
      <c r="B404" s="38" t="s">
        <v>1630</v>
      </c>
      <c r="C404" s="38" t="s">
        <v>1631</v>
      </c>
      <c r="D404" s="38" t="s">
        <v>481</v>
      </c>
      <c r="E404" s="38" t="s">
        <v>1632</v>
      </c>
      <c r="F404" s="38">
        <v>2.3000000044703501E-2</v>
      </c>
      <c r="G404" s="38">
        <v>34011.171200012199</v>
      </c>
      <c r="H404" s="38">
        <v>54.489999999990701</v>
      </c>
      <c r="I404" s="38">
        <v>56.140000000013998</v>
      </c>
      <c r="J404" s="38">
        <v>55.909999999974403</v>
      </c>
      <c r="K404" s="38">
        <v>54.729999999981402</v>
      </c>
      <c r="L404" s="38">
        <v>48.6073839269229</v>
      </c>
      <c r="M404" s="38">
        <v>31.388338746823099</v>
      </c>
      <c r="N404" s="49">
        <f t="shared" si="18"/>
        <v>2.1560387355991266</v>
      </c>
      <c r="O404" s="49">
        <f t="shared" si="19"/>
        <v>15.023676411037407</v>
      </c>
      <c r="P404" s="49">
        <f t="shared" si="20"/>
        <v>78.123475890017318</v>
      </c>
      <c r="Q404" s="38">
        <v>0.49528718921283099</v>
      </c>
      <c r="R404" s="38">
        <v>87.359374999883599</v>
      </c>
      <c r="S404" s="38">
        <v>21.238804948341599</v>
      </c>
      <c r="T404" s="38">
        <v>18324995.5702812</v>
      </c>
    </row>
    <row r="405" spans="2:20" x14ac:dyDescent="0.3">
      <c r="B405" s="38" t="s">
        <v>1633</v>
      </c>
      <c r="C405" s="38" t="s">
        <v>1634</v>
      </c>
      <c r="D405" s="38" t="s">
        <v>481</v>
      </c>
      <c r="E405" s="38" t="s">
        <v>1635</v>
      </c>
      <c r="F405" s="38">
        <v>0.158999994397163</v>
      </c>
      <c r="G405" s="38">
        <v>165786.25256005899</v>
      </c>
      <c r="H405" s="38">
        <v>427.58000000007502</v>
      </c>
      <c r="I405" s="38">
        <v>433.02000000001902</v>
      </c>
      <c r="J405" s="38">
        <v>432.43999999994401</v>
      </c>
      <c r="K405" s="38">
        <v>431.27000000001902</v>
      </c>
      <c r="L405" s="38">
        <v>415.27000000001902</v>
      </c>
      <c r="M405" s="38">
        <v>346.74617236945801</v>
      </c>
      <c r="N405" s="49">
        <f t="shared" si="18"/>
        <v>0.27129176616155332</v>
      </c>
      <c r="O405" s="49">
        <f t="shared" si="19"/>
        <v>4.1346593782175924</v>
      </c>
      <c r="P405" s="49">
        <f t="shared" si="20"/>
        <v>24.713705430374365</v>
      </c>
      <c r="Q405" s="38">
        <v>1.04680589970121</v>
      </c>
      <c r="R405" s="38">
        <v>28.301047120388802</v>
      </c>
      <c r="S405" s="38">
        <v>4.5694991588243301</v>
      </c>
      <c r="T405" s="38">
        <v>45281143.9736875</v>
      </c>
    </row>
    <row r="406" spans="2:20" x14ac:dyDescent="0.3">
      <c r="B406" s="38" t="s">
        <v>1636</v>
      </c>
      <c r="C406" s="38" t="s">
        <v>1637</v>
      </c>
      <c r="D406" s="38" t="s">
        <v>481</v>
      </c>
      <c r="E406" s="38" t="s">
        <v>1638</v>
      </c>
      <c r="F406" s="38">
        <v>0.140000000596046</v>
      </c>
      <c r="G406" s="38">
        <v>150049.75562011701</v>
      </c>
      <c r="H406" s="38">
        <v>89.729999999981402</v>
      </c>
      <c r="I406" s="38">
        <v>91.560000000055894</v>
      </c>
      <c r="J406" s="38">
        <v>89.859999999986002</v>
      </c>
      <c r="K406" s="38">
        <v>91.25</v>
      </c>
      <c r="L406" s="38">
        <v>86.160000000032596</v>
      </c>
      <c r="M406" s="38">
        <v>103.76092088047901</v>
      </c>
      <c r="N406" s="49">
        <f t="shared" si="18"/>
        <v>-1.5232876712482173</v>
      </c>
      <c r="O406" s="49">
        <f t="shared" si="19"/>
        <v>4.2943361187929501</v>
      </c>
      <c r="P406" s="49">
        <f t="shared" si="20"/>
        <v>-13.397067761672346</v>
      </c>
      <c r="Q406" s="38">
        <v>0.76071164256063595</v>
      </c>
      <c r="R406" s="38">
        <v>34.829457364336101</v>
      </c>
      <c r="S406" s="38">
        <v>11.3512384272617</v>
      </c>
      <c r="T406" s="38">
        <v>31983115.9644688</v>
      </c>
    </row>
    <row r="407" spans="2:20" x14ac:dyDescent="0.3">
      <c r="B407" s="38" t="s">
        <v>1639</v>
      </c>
      <c r="C407" s="38" t="s">
        <v>1640</v>
      </c>
      <c r="D407" s="38" t="s">
        <v>481</v>
      </c>
      <c r="E407" s="38" t="s">
        <v>1641</v>
      </c>
      <c r="F407" s="38">
        <v>4.5000001788139302E-2</v>
      </c>
      <c r="G407" s="38">
        <v>357298.37412011699</v>
      </c>
      <c r="H407" s="38">
        <v>61.890000000013998</v>
      </c>
      <c r="I407" s="38">
        <v>64.077500000013998</v>
      </c>
      <c r="J407" s="38">
        <v>62.840000000025597</v>
      </c>
      <c r="K407" s="38">
        <v>64.069999999948806</v>
      </c>
      <c r="L407" s="38">
        <v>50.830000000016298</v>
      </c>
      <c r="M407" s="38">
        <v>100.165987584973</v>
      </c>
      <c r="N407" s="49">
        <f t="shared" si="18"/>
        <v>-1.9197752457065576</v>
      </c>
      <c r="O407" s="49">
        <f t="shared" si="19"/>
        <v>23.627778870756341</v>
      </c>
      <c r="P407" s="49">
        <f t="shared" si="20"/>
        <v>-37.264133749275871</v>
      </c>
      <c r="Q407" s="38">
        <v>2.96732577819057</v>
      </c>
      <c r="R407" s="38">
        <v>-6.80086580085481</v>
      </c>
      <c r="S407" s="38">
        <v>1.4678621750990699</v>
      </c>
      <c r="T407" s="38">
        <v>13489733.161078099</v>
      </c>
    </row>
    <row r="408" spans="2:20" x14ac:dyDescent="0.3">
      <c r="B408" s="38" t="s">
        <v>1642</v>
      </c>
      <c r="C408" s="38" t="s">
        <v>1643</v>
      </c>
      <c r="D408" s="38" t="s">
        <v>481</v>
      </c>
      <c r="E408" s="38" t="s">
        <v>1644</v>
      </c>
      <c r="F408" s="38">
        <v>0.307000011205673</v>
      </c>
      <c r="G408" s="38">
        <v>243641.24631005901</v>
      </c>
      <c r="H408" s="38">
        <v>357.154999999795</v>
      </c>
      <c r="I408" s="38">
        <v>367.41000000014901</v>
      </c>
      <c r="J408" s="38">
        <v>364.41000000014901</v>
      </c>
      <c r="K408" s="38">
        <v>358.5</v>
      </c>
      <c r="L408" s="38">
        <v>349.31866694474598</v>
      </c>
      <c r="M408" s="38">
        <v>255.03047035820799</v>
      </c>
      <c r="N408" s="49">
        <f t="shared" si="18"/>
        <v>1.6485355648951219</v>
      </c>
      <c r="O408" s="49">
        <f t="shared" si="19"/>
        <v>4.3202194681998263</v>
      </c>
      <c r="P408" s="49">
        <f t="shared" si="20"/>
        <v>42.888808340552359</v>
      </c>
      <c r="Q408" s="38">
        <v>1.00478996933998</v>
      </c>
      <c r="R408" s="38">
        <v>34.378301886783397</v>
      </c>
      <c r="S408" s="38">
        <v>418.03032857133098</v>
      </c>
      <c r="T408" s="38">
        <v>87822810</v>
      </c>
    </row>
    <row r="409" spans="2:20" x14ac:dyDescent="0.3">
      <c r="B409" s="38" t="s">
        <v>1645</v>
      </c>
      <c r="C409" s="38" t="s">
        <v>1646</v>
      </c>
      <c r="D409" s="38" t="s">
        <v>481</v>
      </c>
      <c r="E409" s="38" t="s">
        <v>1647</v>
      </c>
      <c r="F409" s="38">
        <v>0.58099997043609597</v>
      </c>
      <c r="G409" s="38">
        <v>17035674.194562498</v>
      </c>
      <c r="H409" s="38">
        <v>249.469999999972</v>
      </c>
      <c r="I409" s="38">
        <v>277.970000000205</v>
      </c>
      <c r="J409" s="38">
        <v>272.31999999983202</v>
      </c>
      <c r="K409" s="38">
        <v>216.05000000004699</v>
      </c>
      <c r="L409" s="38">
        <v>188.489999999991</v>
      </c>
      <c r="M409" s="38">
        <v>155.13999999989801</v>
      </c>
      <c r="N409" s="49">
        <f t="shared" si="18"/>
        <v>26.044897014474795</v>
      </c>
      <c r="O409" s="49">
        <f t="shared" si="19"/>
        <v>44.474507931373033</v>
      </c>
      <c r="P409" s="49">
        <f t="shared" si="20"/>
        <v>75.531777749136936</v>
      </c>
      <c r="Q409" s="38">
        <v>1.20038519907393</v>
      </c>
      <c r="R409" s="38">
        <v>-1361.59999999963</v>
      </c>
      <c r="S409" s="38">
        <v>7.0512483726197397</v>
      </c>
      <c r="T409" s="38">
        <v>245360319.99974999</v>
      </c>
    </row>
    <row r="410" spans="2:20" x14ac:dyDescent="0.3">
      <c r="B410" s="38" t="s">
        <v>1648</v>
      </c>
      <c r="C410" s="38" t="s">
        <v>1649</v>
      </c>
      <c r="D410" s="38" t="s">
        <v>481</v>
      </c>
      <c r="E410" s="38" t="s">
        <v>1650</v>
      </c>
      <c r="F410" s="38">
        <v>0.12600000202655801</v>
      </c>
      <c r="G410" s="38">
        <v>112954.488119995</v>
      </c>
      <c r="H410" s="38">
        <v>299.16000000014901</v>
      </c>
      <c r="I410" s="38">
        <v>303.79000000003703</v>
      </c>
      <c r="J410" s="38">
        <v>303.45999999996297</v>
      </c>
      <c r="K410" s="38">
        <v>304.470000000205</v>
      </c>
      <c r="L410" s="38">
        <v>298.225291382987</v>
      </c>
      <c r="M410" s="38">
        <v>262.96293037245101</v>
      </c>
      <c r="N410" s="49">
        <f t="shared" si="18"/>
        <v>-0.3317239794532631</v>
      </c>
      <c r="O410" s="49">
        <f t="shared" si="19"/>
        <v>1.7552866132515432</v>
      </c>
      <c r="P410" s="49">
        <f t="shared" si="20"/>
        <v>15.400295992348962</v>
      </c>
      <c r="Q410" s="38">
        <v>0.34926560437952497</v>
      </c>
      <c r="R410" s="38">
        <v>-2023.0666666775901</v>
      </c>
      <c r="S410" s="38">
        <v>-7.8684671676528497</v>
      </c>
      <c r="T410" s="38">
        <v>33968871.169156298</v>
      </c>
    </row>
    <row r="411" spans="2:20" x14ac:dyDescent="0.3">
      <c r="B411" s="38" t="s">
        <v>1651</v>
      </c>
      <c r="C411" s="38" t="s">
        <v>1652</v>
      </c>
      <c r="D411" s="38" t="s">
        <v>481</v>
      </c>
      <c r="E411" s="38" t="s">
        <v>1653</v>
      </c>
      <c r="F411" s="38">
        <v>0.115000002086163</v>
      </c>
      <c r="G411" s="38">
        <v>148771.89499999999</v>
      </c>
      <c r="H411" s="38">
        <v>18.640000000013998</v>
      </c>
      <c r="I411" s="38">
        <v>19.269999999989501</v>
      </c>
      <c r="J411" s="38">
        <v>18.670000000012799</v>
      </c>
      <c r="K411" s="38">
        <v>19.260000000009299</v>
      </c>
      <c r="L411" s="38">
        <v>19.480000000010499</v>
      </c>
      <c r="M411" s="38">
        <v>30.023708583554299</v>
      </c>
      <c r="N411" s="49">
        <f t="shared" si="18"/>
        <v>-3.0633437175296758</v>
      </c>
      <c r="O411" s="49">
        <f t="shared" si="19"/>
        <v>-4.1581108829428315</v>
      </c>
      <c r="P411" s="49">
        <f t="shared" si="20"/>
        <v>-37.815809968794376</v>
      </c>
      <c r="Q411" s="38">
        <v>2.3855550643747798</v>
      </c>
      <c r="R411" s="38">
        <v>-1.18389346861113</v>
      </c>
      <c r="S411" s="38">
        <v>2.15248002839144</v>
      </c>
      <c r="T411" s="38">
        <v>25915859.541812502</v>
      </c>
    </row>
    <row r="412" spans="2:20" x14ac:dyDescent="0.3">
      <c r="B412" s="38" t="s">
        <v>1654</v>
      </c>
      <c r="C412" s="38" t="s">
        <v>1655</v>
      </c>
      <c r="D412" s="38" t="s">
        <v>481</v>
      </c>
      <c r="E412" s="38" t="s">
        <v>1656</v>
      </c>
      <c r="F412" s="38">
        <v>0.18500000238418601</v>
      </c>
      <c r="G412" s="38">
        <v>145383.55062011699</v>
      </c>
      <c r="H412" s="38">
        <v>35.119999999995301</v>
      </c>
      <c r="I412" s="38">
        <v>35.719999999972103</v>
      </c>
      <c r="J412" s="38">
        <v>35.419999999983702</v>
      </c>
      <c r="K412" s="38">
        <v>35.549999999988401</v>
      </c>
      <c r="L412" s="38">
        <v>34.756105263135403</v>
      </c>
      <c r="M412" s="38">
        <v>36.0077413494582</v>
      </c>
      <c r="N412" s="49">
        <f t="shared" si="18"/>
        <v>-0.36568213784737458</v>
      </c>
      <c r="O412" s="49">
        <f t="shared" si="19"/>
        <v>1.9101528546481557</v>
      </c>
      <c r="P412" s="49">
        <f t="shared" si="20"/>
        <v>-1.6322638617357821</v>
      </c>
      <c r="Q412" s="38">
        <v>1.19504099879487</v>
      </c>
      <c r="R412" s="38">
        <v>14.8200836820033</v>
      </c>
      <c r="S412" s="38">
        <v>1.78460260381144</v>
      </c>
      <c r="T412" s="38">
        <v>45643695.460437499</v>
      </c>
    </row>
    <row r="413" spans="2:20" x14ac:dyDescent="0.3">
      <c r="B413" s="38" t="s">
        <v>2161</v>
      </c>
      <c r="C413" s="38" t="s">
        <v>2181</v>
      </c>
      <c r="D413" s="38" t="s">
        <v>481</v>
      </c>
      <c r="E413" s="38" t="s">
        <v>2201</v>
      </c>
      <c r="F413" s="38">
        <v>4.80000004172325E-2</v>
      </c>
      <c r="G413" s="38">
        <v>93704.062560058606</v>
      </c>
      <c r="H413" s="38">
        <v>45.150000000023297</v>
      </c>
      <c r="I413" s="38">
        <v>45.792499999981402</v>
      </c>
      <c r="J413" s="38">
        <v>45.729999999981402</v>
      </c>
      <c r="K413" s="38">
        <v>45.4400000000023</v>
      </c>
      <c r="L413" s="38">
        <v>48.039999999979003</v>
      </c>
      <c r="M413" s="38">
        <v>44.6957356844214</v>
      </c>
      <c r="N413" s="49">
        <f t="shared" si="18"/>
        <v>0.63820422530609022</v>
      </c>
      <c r="O413" s="49">
        <f t="shared" si="19"/>
        <v>-4.8084929225616362</v>
      </c>
      <c r="P413" s="49">
        <f t="shared" si="20"/>
        <v>2.3140111684535758</v>
      </c>
      <c r="Q413" s="38">
        <v>0.99841565246424602</v>
      </c>
      <c r="R413" s="38">
        <v>12.0659630606824</v>
      </c>
      <c r="S413" s="38">
        <v>6.5671277912406403</v>
      </c>
      <c r="T413" s="38">
        <v>11773715.8583594</v>
      </c>
    </row>
    <row r="414" spans="2:20" x14ac:dyDescent="0.3">
      <c r="B414" s="38" t="s">
        <v>1657</v>
      </c>
      <c r="C414" s="38" t="s">
        <v>1658</v>
      </c>
      <c r="D414" s="38" t="s">
        <v>481</v>
      </c>
      <c r="E414" s="38" t="s">
        <v>1659</v>
      </c>
      <c r="F414" s="38">
        <v>2.0999999716877899E-2</v>
      </c>
      <c r="G414" s="38">
        <v>56134.332000000002</v>
      </c>
      <c r="H414" s="38">
        <v>40.570000000006999</v>
      </c>
      <c r="I414" s="38">
        <v>41.155000000027897</v>
      </c>
      <c r="J414" s="38">
        <v>40.679999999993001</v>
      </c>
      <c r="K414" s="38">
        <v>40.9400000000023</v>
      </c>
      <c r="L414" s="38">
        <v>37.25</v>
      </c>
      <c r="M414" s="38">
        <v>39.935945556033403</v>
      </c>
      <c r="N414" s="49">
        <f t="shared" si="18"/>
        <v>-0.63507572058936101</v>
      </c>
      <c r="O414" s="49">
        <f t="shared" si="19"/>
        <v>9.208053691256378</v>
      </c>
      <c r="P414" s="49">
        <f t="shared" si="20"/>
        <v>1.8631196372091123</v>
      </c>
      <c r="Q414" s="38">
        <v>1.2864392259161801</v>
      </c>
      <c r="R414" s="38">
        <v>15.828793774315301</v>
      </c>
      <c r="S414" s="38">
        <v>-90.333186855888897</v>
      </c>
      <c r="T414" s="38">
        <v>6332919.1250390597</v>
      </c>
    </row>
    <row r="415" spans="2:20" x14ac:dyDescent="0.3">
      <c r="B415" s="38" t="s">
        <v>1660</v>
      </c>
      <c r="C415" s="38" t="s">
        <v>1661</v>
      </c>
      <c r="D415" s="38" t="s">
        <v>481</v>
      </c>
      <c r="E415" s="38" t="s">
        <v>1662</v>
      </c>
      <c r="F415" s="38">
        <v>0.14200000464916199</v>
      </c>
      <c r="G415" s="38">
        <v>156064.856100098</v>
      </c>
      <c r="H415" s="38">
        <v>122.229999999981</v>
      </c>
      <c r="I415" s="38">
        <v>125.094999999972</v>
      </c>
      <c r="J415" s="38">
        <v>122.33999999996701</v>
      </c>
      <c r="K415" s="38">
        <v>125.510000000009</v>
      </c>
      <c r="L415" s="38">
        <v>125.619999999995</v>
      </c>
      <c r="M415" s="38">
        <v>137.27960114087901</v>
      </c>
      <c r="N415" s="49">
        <f t="shared" si="18"/>
        <v>-2.5256951637652518</v>
      </c>
      <c r="O415" s="49">
        <f t="shared" si="19"/>
        <v>-2.6110491960102906</v>
      </c>
      <c r="P415" s="49">
        <f t="shared" si="20"/>
        <v>-10.882608207450058</v>
      </c>
      <c r="Q415" s="38">
        <v>0.69997361669993596</v>
      </c>
      <c r="R415" s="38">
        <v>8.5552447552472604</v>
      </c>
      <c r="S415" s="38">
        <v>1.74928089087553</v>
      </c>
      <c r="T415" s="38">
        <v>35388028.517125003</v>
      </c>
    </row>
    <row r="416" spans="2:20" x14ac:dyDescent="0.3">
      <c r="B416" s="38" t="s">
        <v>1663</v>
      </c>
      <c r="C416" s="38" t="s">
        <v>1664</v>
      </c>
      <c r="D416" s="38" t="s">
        <v>481</v>
      </c>
      <c r="E416" s="38" t="s">
        <v>1665</v>
      </c>
      <c r="F416" s="38">
        <v>0.277999997138977</v>
      </c>
      <c r="G416" s="38">
        <v>1051545.5764003899</v>
      </c>
      <c r="H416" s="38">
        <v>464.10099999979099</v>
      </c>
      <c r="I416" s="38">
        <v>488.58199999993701</v>
      </c>
      <c r="J416" s="38">
        <v>487.70000000018598</v>
      </c>
      <c r="K416" s="38">
        <v>457.93000000016798</v>
      </c>
      <c r="L416" s="38">
        <v>425.18999999994401</v>
      </c>
      <c r="M416" s="38">
        <v>266.56999999983202</v>
      </c>
      <c r="N416" s="49">
        <f t="shared" si="18"/>
        <v>6.5009936016437191</v>
      </c>
      <c r="O416" s="49">
        <f t="shared" si="19"/>
        <v>14.701662786107436</v>
      </c>
      <c r="P416" s="49">
        <f t="shared" si="20"/>
        <v>82.953820760210562</v>
      </c>
      <c r="Q416" s="38">
        <v>1.2637666377777399</v>
      </c>
      <c r="R416" s="38">
        <v>132.168021680322</v>
      </c>
      <c r="S416" s="38">
        <v>37.736256891454097</v>
      </c>
      <c r="T416" s="38">
        <v>93540860</v>
      </c>
    </row>
    <row r="417" spans="2:20" x14ac:dyDescent="0.3">
      <c r="B417" s="38" t="s">
        <v>1666</v>
      </c>
      <c r="C417" s="38" t="s">
        <v>1667</v>
      </c>
      <c r="D417" s="38" t="s">
        <v>481</v>
      </c>
      <c r="E417" s="38" t="s">
        <v>1668</v>
      </c>
      <c r="F417" s="38">
        <v>0.103000000119209</v>
      </c>
      <c r="G417" s="38">
        <v>287608.81647021498</v>
      </c>
      <c r="H417" s="38">
        <v>65.75</v>
      </c>
      <c r="I417" s="38">
        <v>68.609999999986002</v>
      </c>
      <c r="J417" s="38">
        <v>66.310000000055894</v>
      </c>
      <c r="K417" s="38">
        <v>68.650000000023297</v>
      </c>
      <c r="L417" s="38">
        <v>60.570000000006999</v>
      </c>
      <c r="M417" s="38">
        <v>139.967478825245</v>
      </c>
      <c r="N417" s="49">
        <f t="shared" si="18"/>
        <v>-3.4085943189608296</v>
      </c>
      <c r="O417" s="49">
        <f t="shared" si="19"/>
        <v>9.4766386000466092</v>
      </c>
      <c r="P417" s="49">
        <f t="shared" si="20"/>
        <v>-52.624709284899971</v>
      </c>
      <c r="Q417" s="38">
        <v>1.6497763903662399</v>
      </c>
      <c r="R417" s="38">
        <v>11.653778558888</v>
      </c>
      <c r="S417" s="38">
        <v>9.9954822226136493</v>
      </c>
      <c r="T417" s="38">
        <v>20283381.5582188</v>
      </c>
    </row>
    <row r="418" spans="2:20" x14ac:dyDescent="0.3">
      <c r="B418" s="38" t="s">
        <v>1669</v>
      </c>
      <c r="C418" s="38" t="s">
        <v>1670</v>
      </c>
      <c r="D418" s="38" t="s">
        <v>481</v>
      </c>
      <c r="E418" s="38" t="s">
        <v>1671</v>
      </c>
      <c r="F418" s="38">
        <v>8.79999995231628E-2</v>
      </c>
      <c r="G418" s="38">
        <v>179192.52711010701</v>
      </c>
      <c r="H418" s="38">
        <v>141.290000000037</v>
      </c>
      <c r="I418" s="38">
        <v>143.802699999884</v>
      </c>
      <c r="J418" s="38">
        <v>142.709999999963</v>
      </c>
      <c r="K418" s="38">
        <v>142.530000000028</v>
      </c>
      <c r="L418" s="38">
        <v>131.154192006681</v>
      </c>
      <c r="M418" s="38">
        <v>72.598141840309793</v>
      </c>
      <c r="N418" s="49">
        <f t="shared" si="18"/>
        <v>0.12628920222758086</v>
      </c>
      <c r="O418" s="49">
        <f t="shared" si="19"/>
        <v>8.8108567606389183</v>
      </c>
      <c r="P418" s="49">
        <f t="shared" si="20"/>
        <v>96.575279177082081</v>
      </c>
      <c r="Q418" s="38">
        <v>1.2333110499766899</v>
      </c>
      <c r="R418" s="38">
        <v>31.364835164800802</v>
      </c>
      <c r="S418" s="38">
        <v>5.6927007739868696</v>
      </c>
      <c r="T418" s="38">
        <v>23837719.975749999</v>
      </c>
    </row>
    <row r="419" spans="2:20" x14ac:dyDescent="0.3">
      <c r="B419" s="38" t="s">
        <v>1672</v>
      </c>
      <c r="C419" s="38" t="s">
        <v>1673</v>
      </c>
      <c r="D419" s="38" t="s">
        <v>481</v>
      </c>
      <c r="E419" s="38" t="s">
        <v>1674</v>
      </c>
      <c r="F419" s="38">
        <v>1.7000000923872001E-2</v>
      </c>
      <c r="G419" s="38">
        <v>42134.892479980503</v>
      </c>
      <c r="H419" s="38">
        <v>47.010000000009299</v>
      </c>
      <c r="I419" s="38">
        <v>49.5599999999977</v>
      </c>
      <c r="J419" s="38">
        <v>47.119999999995301</v>
      </c>
      <c r="K419" s="38">
        <v>49.510000000009299</v>
      </c>
      <c r="L419" s="38">
        <v>46.158747690380601</v>
      </c>
      <c r="M419" s="38">
        <v>73.722361882566503</v>
      </c>
      <c r="N419" s="49">
        <f t="shared" si="18"/>
        <v>-4.8273076146506755</v>
      </c>
      <c r="O419" s="49">
        <f t="shared" si="19"/>
        <v>2.0824921769162801</v>
      </c>
      <c r="P419" s="49">
        <f t="shared" si="20"/>
        <v>-36.084521986621262</v>
      </c>
      <c r="Q419" s="38">
        <v>1.7249437888221999</v>
      </c>
      <c r="R419" s="38">
        <v>16.533333333325601</v>
      </c>
      <c r="S419" s="38">
        <v>0.71725403410800903</v>
      </c>
      <c r="T419" s="38">
        <v>3451568.7903203098</v>
      </c>
    </row>
    <row r="420" spans="2:20" x14ac:dyDescent="0.3">
      <c r="B420" s="38" t="s">
        <v>1675</v>
      </c>
      <c r="C420" s="38" t="s">
        <v>1676</v>
      </c>
      <c r="D420" s="38" t="s">
        <v>481</v>
      </c>
      <c r="E420" s="38" t="s">
        <v>1677</v>
      </c>
      <c r="F420" s="38">
        <v>2.70000007003546E-2</v>
      </c>
      <c r="G420" s="38">
        <v>34045.901520019499</v>
      </c>
      <c r="H420" s="38">
        <v>49.090000000025597</v>
      </c>
      <c r="I420" s="38">
        <v>49.789999999979003</v>
      </c>
      <c r="J420" s="38">
        <v>49.479999999981402</v>
      </c>
      <c r="K420" s="38">
        <v>49.5</v>
      </c>
      <c r="L420" s="38">
        <v>51.078960600367303</v>
      </c>
      <c r="M420" s="38">
        <v>44.288080133555901</v>
      </c>
      <c r="N420" s="49">
        <f t="shared" si="18"/>
        <v>-4.0404040441612186E-2</v>
      </c>
      <c r="O420" s="49">
        <f t="shared" si="19"/>
        <v>-3.130370276904975</v>
      </c>
      <c r="P420" s="49">
        <f t="shared" si="20"/>
        <v>11.723063747104542</v>
      </c>
      <c r="Q420" s="38">
        <v>1.21635777918164</v>
      </c>
      <c r="R420" s="38">
        <v>27.038251366087898</v>
      </c>
      <c r="S420" s="38">
        <v>4.8086516851544703</v>
      </c>
      <c r="T420" s="38">
        <v>6698359.8985156203</v>
      </c>
    </row>
    <row r="421" spans="2:20" x14ac:dyDescent="0.3">
      <c r="B421" s="38" t="s">
        <v>1678</v>
      </c>
      <c r="C421" s="38" t="s">
        <v>1679</v>
      </c>
      <c r="D421" s="38" t="s">
        <v>481</v>
      </c>
      <c r="E421" s="38" t="s">
        <v>1680</v>
      </c>
      <c r="F421" s="38">
        <v>3.0999999493360499E-2</v>
      </c>
      <c r="G421" s="38">
        <v>25531.955190002402</v>
      </c>
      <c r="H421" s="38">
        <v>146.875</v>
      </c>
      <c r="I421" s="38">
        <v>148.25</v>
      </c>
      <c r="J421" s="38">
        <v>147.209999999963</v>
      </c>
      <c r="K421" s="38">
        <v>147.83000000007499</v>
      </c>
      <c r="L421" s="38">
        <v>140.74130262900101</v>
      </c>
      <c r="M421" s="38">
        <v>141.89902317780101</v>
      </c>
      <c r="N421" s="49">
        <f t="shared" si="18"/>
        <v>-0.419400662999169</v>
      </c>
      <c r="O421" s="49">
        <f t="shared" si="19"/>
        <v>4.596161361397729</v>
      </c>
      <c r="P421" s="49">
        <f t="shared" si="20"/>
        <v>3.7427860341979091</v>
      </c>
      <c r="Q421" s="38">
        <v>1.41646417020092</v>
      </c>
      <c r="R421" s="38">
        <v>14.195756991306601</v>
      </c>
      <c r="S421" s="38">
        <v>2.29485980164463</v>
      </c>
      <c r="T421" s="38">
        <v>8017961.4998671897</v>
      </c>
    </row>
    <row r="422" spans="2:20" x14ac:dyDescent="0.3">
      <c r="B422" s="38" t="s">
        <v>1681</v>
      </c>
      <c r="C422" s="38" t="s">
        <v>1682</v>
      </c>
      <c r="D422" s="38" t="s">
        <v>481</v>
      </c>
      <c r="E422" s="38" t="s">
        <v>1683</v>
      </c>
      <c r="F422" s="38">
        <v>7.5999997556209606E-2</v>
      </c>
      <c r="G422" s="38">
        <v>282188.63685986301</v>
      </c>
      <c r="H422" s="38">
        <v>36.325000000011599</v>
      </c>
      <c r="I422" s="38">
        <v>37.070000000006999</v>
      </c>
      <c r="J422" s="38">
        <v>36.380000000004699</v>
      </c>
      <c r="K422" s="38">
        <v>37.0599999999977</v>
      </c>
      <c r="L422" s="38">
        <v>31.6600000000035</v>
      </c>
      <c r="M422" s="38">
        <v>50.331803057342803</v>
      </c>
      <c r="N422" s="49">
        <f t="shared" si="18"/>
        <v>-1.8348623853023289</v>
      </c>
      <c r="O422" s="49">
        <f t="shared" si="19"/>
        <v>14.908401768795571</v>
      </c>
      <c r="P422" s="49">
        <f t="shared" si="20"/>
        <v>-27.71965677733197</v>
      </c>
      <c r="Q422" s="38">
        <v>1.3427040056958499</v>
      </c>
      <c r="R422" s="38">
        <v>107.00000000163</v>
      </c>
      <c r="S422" s="38">
        <v>1.7018988399886401</v>
      </c>
      <c r="T422" s="38">
        <v>21459547.2890312</v>
      </c>
    </row>
    <row r="423" spans="2:20" x14ac:dyDescent="0.3">
      <c r="B423" s="38" t="s">
        <v>1684</v>
      </c>
      <c r="C423" s="38" t="s">
        <v>1685</v>
      </c>
      <c r="D423" s="38" t="s">
        <v>481</v>
      </c>
      <c r="E423" s="38" t="s">
        <v>1686</v>
      </c>
      <c r="F423" s="38">
        <v>8.3999998867511694E-2</v>
      </c>
      <c r="G423" s="38">
        <v>105784.641199951</v>
      </c>
      <c r="H423" s="38">
        <v>158.54499999992501</v>
      </c>
      <c r="I423" s="38">
        <v>160.42999999993501</v>
      </c>
      <c r="J423" s="38">
        <v>159.69999999995301</v>
      </c>
      <c r="K423" s="38">
        <v>159.709999999963</v>
      </c>
      <c r="L423" s="38">
        <v>152.90999999991601</v>
      </c>
      <c r="M423" s="38">
        <v>128.853729688562</v>
      </c>
      <c r="N423" s="49">
        <f t="shared" si="18"/>
        <v>-6.2613487007686826E-3</v>
      </c>
      <c r="O423" s="49">
        <f t="shared" si="19"/>
        <v>4.4405205676808102</v>
      </c>
      <c r="P423" s="49">
        <f t="shared" si="20"/>
        <v>23.938981344153635</v>
      </c>
      <c r="Q423" s="38">
        <v>1.6526912900099</v>
      </c>
      <c r="R423" s="38">
        <v>347.17391304252698</v>
      </c>
      <c r="S423" s="38">
        <v>2.90963959019791</v>
      </c>
      <c r="T423" s="38">
        <v>25501174.6765</v>
      </c>
    </row>
    <row r="424" spans="2:20" x14ac:dyDescent="0.3">
      <c r="B424" s="38" t="s">
        <v>1687</v>
      </c>
      <c r="C424" s="38" t="s">
        <v>1688</v>
      </c>
      <c r="D424" s="38" t="s">
        <v>481</v>
      </c>
      <c r="E424" s="38" t="s">
        <v>1689</v>
      </c>
      <c r="F424" s="38">
        <v>0.36599999666214</v>
      </c>
      <c r="G424" s="38">
        <v>651447.83600976598</v>
      </c>
      <c r="H424" s="38">
        <v>81.880000000004699</v>
      </c>
      <c r="I424" s="38">
        <v>82.75</v>
      </c>
      <c r="J424" s="38">
        <v>82.410000000032596</v>
      </c>
      <c r="K424" s="38">
        <v>82.719999999972103</v>
      </c>
      <c r="L424" s="38">
        <v>75.369999999995301</v>
      </c>
      <c r="M424" s="38">
        <v>94.5233007959323</v>
      </c>
      <c r="N424" s="49">
        <f t="shared" si="18"/>
        <v>-0.37475822042989748</v>
      </c>
      <c r="O424" s="49">
        <f t="shared" si="19"/>
        <v>9.3405864402782726</v>
      </c>
      <c r="P424" s="49">
        <f t="shared" si="20"/>
        <v>-12.815147898877635</v>
      </c>
      <c r="Q424" s="38">
        <v>0.78250548477262805</v>
      </c>
      <c r="R424" s="38">
        <v>73.580357142956899</v>
      </c>
      <c r="S424" s="38">
        <v>-11.167254685919</v>
      </c>
      <c r="T424" s="38">
        <v>96337290</v>
      </c>
    </row>
    <row r="425" spans="2:20" x14ac:dyDescent="0.3">
      <c r="B425" s="38" t="s">
        <v>1690</v>
      </c>
      <c r="C425" s="38" t="s">
        <v>1691</v>
      </c>
      <c r="D425" s="38" t="s">
        <v>481</v>
      </c>
      <c r="E425" s="38" t="s">
        <v>1692</v>
      </c>
      <c r="F425" s="38">
        <v>9.7000002861022894E-2</v>
      </c>
      <c r="G425" s="38">
        <v>98034.433859985395</v>
      </c>
      <c r="H425" s="38">
        <v>67.910000000032596</v>
      </c>
      <c r="I425" s="38">
        <v>69.040000000037296</v>
      </c>
      <c r="J425" s="38">
        <v>67.979999999981402</v>
      </c>
      <c r="K425" s="38">
        <v>69.069999999948806</v>
      </c>
      <c r="L425" s="38">
        <v>62.349999999976703</v>
      </c>
      <c r="M425" s="38">
        <v>48.162159947562003</v>
      </c>
      <c r="N425" s="49">
        <f t="shared" si="18"/>
        <v>-1.5781091645695837</v>
      </c>
      <c r="O425" s="49">
        <f t="shared" si="19"/>
        <v>9.0296712109170851</v>
      </c>
      <c r="P425" s="49">
        <f t="shared" si="20"/>
        <v>41.148154638406311</v>
      </c>
      <c r="Q425" s="38">
        <v>1.57032089638051</v>
      </c>
      <c r="R425" s="38">
        <v>10.8767999999982</v>
      </c>
      <c r="S425" s="38">
        <v>1.0680294345238499</v>
      </c>
      <c r="T425" s="38">
        <v>23955013.335000001</v>
      </c>
    </row>
    <row r="426" spans="2:20" x14ac:dyDescent="0.3">
      <c r="B426" s="38" t="s">
        <v>2162</v>
      </c>
      <c r="C426" s="38" t="s">
        <v>2182</v>
      </c>
      <c r="D426" s="38" t="s">
        <v>481</v>
      </c>
      <c r="E426" s="38" t="s">
        <v>2202</v>
      </c>
      <c r="F426" s="38">
        <v>5.2999999374151202E-2</v>
      </c>
      <c r="G426" s="38">
        <v>50222.289960021997</v>
      </c>
      <c r="H426" s="38">
        <v>151.790000000037</v>
      </c>
      <c r="I426" s="38">
        <v>154.61000000010199</v>
      </c>
      <c r="J426" s="38">
        <v>154.270000000019</v>
      </c>
      <c r="K426" s="38">
        <v>154.19000000017701</v>
      </c>
      <c r="L426" s="38">
        <v>155.94544601859499</v>
      </c>
      <c r="M426" s="38">
        <v>147.84216279047499</v>
      </c>
      <c r="N426" s="49">
        <f t="shared" si="18"/>
        <v>5.1884039069911118E-2</v>
      </c>
      <c r="O426" s="49">
        <f t="shared" si="19"/>
        <v>-1.0743795739801314</v>
      </c>
      <c r="P426" s="49">
        <f t="shared" si="20"/>
        <v>4.3477700056740076</v>
      </c>
      <c r="Q426" s="38">
        <v>0.69325196433692304</v>
      </c>
      <c r="R426" s="38"/>
      <c r="S426" s="38"/>
      <c r="T426" s="38">
        <v>13049304.677343801</v>
      </c>
    </row>
    <row r="427" spans="2:20" x14ac:dyDescent="0.3">
      <c r="B427" s="38" t="s">
        <v>1693</v>
      </c>
      <c r="C427" s="38" t="s">
        <v>1694</v>
      </c>
      <c r="D427" s="38" t="s">
        <v>481</v>
      </c>
      <c r="E427" s="38" t="s">
        <v>1695</v>
      </c>
      <c r="F427" s="38">
        <v>0.25099998712539701</v>
      </c>
      <c r="G427" s="38">
        <v>159850.48225</v>
      </c>
      <c r="H427" s="38">
        <v>186.82000000006499</v>
      </c>
      <c r="I427" s="38">
        <v>189.5</v>
      </c>
      <c r="J427" s="38">
        <v>189.010000000009</v>
      </c>
      <c r="K427" s="38">
        <v>189.57000000006499</v>
      </c>
      <c r="L427" s="38">
        <v>198.83000000007499</v>
      </c>
      <c r="M427" s="38">
        <v>214.53419141028999</v>
      </c>
      <c r="N427" s="49">
        <f t="shared" si="18"/>
        <v>-0.29540539117782405</v>
      </c>
      <c r="O427" s="49">
        <f t="shared" si="19"/>
        <v>-4.9388925212806338</v>
      </c>
      <c r="P427" s="49">
        <f t="shared" si="20"/>
        <v>-11.897493468286726</v>
      </c>
      <c r="Q427" s="38">
        <v>0.81460047403470504</v>
      </c>
      <c r="R427" s="38">
        <v>44.895486935798502</v>
      </c>
      <c r="S427" s="38">
        <v>5.5663521024907796</v>
      </c>
      <c r="T427" s="38">
        <v>70993254.715124995</v>
      </c>
    </row>
    <row r="428" spans="2:20" x14ac:dyDescent="0.3">
      <c r="B428" s="38" t="s">
        <v>1696</v>
      </c>
      <c r="C428" s="38" t="s">
        <v>1697</v>
      </c>
      <c r="D428" s="38" t="s">
        <v>481</v>
      </c>
      <c r="E428" s="38" t="s">
        <v>1698</v>
      </c>
      <c r="F428" s="38">
        <v>4.6000000089407002E-2</v>
      </c>
      <c r="G428" s="38">
        <v>79759.085800048793</v>
      </c>
      <c r="H428" s="38">
        <v>248.739999999991</v>
      </c>
      <c r="I428" s="38">
        <v>254.290000000037</v>
      </c>
      <c r="J428" s="38">
        <v>249.35000000009299</v>
      </c>
      <c r="K428" s="38">
        <v>254.510000000009</v>
      </c>
      <c r="L428" s="38">
        <v>230.42999999993501</v>
      </c>
      <c r="M428" s="38">
        <v>187.90999999991601</v>
      </c>
      <c r="N428" s="49">
        <f t="shared" si="18"/>
        <v>-2.0274252484836852</v>
      </c>
      <c r="O428" s="49">
        <f t="shared" si="19"/>
        <v>8.2107364493179364</v>
      </c>
      <c r="P428" s="49">
        <f t="shared" si="20"/>
        <v>32.696503645470933</v>
      </c>
      <c r="Q428" s="38">
        <v>2.2939900420315098</v>
      </c>
      <c r="R428" s="38">
        <v>14.5139697322593</v>
      </c>
      <c r="S428" s="38">
        <v>1.8404342528156099</v>
      </c>
      <c r="T428" s="38">
        <v>12906590.139656199</v>
      </c>
    </row>
    <row r="429" spans="2:20" x14ac:dyDescent="0.3">
      <c r="B429" s="38" t="s">
        <v>1699</v>
      </c>
      <c r="C429" s="38" t="s">
        <v>1700</v>
      </c>
      <c r="D429" s="38" t="s">
        <v>481</v>
      </c>
      <c r="E429" s="38" t="s">
        <v>1701</v>
      </c>
      <c r="F429" s="38">
        <v>5.4000001400709201E-2</v>
      </c>
      <c r="G429" s="38">
        <v>73500.489749999993</v>
      </c>
      <c r="H429" s="38">
        <v>24.333699999988301</v>
      </c>
      <c r="I429" s="38">
        <v>25.010000000009299</v>
      </c>
      <c r="J429" s="38">
        <v>24.450000000011599</v>
      </c>
      <c r="K429" s="38">
        <v>24.899999999994201</v>
      </c>
      <c r="L429" s="38">
        <v>23.336296935682199</v>
      </c>
      <c r="M429" s="38">
        <v>30.779466979176501</v>
      </c>
      <c r="N429" s="49">
        <f t="shared" si="18"/>
        <v>-1.8072289155931989</v>
      </c>
      <c r="O429" s="49">
        <f t="shared" si="19"/>
        <v>4.7724069821313417</v>
      </c>
      <c r="P429" s="49">
        <f t="shared" si="20"/>
        <v>-20.563926540531163</v>
      </c>
      <c r="Q429" s="38">
        <v>1.8442603942312401</v>
      </c>
      <c r="R429" s="38">
        <v>7.4542682926912702</v>
      </c>
      <c r="S429" s="38">
        <v>1.27824956074437</v>
      </c>
      <c r="T429" s="38">
        <v>14272810.0189531</v>
      </c>
    </row>
    <row r="430" spans="2:20" x14ac:dyDescent="0.3">
      <c r="B430" s="38" t="s">
        <v>1702</v>
      </c>
      <c r="C430" s="38" t="s">
        <v>1703</v>
      </c>
      <c r="D430" s="38" t="s">
        <v>481</v>
      </c>
      <c r="E430" s="38" t="s">
        <v>1704</v>
      </c>
      <c r="F430" s="38">
        <v>0.103000000119209</v>
      </c>
      <c r="G430" s="38">
        <v>146420.224110107</v>
      </c>
      <c r="H430" s="38">
        <v>216.665000000037</v>
      </c>
      <c r="I430" s="38">
        <v>221.32000000006499</v>
      </c>
      <c r="J430" s="38">
        <v>219.770000000019</v>
      </c>
      <c r="K430" s="38">
        <v>216.16999999992501</v>
      </c>
      <c r="L430" s="38">
        <v>193.37000000011199</v>
      </c>
      <c r="M430" s="38">
        <v>136.62000000011199</v>
      </c>
      <c r="N430" s="49">
        <f t="shared" si="18"/>
        <v>1.6653559698826079</v>
      </c>
      <c r="O430" s="49">
        <f t="shared" si="19"/>
        <v>13.652583130729546</v>
      </c>
      <c r="P430" s="49">
        <f t="shared" si="20"/>
        <v>60.86224564473639</v>
      </c>
      <c r="Q430" s="38">
        <v>1.1039775178378499</v>
      </c>
      <c r="R430" s="38">
        <v>54.398514851462103</v>
      </c>
      <c r="S430" s="38">
        <v>7.2104819241794802</v>
      </c>
      <c r="T430" s="38">
        <v>33352666.3915313</v>
      </c>
    </row>
    <row r="431" spans="2:20" x14ac:dyDescent="0.3">
      <c r="B431" s="38" t="s">
        <v>1705</v>
      </c>
      <c r="C431" s="38" t="s">
        <v>1706</v>
      </c>
      <c r="D431" s="38" t="s">
        <v>481</v>
      </c>
      <c r="E431" s="38" t="s">
        <v>1707</v>
      </c>
      <c r="F431" s="38">
        <v>0.118000000715256</v>
      </c>
      <c r="G431" s="38">
        <v>250227.23499999999</v>
      </c>
      <c r="H431" s="38">
        <v>56.219999999972103</v>
      </c>
      <c r="I431" s="38">
        <v>58.210000000020997</v>
      </c>
      <c r="J431" s="38">
        <v>57.5</v>
      </c>
      <c r="K431" s="38">
        <v>58.200000000011599</v>
      </c>
      <c r="L431" s="38">
        <v>54.9400000000023</v>
      </c>
      <c r="M431" s="38">
        <v>71.230644783470794</v>
      </c>
      <c r="N431" s="49">
        <f t="shared" si="18"/>
        <v>-1.2027491409131605</v>
      </c>
      <c r="O431" s="49">
        <f t="shared" si="19"/>
        <v>4.6596286858347158</v>
      </c>
      <c r="P431" s="49">
        <f t="shared" si="20"/>
        <v>-19.276316850998121</v>
      </c>
      <c r="Q431" s="38">
        <v>1.27967366187113</v>
      </c>
      <c r="R431" s="38">
        <v>21.698113207530699</v>
      </c>
      <c r="S431" s="38">
        <v>14.4114483325829</v>
      </c>
      <c r="T431" s="38">
        <v>29188032.872499999</v>
      </c>
    </row>
    <row r="432" spans="2:20" x14ac:dyDescent="0.3">
      <c r="B432" s="38" t="s">
        <v>1708</v>
      </c>
      <c r="C432" s="38" t="s">
        <v>1709</v>
      </c>
      <c r="D432" s="38" t="s">
        <v>481</v>
      </c>
      <c r="E432" s="38" t="s">
        <v>1710</v>
      </c>
      <c r="F432" s="38">
        <v>5.4000001400709201E-2</v>
      </c>
      <c r="G432" s="38">
        <v>156150.067780029</v>
      </c>
      <c r="H432" s="38">
        <v>172.69999999995301</v>
      </c>
      <c r="I432" s="38">
        <v>175.58000000007499</v>
      </c>
      <c r="J432" s="38">
        <v>175.38999999989801</v>
      </c>
      <c r="K432" s="38">
        <v>173.020000000019</v>
      </c>
      <c r="L432" s="38">
        <v>156.020000000019</v>
      </c>
      <c r="M432" s="38">
        <v>130.489999999991</v>
      </c>
      <c r="N432" s="49">
        <f t="shared" si="18"/>
        <v>1.3697838399484181</v>
      </c>
      <c r="O432" s="49">
        <f t="shared" si="19"/>
        <v>12.41507499030679</v>
      </c>
      <c r="P432" s="49">
        <f t="shared" si="20"/>
        <v>34.408766955253355</v>
      </c>
      <c r="Q432" s="38">
        <v>0.560259068446612</v>
      </c>
      <c r="R432" s="38">
        <v>44.971794871729799</v>
      </c>
      <c r="S432" s="38">
        <v>7.5383665040062597</v>
      </c>
      <c r="T432" s="38">
        <v>20053888.796812501</v>
      </c>
    </row>
    <row r="433" spans="2:20" x14ac:dyDescent="0.3">
      <c r="B433" s="38" t="s">
        <v>1711</v>
      </c>
      <c r="C433" s="38" t="s">
        <v>1712</v>
      </c>
      <c r="D433" s="38" t="s">
        <v>481</v>
      </c>
      <c r="E433" s="38" t="s">
        <v>1713</v>
      </c>
      <c r="F433" s="38">
        <v>1.7999999225139601E-2</v>
      </c>
      <c r="G433" s="38">
        <v>60045.514650024401</v>
      </c>
      <c r="H433" s="38">
        <v>14.770000000004099</v>
      </c>
      <c r="I433" s="38">
        <v>15.1100000000006</v>
      </c>
      <c r="J433" s="38">
        <v>14.850000000005799</v>
      </c>
      <c r="K433" s="38">
        <v>14.9400000000023</v>
      </c>
      <c r="L433" s="38">
        <v>13.4700000000012</v>
      </c>
      <c r="M433" s="38">
        <v>19.999167030939098</v>
      </c>
      <c r="N433" s="49">
        <f t="shared" si="18"/>
        <v>-0.60240963853070006</v>
      </c>
      <c r="O433" s="49">
        <f t="shared" si="19"/>
        <v>10.244988864175774</v>
      </c>
      <c r="P433" s="49">
        <f t="shared" si="20"/>
        <v>-25.746907473533465</v>
      </c>
      <c r="Q433" s="38">
        <v>1.6139887835633999</v>
      </c>
      <c r="R433" s="38">
        <v>-6.3461538461560796</v>
      </c>
      <c r="S433" s="38">
        <v>1.8011169221790599</v>
      </c>
      <c r="T433" s="38">
        <v>4102181.43390234</v>
      </c>
    </row>
    <row r="434" spans="2:20" x14ac:dyDescent="0.3">
      <c r="B434" s="38" t="s">
        <v>1714</v>
      </c>
      <c r="C434" s="38" t="s">
        <v>1715</v>
      </c>
      <c r="D434" s="38" t="s">
        <v>481</v>
      </c>
      <c r="E434" s="38" t="s">
        <v>1716</v>
      </c>
      <c r="F434" s="38">
        <v>0.23199999332428001</v>
      </c>
      <c r="G434" s="38">
        <v>364374.45904980501</v>
      </c>
      <c r="H434" s="38">
        <v>152.09000000008399</v>
      </c>
      <c r="I434" s="38">
        <v>153.57000000006499</v>
      </c>
      <c r="J434" s="38">
        <v>152.709999999963</v>
      </c>
      <c r="K434" s="38">
        <v>152.85000000009299</v>
      </c>
      <c r="L434" s="38">
        <v>123.10147280083</v>
      </c>
      <c r="M434" s="38">
        <v>102.510316526284</v>
      </c>
      <c r="N434" s="49">
        <f t="shared" si="18"/>
        <v>-9.159306518148648E-2</v>
      </c>
      <c r="O434" s="49">
        <f t="shared" si="19"/>
        <v>24.052130754794167</v>
      </c>
      <c r="P434" s="49">
        <f t="shared" si="20"/>
        <v>48.970372129138468</v>
      </c>
      <c r="Q434" s="38">
        <v>0.82850060964210603</v>
      </c>
      <c r="R434" s="38">
        <v>28.3320964749146</v>
      </c>
      <c r="S434" s="38">
        <v>6.8494851407594997</v>
      </c>
      <c r="T434" s="38">
        <v>76357363.950749993</v>
      </c>
    </row>
    <row r="435" spans="2:20" x14ac:dyDescent="0.3">
      <c r="B435" s="38" t="s">
        <v>2163</v>
      </c>
      <c r="C435" s="38" t="s">
        <v>2183</v>
      </c>
      <c r="D435" s="38" t="s">
        <v>481</v>
      </c>
      <c r="E435" s="38" t="s">
        <v>2203</v>
      </c>
      <c r="F435" s="38">
        <v>0.115000002086163</v>
      </c>
      <c r="G435" s="38">
        <v>99013.611000000004</v>
      </c>
      <c r="H435" s="38">
        <v>94.530000000027897</v>
      </c>
      <c r="I435" s="38">
        <v>95.989999999990701</v>
      </c>
      <c r="J435" s="38">
        <v>95.800000000046595</v>
      </c>
      <c r="K435" s="38">
        <v>94.910000000032596</v>
      </c>
      <c r="L435" s="38">
        <v>86.825170436408399</v>
      </c>
      <c r="M435" s="38">
        <v>87.0827563622734</v>
      </c>
      <c r="N435" s="49">
        <f t="shared" si="18"/>
        <v>0.9377304815232248</v>
      </c>
      <c r="O435" s="49">
        <f t="shared" si="19"/>
        <v>10.33666794839343</v>
      </c>
      <c r="P435" s="49">
        <f t="shared" si="20"/>
        <v>10.010298251824445</v>
      </c>
      <c r="Q435" s="38">
        <v>1.3996660952889199</v>
      </c>
      <c r="R435" s="38">
        <v>-309.03225806355499</v>
      </c>
      <c r="S435" s="38">
        <v>3.4970591227793202</v>
      </c>
      <c r="T435" s="38">
        <v>31617686.1924062</v>
      </c>
    </row>
    <row r="436" spans="2:20" x14ac:dyDescent="0.3">
      <c r="B436" s="38" t="s">
        <v>2164</v>
      </c>
      <c r="C436" s="38" t="s">
        <v>2184</v>
      </c>
      <c r="D436" s="38" t="s">
        <v>481</v>
      </c>
      <c r="E436" s="38" t="s">
        <v>2204</v>
      </c>
      <c r="F436" s="38">
        <v>1.4999999664723899E-2</v>
      </c>
      <c r="G436" s="38">
        <v>31836.867519988999</v>
      </c>
      <c r="H436" s="38">
        <v>7.5</v>
      </c>
      <c r="I436" s="38">
        <v>7.8000000000029104</v>
      </c>
      <c r="J436" s="38">
        <v>7.5199999999968004</v>
      </c>
      <c r="K436" s="38">
        <v>7.7699999999968004</v>
      </c>
      <c r="L436" s="38">
        <v>7.9400000000023301</v>
      </c>
      <c r="M436" s="38">
        <v>23.363895515038202</v>
      </c>
      <c r="N436" s="49">
        <f t="shared" si="18"/>
        <v>-3.2175032175045422</v>
      </c>
      <c r="O436" s="49">
        <f t="shared" si="19"/>
        <v>-5.2896725441486963</v>
      </c>
      <c r="P436" s="49">
        <f t="shared" si="20"/>
        <v>-67.813586586378364</v>
      </c>
      <c r="Q436" s="38">
        <v>2.3155311083355601</v>
      </c>
      <c r="R436" s="38">
        <v>-0.58294573643342995</v>
      </c>
      <c r="S436" s="38">
        <v>0.81409327612436799</v>
      </c>
      <c r="T436" s="38">
        <v>3378977.6401601601</v>
      </c>
    </row>
    <row r="437" spans="2:20" x14ac:dyDescent="0.3">
      <c r="B437" s="38" t="s">
        <v>1717</v>
      </c>
      <c r="C437" s="38" t="s">
        <v>1718</v>
      </c>
      <c r="D437" s="38" t="s">
        <v>481</v>
      </c>
      <c r="E437" s="38" t="s">
        <v>1719</v>
      </c>
      <c r="F437" s="38">
        <v>6.5999999642372104E-2</v>
      </c>
      <c r="G437" s="38">
        <v>49560.731549987802</v>
      </c>
      <c r="H437" s="38">
        <v>368</v>
      </c>
      <c r="I437" s="38">
        <v>377.41999999992498</v>
      </c>
      <c r="J437" s="38">
        <v>375.93000000016798</v>
      </c>
      <c r="K437" s="38">
        <v>377.47999999998098</v>
      </c>
      <c r="L437" s="38">
        <v>387.30946570588299</v>
      </c>
      <c r="M437" s="38">
        <v>358.80619423324202</v>
      </c>
      <c r="N437" s="49">
        <f t="shared" si="18"/>
        <v>-0.41061778102497476</v>
      </c>
      <c r="O437" s="49">
        <f t="shared" si="19"/>
        <v>-2.9380809696906303</v>
      </c>
      <c r="P437" s="49">
        <f t="shared" si="20"/>
        <v>4.7724387265718784</v>
      </c>
      <c r="Q437" s="38">
        <v>0.96823220032547397</v>
      </c>
      <c r="R437" s="38">
        <v>37.000984251964802</v>
      </c>
      <c r="S437" s="38">
        <v>5.6346280336292702</v>
      </c>
      <c r="T437" s="38">
        <v>17486771.157906201</v>
      </c>
    </row>
    <row r="438" spans="2:20" x14ac:dyDescent="0.3">
      <c r="B438" s="38" t="s">
        <v>1720</v>
      </c>
      <c r="C438" s="38" t="s">
        <v>1721</v>
      </c>
      <c r="D438" s="38" t="s">
        <v>481</v>
      </c>
      <c r="E438" s="38" t="s">
        <v>1722</v>
      </c>
      <c r="F438" s="38">
        <v>0.46299999952316301</v>
      </c>
      <c r="G438" s="38">
        <v>412113.97535009799</v>
      </c>
      <c r="H438" s="38">
        <v>141.12000000011199</v>
      </c>
      <c r="I438" s="38">
        <v>142.68999999994401</v>
      </c>
      <c r="J438" s="38">
        <v>142.44999999995301</v>
      </c>
      <c r="K438" s="38">
        <v>141.65999999991601</v>
      </c>
      <c r="L438" s="38">
        <v>128.74374202359499</v>
      </c>
      <c r="M438" s="38">
        <v>118.15061628574</v>
      </c>
      <c r="N438" s="49">
        <f t="shared" si="18"/>
        <v>0.55767330229949563</v>
      </c>
      <c r="O438" s="49">
        <f t="shared" si="19"/>
        <v>10.646154726375794</v>
      </c>
      <c r="P438" s="49">
        <f t="shared" si="20"/>
        <v>20.566446860883435</v>
      </c>
      <c r="Q438" s="38">
        <v>1.12292568383236</v>
      </c>
      <c r="R438" s="38">
        <v>26.726078799256399</v>
      </c>
      <c r="S438" s="38">
        <v>17.1031806266692</v>
      </c>
      <c r="T438" s="38">
        <v>130476191.3185</v>
      </c>
    </row>
    <row r="439" spans="2:20" x14ac:dyDescent="0.3">
      <c r="B439" s="38" t="s">
        <v>1723</v>
      </c>
      <c r="C439" s="38" t="s">
        <v>1724</v>
      </c>
      <c r="D439" s="38" t="s">
        <v>481</v>
      </c>
      <c r="E439" s="38" t="s">
        <v>1725</v>
      </c>
      <c r="F439" s="38">
        <v>3.4000001847744002E-2</v>
      </c>
      <c r="G439" s="38">
        <v>33719.7390200195</v>
      </c>
      <c r="H439" s="38">
        <v>38.030000000027897</v>
      </c>
      <c r="I439" s="38">
        <v>38.914999999979003</v>
      </c>
      <c r="J439" s="38">
        <v>38.830000000016298</v>
      </c>
      <c r="K439" s="38">
        <v>38.659999999974403</v>
      </c>
      <c r="L439" s="38">
        <v>34.349999999976703</v>
      </c>
      <c r="M439" s="38">
        <v>43.220294702565297</v>
      </c>
      <c r="N439" s="49">
        <f t="shared" si="18"/>
        <v>0.43973098821005657</v>
      </c>
      <c r="O439" s="49">
        <f t="shared" si="19"/>
        <v>13.042212518319168</v>
      </c>
      <c r="P439" s="49">
        <f t="shared" si="20"/>
        <v>-10.157947169870681</v>
      </c>
      <c r="Q439" s="38">
        <v>1.83196386013515</v>
      </c>
      <c r="R439" s="38">
        <v>23.822085889580201</v>
      </c>
      <c r="S439" s="38">
        <v>1.5981104885486299</v>
      </c>
      <c r="T439" s="38">
        <v>8854616.9117968809</v>
      </c>
    </row>
    <row r="440" spans="2:20" x14ac:dyDescent="0.3">
      <c r="B440" s="38" t="s">
        <v>1726</v>
      </c>
      <c r="C440" s="38" t="s">
        <v>1727</v>
      </c>
      <c r="D440" s="38" t="s">
        <v>481</v>
      </c>
      <c r="E440" s="38" t="s">
        <v>1728</v>
      </c>
      <c r="F440" s="38">
        <v>0.13400000333786</v>
      </c>
      <c r="G440" s="38">
        <v>117892.706859985</v>
      </c>
      <c r="H440" s="38">
        <v>36.289999999979003</v>
      </c>
      <c r="I440" s="38">
        <v>36.859999999986002</v>
      </c>
      <c r="J440" s="38">
        <v>36.619999999995301</v>
      </c>
      <c r="K440" s="38">
        <v>36.669999999983702</v>
      </c>
      <c r="L440" s="38">
        <v>36.229999999981402</v>
      </c>
      <c r="M440" s="38">
        <v>39.872585056873497</v>
      </c>
      <c r="N440" s="49">
        <f t="shared" si="18"/>
        <v>-0.13635124076472135</v>
      </c>
      <c r="O440" s="49">
        <f t="shared" si="19"/>
        <v>1.0764559757496521</v>
      </c>
      <c r="P440" s="49">
        <f t="shared" si="20"/>
        <v>-8.1574471588405189</v>
      </c>
      <c r="Q440" s="38">
        <v>1.0502302122968099</v>
      </c>
      <c r="R440" s="38">
        <v>7.9092872570108703</v>
      </c>
      <c r="S440" s="38">
        <v>0.82829710115311195</v>
      </c>
      <c r="T440" s="38">
        <v>32440255.9666875</v>
      </c>
    </row>
    <row r="441" spans="2:20" x14ac:dyDescent="0.3">
      <c r="B441" s="38" t="s">
        <v>1729</v>
      </c>
      <c r="C441" s="38" t="s">
        <v>1730</v>
      </c>
      <c r="D441" s="38" t="s">
        <v>481</v>
      </c>
      <c r="E441" s="38" t="s">
        <v>1731</v>
      </c>
      <c r="F441" s="38">
        <v>5.9000000357627903E-2</v>
      </c>
      <c r="G441" s="38">
        <v>60013.28875</v>
      </c>
      <c r="H441" s="38">
        <v>301.85000000009302</v>
      </c>
      <c r="I441" s="38">
        <v>307.89999999990698</v>
      </c>
      <c r="J441" s="38">
        <v>305.45000000018598</v>
      </c>
      <c r="K441" s="38">
        <v>305.029999999795</v>
      </c>
      <c r="L441" s="38">
        <v>283.58000000007502</v>
      </c>
      <c r="M441" s="38">
        <v>324.17951282020698</v>
      </c>
      <c r="N441" s="49">
        <f t="shared" si="18"/>
        <v>0.13769137474716167</v>
      </c>
      <c r="O441" s="49">
        <f t="shared" si="19"/>
        <v>7.7121094576857248</v>
      </c>
      <c r="P441" s="49">
        <f t="shared" si="20"/>
        <v>-5.7775127913183599</v>
      </c>
      <c r="Q441" s="38">
        <v>0.884266274852052</v>
      </c>
      <c r="R441" s="38">
        <v>44.461426492023698</v>
      </c>
      <c r="S441" s="38">
        <v>4.4908846669714002</v>
      </c>
      <c r="T441" s="38">
        <v>16290592.6459531</v>
      </c>
    </row>
    <row r="442" spans="2:20" x14ac:dyDescent="0.3">
      <c r="B442" s="38" t="s">
        <v>1732</v>
      </c>
      <c r="C442" s="38" t="s">
        <v>1733</v>
      </c>
      <c r="D442" s="38" t="s">
        <v>481</v>
      </c>
      <c r="E442" s="38" t="s">
        <v>1734</v>
      </c>
      <c r="F442" s="38">
        <v>6.3000001013279003E-2</v>
      </c>
      <c r="G442" s="38">
        <v>70683.539079956099</v>
      </c>
      <c r="H442" s="38">
        <v>40.219999999972103</v>
      </c>
      <c r="I442" s="38">
        <v>41.460000000020997</v>
      </c>
      <c r="J442" s="38">
        <v>40.460000000020997</v>
      </c>
      <c r="K442" s="38">
        <v>41.520000000018598</v>
      </c>
      <c r="L442" s="38">
        <v>41.479999999981402</v>
      </c>
      <c r="M442" s="38">
        <v>57.150710838963299</v>
      </c>
      <c r="N442" s="49">
        <f t="shared" si="18"/>
        <v>-2.5529865125171627</v>
      </c>
      <c r="O442" s="49">
        <f t="shared" si="19"/>
        <v>-2.4590163933482687</v>
      </c>
      <c r="P442" s="49">
        <f t="shared" si="20"/>
        <v>-29.20473007933818</v>
      </c>
      <c r="Q442" s="38">
        <v>1.03589085888052</v>
      </c>
      <c r="R442" s="38">
        <v>8.17373737374146</v>
      </c>
      <c r="S442" s="38">
        <v>0.86555823463095305</v>
      </c>
      <c r="T442" s="38">
        <v>14492626.5463125</v>
      </c>
    </row>
    <row r="443" spans="2:20" x14ac:dyDescent="0.3">
      <c r="B443" s="38" t="s">
        <v>1735</v>
      </c>
      <c r="C443" s="38" t="s">
        <v>1736</v>
      </c>
      <c r="D443" s="38" t="s">
        <v>481</v>
      </c>
      <c r="E443" s="38" t="s">
        <v>1737</v>
      </c>
      <c r="F443" s="38">
        <v>4.6000000089407002E-2</v>
      </c>
      <c r="G443" s="38">
        <v>120815.685969971</v>
      </c>
      <c r="H443" s="38">
        <v>120.390000000014</v>
      </c>
      <c r="I443" s="38">
        <v>122.969999999972</v>
      </c>
      <c r="J443" s="38">
        <v>121.729999999981</v>
      </c>
      <c r="K443" s="38">
        <v>120.75</v>
      </c>
      <c r="L443" s="38">
        <v>107.293392484309</v>
      </c>
      <c r="M443" s="38">
        <v>109.399889404885</v>
      </c>
      <c r="N443" s="49">
        <f t="shared" si="18"/>
        <v>0.81159420288281914</v>
      </c>
      <c r="O443" s="49">
        <f t="shared" si="19"/>
        <v>13.455262417751657</v>
      </c>
      <c r="P443" s="49">
        <f t="shared" si="20"/>
        <v>11.270679213817768</v>
      </c>
      <c r="Q443" s="38">
        <v>0.225150210789025</v>
      </c>
      <c r="R443" s="38">
        <v>16.101851851854001</v>
      </c>
      <c r="S443" s="38">
        <v>1.66352835022917</v>
      </c>
      <c r="T443" s="38">
        <v>13886208.543203101</v>
      </c>
    </row>
    <row r="444" spans="2:20" x14ac:dyDescent="0.3">
      <c r="B444" s="38" t="s">
        <v>1738</v>
      </c>
      <c r="C444" s="38" t="s">
        <v>1739</v>
      </c>
      <c r="D444" s="38" t="s">
        <v>481</v>
      </c>
      <c r="E444" s="38" t="s">
        <v>1740</v>
      </c>
      <c r="F444" s="38">
        <v>9.7999997437000302E-2</v>
      </c>
      <c r="G444" s="38">
        <v>162027.29527002</v>
      </c>
      <c r="H444" s="38">
        <v>35.645000000018598</v>
      </c>
      <c r="I444" s="38">
        <v>36.429999999993001</v>
      </c>
      <c r="J444" s="38">
        <v>36.369999999995301</v>
      </c>
      <c r="K444" s="38">
        <v>36.080000000016298</v>
      </c>
      <c r="L444" s="38">
        <v>34.529479919117897</v>
      </c>
      <c r="M444" s="38">
        <v>23.4126066589088</v>
      </c>
      <c r="N444" s="49">
        <f t="shared" si="18"/>
        <v>0.80376940127181717</v>
      </c>
      <c r="O444" s="49">
        <f t="shared" si="19"/>
        <v>5.3302861357560305</v>
      </c>
      <c r="P444" s="49">
        <f t="shared" si="20"/>
        <v>55.343659635421439</v>
      </c>
      <c r="Q444" s="38">
        <v>0.31709691667356299</v>
      </c>
      <c r="R444" s="38"/>
      <c r="S444" s="38">
        <v>3.0239339191939498</v>
      </c>
      <c r="T444" s="38">
        <v>28293161.7824375</v>
      </c>
    </row>
    <row r="445" spans="2:20" x14ac:dyDescent="0.3">
      <c r="B445" s="38" t="s">
        <v>1741</v>
      </c>
      <c r="C445" s="38" t="s">
        <v>1742</v>
      </c>
      <c r="D445" s="38" t="s">
        <v>481</v>
      </c>
      <c r="E445" s="38" t="s">
        <v>1743</v>
      </c>
      <c r="F445" s="38">
        <v>0.18099999427795399</v>
      </c>
      <c r="G445" s="38">
        <v>206659.11347998001</v>
      </c>
      <c r="H445" s="38">
        <v>667.12000000011199</v>
      </c>
      <c r="I445" s="38">
        <v>678.90000000037298</v>
      </c>
      <c r="J445" s="38">
        <v>676.70999999996297</v>
      </c>
      <c r="K445" s="38">
        <v>670.29000000003703</v>
      </c>
      <c r="L445" s="38">
        <v>618.77080545388196</v>
      </c>
      <c r="M445" s="38">
        <v>508.92845617840101</v>
      </c>
      <c r="N445" s="49">
        <f t="shared" si="18"/>
        <v>0.95779438749281565</v>
      </c>
      <c r="O445" s="49">
        <f t="shared" si="19"/>
        <v>9.3635953790000386</v>
      </c>
      <c r="P445" s="49">
        <f t="shared" si="20"/>
        <v>32.96760905873721</v>
      </c>
      <c r="Q445" s="38">
        <v>1.19918786816015</v>
      </c>
      <c r="R445" s="38">
        <v>36.071961620531503</v>
      </c>
      <c r="S445" s="38">
        <v>15.9213969521807</v>
      </c>
      <c r="T445" s="38">
        <v>61614214.065187499</v>
      </c>
    </row>
    <row r="446" spans="2:20" x14ac:dyDescent="0.3">
      <c r="B446" s="38" t="s">
        <v>1744</v>
      </c>
      <c r="C446" s="38" t="s">
        <v>1745</v>
      </c>
      <c r="D446" s="38" t="s">
        <v>481</v>
      </c>
      <c r="E446" s="38" t="s">
        <v>1746</v>
      </c>
      <c r="F446" s="38">
        <v>0.231000006198883</v>
      </c>
      <c r="G446" s="38">
        <v>155916.56015991201</v>
      </c>
      <c r="H446" s="38">
        <v>51.460000000020997</v>
      </c>
      <c r="I446" s="38">
        <v>52.219999999972103</v>
      </c>
      <c r="J446" s="38">
        <v>51.719999999972103</v>
      </c>
      <c r="K446" s="38">
        <v>52.409999999974403</v>
      </c>
      <c r="L446" s="38">
        <v>54.211861479678198</v>
      </c>
      <c r="M446" s="38">
        <v>55.9178830434685</v>
      </c>
      <c r="N446" s="49">
        <f t="shared" si="18"/>
        <v>-1.3165426445385173</v>
      </c>
      <c r="O446" s="49">
        <f t="shared" si="19"/>
        <v>-4.5965244721216445</v>
      </c>
      <c r="P446" s="49">
        <f t="shared" si="20"/>
        <v>-7.5072281263457645</v>
      </c>
      <c r="Q446" s="38">
        <v>0.40927277429364001</v>
      </c>
      <c r="R446" s="38">
        <v>16.9573770491406</v>
      </c>
      <c r="S446" s="38">
        <v>1.7090542312980701</v>
      </c>
      <c r="T446" s="38">
        <v>54623082.286499999</v>
      </c>
    </row>
    <row r="447" spans="2:20" x14ac:dyDescent="0.3">
      <c r="B447" s="38" t="s">
        <v>1747</v>
      </c>
      <c r="C447" s="38" t="s">
        <v>1748</v>
      </c>
      <c r="D447" s="38" t="s">
        <v>481</v>
      </c>
      <c r="E447" s="38" t="s">
        <v>1749</v>
      </c>
      <c r="F447" s="38">
        <v>0.26199999451637301</v>
      </c>
      <c r="G447" s="38">
        <v>456549.19383984403</v>
      </c>
      <c r="H447" s="38">
        <v>52.820000000006999</v>
      </c>
      <c r="I447" s="38">
        <v>53.794999999983702</v>
      </c>
      <c r="J447" s="38">
        <v>53.260000000009299</v>
      </c>
      <c r="K447" s="38">
        <v>53.159999999974403</v>
      </c>
      <c r="L447" s="38">
        <v>52.890000000013998</v>
      </c>
      <c r="M447" s="38">
        <v>53.043448052019798</v>
      </c>
      <c r="N447" s="49">
        <f t="shared" si="18"/>
        <v>0.1881113619919946</v>
      </c>
      <c r="O447" s="49">
        <f t="shared" si="19"/>
        <v>0.69956513517716545</v>
      </c>
      <c r="P447" s="49">
        <f t="shared" si="20"/>
        <v>0.40825390494435471</v>
      </c>
      <c r="Q447" s="38">
        <v>0.757821072977094</v>
      </c>
      <c r="R447" s="38">
        <v>38.875912408810102</v>
      </c>
      <c r="S447" s="38">
        <v>13.461911654303499</v>
      </c>
      <c r="T447" s="38">
        <v>63798934.026437499</v>
      </c>
    </row>
    <row r="448" spans="2:20" x14ac:dyDescent="0.3">
      <c r="B448" s="38" t="s">
        <v>1750</v>
      </c>
      <c r="C448" s="38" t="s">
        <v>1751</v>
      </c>
      <c r="D448" s="38" t="s">
        <v>481</v>
      </c>
      <c r="E448" s="38" t="s">
        <v>1752</v>
      </c>
      <c r="F448" s="38">
        <v>0.53500002622604403</v>
      </c>
      <c r="G448" s="38">
        <v>396803.69949999999</v>
      </c>
      <c r="H448" s="38">
        <v>420.64500000001902</v>
      </c>
      <c r="I448" s="38">
        <v>427.64000000012999</v>
      </c>
      <c r="J448" s="38">
        <v>425.64999999990698</v>
      </c>
      <c r="K448" s="38">
        <v>422.29000000003703</v>
      </c>
      <c r="L448" s="38">
        <v>406.37999999988801</v>
      </c>
      <c r="M448" s="38">
        <v>270.20038283243798</v>
      </c>
      <c r="N448" s="49">
        <f t="shared" si="18"/>
        <v>0.79566174900415865</v>
      </c>
      <c r="O448" s="49">
        <f t="shared" si="19"/>
        <v>4.7418672178808698</v>
      </c>
      <c r="P448" s="49">
        <f t="shared" si="20"/>
        <v>57.531234981213743</v>
      </c>
      <c r="Q448" s="38">
        <v>0.97353184851272101</v>
      </c>
      <c r="R448" s="38">
        <v>46.066017315955797</v>
      </c>
      <c r="S448" s="38">
        <v>5.6362385978281999</v>
      </c>
      <c r="T448" s="38">
        <v>168382628.11000001</v>
      </c>
    </row>
    <row r="449" spans="2:20" x14ac:dyDescent="0.3">
      <c r="B449" s="38" t="s">
        <v>1753</v>
      </c>
      <c r="C449" s="38" t="s">
        <v>1754</v>
      </c>
      <c r="D449" s="38" t="s">
        <v>481</v>
      </c>
      <c r="E449" s="38" t="s">
        <v>1755</v>
      </c>
      <c r="F449" s="38">
        <v>4.8999998718500103E-2</v>
      </c>
      <c r="G449" s="38">
        <v>264326.90143994102</v>
      </c>
      <c r="H449" s="38">
        <v>120.989999999991</v>
      </c>
      <c r="I449" s="38">
        <v>122.430000000051</v>
      </c>
      <c r="J449" s="38">
        <v>121.520000000019</v>
      </c>
      <c r="K449" s="38">
        <v>121.989999999991</v>
      </c>
      <c r="L449" s="38">
        <v>121.41000000003299</v>
      </c>
      <c r="M449" s="38">
        <v>81.3848840789869</v>
      </c>
      <c r="N449" s="49">
        <f t="shared" si="18"/>
        <v>-0.38527748173787862</v>
      </c>
      <c r="O449" s="49">
        <f t="shared" si="19"/>
        <v>9.060209207311741E-2</v>
      </c>
      <c r="P449" s="49">
        <f t="shared" si="20"/>
        <v>49.315197011375659</v>
      </c>
      <c r="Q449" s="38">
        <v>0.89925694701923897</v>
      </c>
      <c r="R449" s="38">
        <v>42.048442906583702</v>
      </c>
      <c r="S449" s="38">
        <v>4.6533648346376104</v>
      </c>
      <c r="T449" s="38">
        <v>14746047.8244844</v>
      </c>
    </row>
    <row r="450" spans="2:20" x14ac:dyDescent="0.3">
      <c r="B450" s="38" t="s">
        <v>1756</v>
      </c>
      <c r="C450" s="38" t="s">
        <v>1757</v>
      </c>
      <c r="D450" s="38" t="s">
        <v>481</v>
      </c>
      <c r="E450" s="38" t="s">
        <v>1758</v>
      </c>
      <c r="F450" s="38">
        <v>0.143999993801117</v>
      </c>
      <c r="G450" s="38">
        <v>320695.438049805</v>
      </c>
      <c r="H450" s="38">
        <v>114.739999999991</v>
      </c>
      <c r="I450" s="38">
        <v>116.239999999991</v>
      </c>
      <c r="J450" s="38">
        <v>116.18999999994401</v>
      </c>
      <c r="K450" s="38">
        <v>115.41000000003299</v>
      </c>
      <c r="L450" s="38">
        <v>104.930000000051</v>
      </c>
      <c r="M450" s="38">
        <v>78.060000000055894</v>
      </c>
      <c r="N450" s="49">
        <f t="shared" si="18"/>
        <v>0.67585131263390497</v>
      </c>
      <c r="O450" s="49">
        <f t="shared" si="19"/>
        <v>10.730963499368665</v>
      </c>
      <c r="P450" s="49">
        <f t="shared" si="20"/>
        <v>48.847040737715616</v>
      </c>
      <c r="Q450" s="38">
        <v>0.31413025606752898</v>
      </c>
      <c r="R450" s="38">
        <v>40.34375</v>
      </c>
      <c r="S450" s="38">
        <v>2.27924566116417</v>
      </c>
      <c r="T450" s="38">
        <v>143821019.11175001</v>
      </c>
    </row>
    <row r="451" spans="2:20" x14ac:dyDescent="0.3">
      <c r="B451" s="38" t="s">
        <v>1759</v>
      </c>
      <c r="C451" s="38" t="s">
        <v>1760</v>
      </c>
      <c r="D451" s="38" t="s">
        <v>481</v>
      </c>
      <c r="E451" s="38" t="s">
        <v>1761</v>
      </c>
      <c r="F451" s="38">
        <v>5.4000001400709201E-2</v>
      </c>
      <c r="G451" s="38">
        <v>171838.463439941</v>
      </c>
      <c r="H451" s="38">
        <v>152.06000000005599</v>
      </c>
      <c r="I451" s="38">
        <v>154.87999999988801</v>
      </c>
      <c r="J451" s="38">
        <v>154.62999999988801</v>
      </c>
      <c r="K451" s="38">
        <v>153.270000000019</v>
      </c>
      <c r="L451" s="38">
        <v>146.145230092574</v>
      </c>
      <c r="M451" s="38">
        <v>97.582078018575004</v>
      </c>
      <c r="N451" s="49">
        <f t="shared" si="18"/>
        <v>0.88732302464203661</v>
      </c>
      <c r="O451" s="49">
        <f t="shared" si="19"/>
        <v>5.8057111422243741</v>
      </c>
      <c r="P451" s="49">
        <f t="shared" si="20"/>
        <v>58.461474831939718</v>
      </c>
      <c r="Q451" s="38">
        <v>0.99241650976637197</v>
      </c>
      <c r="R451" s="38">
        <v>26.477739725960401</v>
      </c>
      <c r="S451" s="38">
        <v>10.5440638872824</v>
      </c>
      <c r="T451" s="38">
        <v>17971671.3495</v>
      </c>
    </row>
    <row r="452" spans="2:20" x14ac:dyDescent="0.3">
      <c r="B452" s="38" t="s">
        <v>2165</v>
      </c>
      <c r="C452" s="38" t="s">
        <v>2185</v>
      </c>
      <c r="D452" s="38" t="s">
        <v>547</v>
      </c>
      <c r="E452" s="38" t="s">
        <v>2205</v>
      </c>
      <c r="F452" s="38">
        <v>9.2000000178813907E-2</v>
      </c>
      <c r="G452" s="38">
        <v>93858.850880004902</v>
      </c>
      <c r="H452" s="38">
        <v>118.469999999972</v>
      </c>
      <c r="I452" s="38">
        <v>120.380000000005</v>
      </c>
      <c r="J452" s="38">
        <v>120.07999999995801</v>
      </c>
      <c r="K452" s="38">
        <v>118.459999999963</v>
      </c>
      <c r="L452" s="38">
        <v>103.760000000009</v>
      </c>
      <c r="M452" s="38">
        <v>87.735931305913297</v>
      </c>
      <c r="N452" s="49">
        <f t="shared" si="18"/>
        <v>1.3675502279212464</v>
      </c>
      <c r="O452" s="49">
        <f t="shared" si="19"/>
        <v>15.728604471807623</v>
      </c>
      <c r="P452" s="49">
        <f t="shared" si="20"/>
        <v>36.865248037624418</v>
      </c>
      <c r="Q452" s="38">
        <v>1.1910910442584299</v>
      </c>
      <c r="R452" s="38">
        <v>36.7527287877747</v>
      </c>
      <c r="S452" s="38">
        <v>4.8219097580586103</v>
      </c>
      <c r="T452" s="38">
        <v>28627196.042624999</v>
      </c>
    </row>
    <row r="453" spans="2:20" x14ac:dyDescent="0.3">
      <c r="B453" s="38" t="s">
        <v>1762</v>
      </c>
      <c r="C453" s="38" t="s">
        <v>1763</v>
      </c>
      <c r="D453" s="38" t="s">
        <v>481</v>
      </c>
      <c r="E453" s="38" t="s">
        <v>1764</v>
      </c>
      <c r="F453" s="38">
        <v>9.2000000178813907E-2</v>
      </c>
      <c r="G453" s="38">
        <v>120009.790109985</v>
      </c>
      <c r="H453" s="38">
        <v>481.47999999998098</v>
      </c>
      <c r="I453" s="38">
        <v>489.45999999996297</v>
      </c>
      <c r="J453" s="38">
        <v>484.89000000012999</v>
      </c>
      <c r="K453" s="38">
        <v>486.04999999981402</v>
      </c>
      <c r="L453" s="38">
        <v>425.56000000005599</v>
      </c>
      <c r="M453" s="38">
        <v>493.38358593452699</v>
      </c>
      <c r="N453" s="49">
        <f t="shared" si="18"/>
        <v>-0.23865857415584329</v>
      </c>
      <c r="O453" s="49">
        <f t="shared" si="19"/>
        <v>13.941629852445292</v>
      </c>
      <c r="P453" s="49">
        <f t="shared" si="20"/>
        <v>-1.7214974669879108</v>
      </c>
      <c r="Q453" s="38">
        <v>1.6690762232101399</v>
      </c>
      <c r="R453" s="38">
        <v>39.908641975314801</v>
      </c>
      <c r="S453" s="38">
        <v>-6.2680197848239896</v>
      </c>
      <c r="T453" s="38">
        <v>26284082.1394375</v>
      </c>
    </row>
    <row r="454" spans="2:20" x14ac:dyDescent="0.3">
      <c r="B454" s="38" t="s">
        <v>1765</v>
      </c>
      <c r="C454" s="38" t="s">
        <v>1766</v>
      </c>
      <c r="D454" s="38" t="s">
        <v>481</v>
      </c>
      <c r="E454" s="38" t="s">
        <v>1767</v>
      </c>
      <c r="F454" s="38">
        <v>0.120999999344349</v>
      </c>
      <c r="G454" s="38">
        <v>136164.32102002</v>
      </c>
      <c r="H454" s="38">
        <v>113.42000000004199</v>
      </c>
      <c r="I454" s="38">
        <v>114.729999999981</v>
      </c>
      <c r="J454" s="38">
        <v>113.540000000037</v>
      </c>
      <c r="K454" s="38">
        <v>115.619999999995</v>
      </c>
      <c r="L454" s="38">
        <v>118.280000000028</v>
      </c>
      <c r="M454" s="38">
        <v>143.74634978873701</v>
      </c>
      <c r="N454" s="49">
        <f t="shared" si="18"/>
        <v>-1.7989967133351454</v>
      </c>
      <c r="O454" s="49">
        <f t="shared" si="19"/>
        <v>-4.0074399729369947</v>
      </c>
      <c r="P454" s="49">
        <f t="shared" si="20"/>
        <v>-21.013646491263305</v>
      </c>
      <c r="Q454" s="38">
        <v>0.84149168341264202</v>
      </c>
      <c r="R454" s="38">
        <v>16.1737891737721</v>
      </c>
      <c r="S454" s="38">
        <v>1.06547082651741</v>
      </c>
      <c r="T454" s="38">
        <v>28747325.895968799</v>
      </c>
    </row>
    <row r="455" spans="2:20" x14ac:dyDescent="0.3">
      <c r="B455" s="38" t="s">
        <v>1768</v>
      </c>
      <c r="C455" s="38" t="s">
        <v>1769</v>
      </c>
      <c r="D455" s="38" t="s">
        <v>481</v>
      </c>
      <c r="E455" s="38" t="s">
        <v>1770</v>
      </c>
      <c r="F455" s="38">
        <v>0.22400000691413899</v>
      </c>
      <c r="G455" s="38">
        <v>115683.950550049</v>
      </c>
      <c r="H455" s="38">
        <v>37.859999999986002</v>
      </c>
      <c r="I455" s="38">
        <v>38.580000000016298</v>
      </c>
      <c r="J455" s="38">
        <v>37.869999999995301</v>
      </c>
      <c r="K455" s="38">
        <v>38.820000000006999</v>
      </c>
      <c r="L455" s="38">
        <v>37.323851997090998</v>
      </c>
      <c r="M455" s="38">
        <v>44.131794084620203</v>
      </c>
      <c r="N455" s="49">
        <f t="shared" ref="N455:N492" si="21">IFERROR((J455-K455)/K455*100,"-")</f>
        <v>-2.4471921690147531</v>
      </c>
      <c r="O455" s="49">
        <f t="shared" ref="O455:O492" si="22">IFERROR((J455-L455)/L455*100,"-")</f>
        <v>1.4632680542910459</v>
      </c>
      <c r="P455" s="49">
        <f t="shared" ref="P455:P492" si="23">IFERROR((J455-M455)/M455*100,"-")</f>
        <v>-14.188850044524065</v>
      </c>
      <c r="Q455" s="38">
        <v>1.4959739243222401</v>
      </c>
      <c r="R455" s="38">
        <v>12.4163934426178</v>
      </c>
      <c r="S455" s="38">
        <v>0.82801619649581004</v>
      </c>
      <c r="T455" s="38">
        <v>51033950.254812501</v>
      </c>
    </row>
    <row r="456" spans="2:20" x14ac:dyDescent="0.3">
      <c r="B456" s="38" t="s">
        <v>1771</v>
      </c>
      <c r="C456" s="38" t="s">
        <v>1772</v>
      </c>
      <c r="D456" s="38" t="s">
        <v>481</v>
      </c>
      <c r="E456" s="38" t="s">
        <v>1773</v>
      </c>
      <c r="F456" s="38">
        <v>0.10199999809265101</v>
      </c>
      <c r="G456" s="38">
        <v>488050.89891992201</v>
      </c>
      <c r="H456" s="38">
        <v>40</v>
      </c>
      <c r="I456" s="38">
        <v>41.330000000016298</v>
      </c>
      <c r="J456" s="38">
        <v>41.080000000016298</v>
      </c>
      <c r="K456" s="38">
        <v>40.549999999988401</v>
      </c>
      <c r="L456" s="38">
        <v>37.539999999979003</v>
      </c>
      <c r="M456" s="38">
        <v>41.4400000000023</v>
      </c>
      <c r="N456" s="49">
        <f t="shared" si="21"/>
        <v>1.3070283601184922</v>
      </c>
      <c r="O456" s="49">
        <f t="shared" si="22"/>
        <v>9.4299413959490561</v>
      </c>
      <c r="P456" s="49">
        <f t="shared" si="23"/>
        <v>-0.86872586869204094</v>
      </c>
      <c r="Q456" s="38">
        <v>0.94141287085949399</v>
      </c>
      <c r="R456" s="38">
        <v>-26.165605095564398</v>
      </c>
      <c r="S456" s="38">
        <v>4.2089752934261897</v>
      </c>
      <c r="T456" s="38">
        <v>32492182.989250001</v>
      </c>
    </row>
    <row r="457" spans="2:20" x14ac:dyDescent="0.3">
      <c r="B457" s="38" t="s">
        <v>1774</v>
      </c>
      <c r="C457" s="38" t="s">
        <v>1775</v>
      </c>
      <c r="D457" s="38" t="s">
        <v>547</v>
      </c>
      <c r="E457" s="38" t="s">
        <v>1776</v>
      </c>
      <c r="F457" s="38">
        <v>7.1999996900558499E-2</v>
      </c>
      <c r="G457" s="38">
        <v>111550.30290002401</v>
      </c>
      <c r="H457" s="38">
        <v>62.919999999983702</v>
      </c>
      <c r="I457" s="38">
        <v>63.840000000025597</v>
      </c>
      <c r="J457" s="38">
        <v>63.450000000011599</v>
      </c>
      <c r="K457" s="38">
        <v>63.539999999979003</v>
      </c>
      <c r="L457" s="38">
        <v>60.820000000006999</v>
      </c>
      <c r="M457" s="38">
        <v>89.495669437572403</v>
      </c>
      <c r="N457" s="49">
        <f t="shared" si="21"/>
        <v>-0.14164305943883138</v>
      </c>
      <c r="O457" s="49">
        <f t="shared" si="22"/>
        <v>4.3242354488725701</v>
      </c>
      <c r="P457" s="49">
        <f t="shared" si="23"/>
        <v>-29.102714803121206</v>
      </c>
      <c r="Q457" s="38">
        <v>0.65070630625905301</v>
      </c>
      <c r="R457" s="38">
        <v>12.7665995975985</v>
      </c>
      <c r="S457" s="38">
        <v>1.55555184545301</v>
      </c>
      <c r="T457" s="38">
        <v>18670232.295000002</v>
      </c>
    </row>
    <row r="458" spans="2:20" x14ac:dyDescent="0.3">
      <c r="B458" s="38" t="s">
        <v>1777</v>
      </c>
      <c r="C458" s="38" t="s">
        <v>1778</v>
      </c>
      <c r="D458" s="38" t="s">
        <v>481</v>
      </c>
      <c r="E458" s="38" t="s">
        <v>1779</v>
      </c>
      <c r="F458" s="38">
        <v>4.6000000089407002E-2</v>
      </c>
      <c r="G458" s="38">
        <v>47264.911359985403</v>
      </c>
      <c r="H458" s="38">
        <v>33.650000000023297</v>
      </c>
      <c r="I458" s="38">
        <v>34.549999999988401</v>
      </c>
      <c r="J458" s="38">
        <v>33.789999999979003</v>
      </c>
      <c r="K458" s="38">
        <v>34.619999999995301</v>
      </c>
      <c r="L458" s="38">
        <v>35.489999999990701</v>
      </c>
      <c r="M458" s="38">
        <v>46.118840072245803</v>
      </c>
      <c r="N458" s="49">
        <f t="shared" si="21"/>
        <v>-2.3974581167429543</v>
      </c>
      <c r="O458" s="49">
        <f t="shared" si="22"/>
        <v>-4.7900817131928539</v>
      </c>
      <c r="P458" s="49">
        <f t="shared" si="23"/>
        <v>-26.732762690808144</v>
      </c>
      <c r="Q458" s="38">
        <v>0.57201487081147195</v>
      </c>
      <c r="R458" s="38">
        <v>53.634920634853202</v>
      </c>
      <c r="S458" s="38">
        <v>2.93295671686792</v>
      </c>
      <c r="T458" s="38">
        <v>9970309.6724531204</v>
      </c>
    </row>
    <row r="459" spans="2:20" x14ac:dyDescent="0.3">
      <c r="B459" s="38" t="s">
        <v>1780</v>
      </c>
      <c r="C459" s="38" t="s">
        <v>1781</v>
      </c>
      <c r="D459" s="38" t="s">
        <v>481</v>
      </c>
      <c r="E459" s="38" t="s">
        <v>1782</v>
      </c>
      <c r="F459" s="38">
        <v>5.4000001400709201E-2</v>
      </c>
      <c r="G459" s="38">
        <v>219733.02447998</v>
      </c>
      <c r="H459" s="38">
        <v>216.06000000005599</v>
      </c>
      <c r="I459" s="38">
        <v>223.489999999991</v>
      </c>
      <c r="J459" s="38">
        <v>220.760000000009</v>
      </c>
      <c r="K459" s="38">
        <v>219.780000000028</v>
      </c>
      <c r="L459" s="38">
        <v>203.709999999963</v>
      </c>
      <c r="M459" s="38">
        <v>330.220000000205</v>
      </c>
      <c r="N459" s="49">
        <f t="shared" si="21"/>
        <v>0.44590044589174593</v>
      </c>
      <c r="O459" s="49">
        <f t="shared" si="22"/>
        <v>8.3697412989294069</v>
      </c>
      <c r="P459" s="49">
        <f t="shared" si="23"/>
        <v>-33.147598570688643</v>
      </c>
      <c r="Q459" s="38">
        <v>1.52233298517058</v>
      </c>
      <c r="R459" s="38">
        <v>29.395472703065</v>
      </c>
      <c r="S459" s="38">
        <v>7.0873263980247403</v>
      </c>
      <c r="T459" s="38">
        <v>12431373.3203594</v>
      </c>
    </row>
    <row r="460" spans="2:20" x14ac:dyDescent="0.3">
      <c r="B460" s="38" t="s">
        <v>1783</v>
      </c>
      <c r="C460" s="38" t="s">
        <v>1784</v>
      </c>
      <c r="D460" s="38" t="s">
        <v>547</v>
      </c>
      <c r="E460" s="38" t="s">
        <v>1785</v>
      </c>
      <c r="F460" s="38">
        <v>8.0000003799796104E-3</v>
      </c>
      <c r="G460" s="38">
        <v>57336.248320007297</v>
      </c>
      <c r="H460" s="38">
        <v>9.8699999999953398</v>
      </c>
      <c r="I460" s="38">
        <v>10.1900000000023</v>
      </c>
      <c r="J460" s="38">
        <v>9.8800000000046602</v>
      </c>
      <c r="K460" s="38">
        <v>10.1699999999983</v>
      </c>
      <c r="L460" s="38">
        <v>10.9100000000035</v>
      </c>
      <c r="M460" s="38">
        <v>18</v>
      </c>
      <c r="N460" s="49">
        <f t="shared" si="21"/>
        <v>-2.8515240904000811</v>
      </c>
      <c r="O460" s="49">
        <f t="shared" si="22"/>
        <v>-9.440879926659111</v>
      </c>
      <c r="P460" s="49">
        <f t="shared" si="23"/>
        <v>-45.111111111085222</v>
      </c>
      <c r="Q460" s="38">
        <v>1.3663354126292699</v>
      </c>
      <c r="R460" s="38">
        <v>-6.5430463576121802</v>
      </c>
      <c r="S460" s="38">
        <v>3.1518918397887301</v>
      </c>
      <c r="T460" s="38">
        <v>1862697.148</v>
      </c>
    </row>
    <row r="461" spans="2:20" x14ac:dyDescent="0.3">
      <c r="B461" s="38" t="s">
        <v>1786</v>
      </c>
      <c r="C461" s="38" t="s">
        <v>1784</v>
      </c>
      <c r="D461" s="38" t="s">
        <v>890</v>
      </c>
      <c r="E461" s="38" t="s">
        <v>1787</v>
      </c>
      <c r="F461" s="38">
        <v>7.0000002160668399E-3</v>
      </c>
      <c r="G461" s="38">
        <v>24484.117910003701</v>
      </c>
      <c r="H461" s="38">
        <v>8.8739999999961601</v>
      </c>
      <c r="I461" s="38">
        <v>9.1000000000058208</v>
      </c>
      <c r="J461" s="38">
        <v>8.8899999999994197</v>
      </c>
      <c r="K461" s="38">
        <v>9.1100000000005803</v>
      </c>
      <c r="L461" s="38">
        <v>9.8300000000017498</v>
      </c>
      <c r="M461" s="38">
        <v>16.3099999999977</v>
      </c>
      <c r="N461" s="49">
        <f t="shared" si="21"/>
        <v>-2.4149286498479321</v>
      </c>
      <c r="O461" s="49">
        <f t="shared" si="22"/>
        <v>-9.5625635808968745</v>
      </c>
      <c r="P461" s="49">
        <f t="shared" si="23"/>
        <v>-45.493562231755533</v>
      </c>
      <c r="Q461" s="38"/>
      <c r="R461" s="38">
        <v>-5.8874172185314801</v>
      </c>
      <c r="S461" s="38">
        <v>2.8360646210239802</v>
      </c>
      <c r="T461" s="38">
        <v>2058079.9389492201</v>
      </c>
    </row>
    <row r="462" spans="2:20" x14ac:dyDescent="0.3">
      <c r="B462" s="38" t="s">
        <v>1788</v>
      </c>
      <c r="C462" s="38" t="s">
        <v>1789</v>
      </c>
      <c r="D462" s="38" t="s">
        <v>481</v>
      </c>
      <c r="E462" s="38" t="s">
        <v>1790</v>
      </c>
      <c r="F462" s="38">
        <v>0.48300001025199901</v>
      </c>
      <c r="G462" s="38">
        <v>257829.605600098</v>
      </c>
      <c r="H462" s="38">
        <v>192.31009999988601</v>
      </c>
      <c r="I462" s="38">
        <v>195.34000000008399</v>
      </c>
      <c r="J462" s="38">
        <v>194.32000000006499</v>
      </c>
      <c r="K462" s="38">
        <v>194.89999999990701</v>
      </c>
      <c r="L462" s="38">
        <v>176.12000000011199</v>
      </c>
      <c r="M462" s="38">
        <v>155.481507830787</v>
      </c>
      <c r="N462" s="49">
        <f t="shared" si="21"/>
        <v>-0.29758850684571214</v>
      </c>
      <c r="O462" s="49">
        <f t="shared" si="22"/>
        <v>10.333863275006493</v>
      </c>
      <c r="P462" s="49">
        <f t="shared" si="23"/>
        <v>24.979492874192182</v>
      </c>
      <c r="Q462" s="38">
        <v>1.03590189016541</v>
      </c>
      <c r="R462" s="38">
        <v>24.109181141422599</v>
      </c>
      <c r="S462" s="38">
        <v>8.0147911536041594</v>
      </c>
      <c r="T462" s="38">
        <v>131911955.616</v>
      </c>
    </row>
    <row r="463" spans="2:20" x14ac:dyDescent="0.3">
      <c r="B463" s="38" t="s">
        <v>1791</v>
      </c>
      <c r="C463" s="38" t="s">
        <v>1792</v>
      </c>
      <c r="D463" s="38" t="s">
        <v>481</v>
      </c>
      <c r="E463" s="38" t="s">
        <v>1793</v>
      </c>
      <c r="F463" s="38">
        <v>3.5000000149011598E-2</v>
      </c>
      <c r="G463" s="38">
        <v>792437.83175000001</v>
      </c>
      <c r="H463" s="38">
        <v>34.109999999986002</v>
      </c>
      <c r="I463" s="38">
        <v>35.510000000009299</v>
      </c>
      <c r="J463" s="38">
        <v>34.25</v>
      </c>
      <c r="K463" s="38">
        <v>35.219999999972103</v>
      </c>
      <c r="L463" s="38">
        <v>32.880000000004699</v>
      </c>
      <c r="M463" s="38">
        <v>83.579999999958105</v>
      </c>
      <c r="N463" s="49">
        <f t="shared" si="21"/>
        <v>-2.754116978912184</v>
      </c>
      <c r="O463" s="49">
        <f t="shared" si="22"/>
        <v>4.1666666666517793</v>
      </c>
      <c r="P463" s="49">
        <f t="shared" si="23"/>
        <v>-59.021296960974908</v>
      </c>
      <c r="Q463" s="38">
        <v>1.7797844135730001</v>
      </c>
      <c r="R463" s="38">
        <v>-5.6518151815253104</v>
      </c>
      <c r="S463" s="38">
        <v>1.16793490463169</v>
      </c>
      <c r="T463" s="38">
        <v>9966190.2522500008</v>
      </c>
    </row>
    <row r="464" spans="2:20" x14ac:dyDescent="0.3">
      <c r="B464" s="38" t="s">
        <v>1794</v>
      </c>
      <c r="C464" s="38" t="s">
        <v>1795</v>
      </c>
      <c r="D464" s="38" t="s">
        <v>662</v>
      </c>
      <c r="E464" s="38" t="s">
        <v>1796</v>
      </c>
      <c r="F464" s="38">
        <v>0.28200000524520902</v>
      </c>
      <c r="G464" s="38">
        <v>438316.433799805</v>
      </c>
      <c r="H464" s="38">
        <v>157.86000000010199</v>
      </c>
      <c r="I464" s="38">
        <v>159.969999999972</v>
      </c>
      <c r="J464" s="38">
        <v>158.89999999990701</v>
      </c>
      <c r="K464" s="38">
        <v>159.040000000037</v>
      </c>
      <c r="L464" s="38">
        <v>117.60080852394501</v>
      </c>
      <c r="M464" s="38">
        <v>110.49170847621301</v>
      </c>
      <c r="N464" s="49">
        <f t="shared" si="21"/>
        <v>-8.8028169095796457E-2</v>
      </c>
      <c r="O464" s="49">
        <f t="shared" si="22"/>
        <v>35.118118654390855</v>
      </c>
      <c r="P464" s="49">
        <f t="shared" si="23"/>
        <v>43.811696091309408</v>
      </c>
      <c r="Q464" s="38">
        <v>0.97642183301923102</v>
      </c>
      <c r="R464" s="38">
        <v>31.5904572564468</v>
      </c>
      <c r="S464" s="38">
        <v>31.400378576479898</v>
      </c>
      <c r="T464" s="38">
        <v>112355205.540125</v>
      </c>
    </row>
    <row r="465" spans="2:20" x14ac:dyDescent="0.3">
      <c r="B465" s="38" t="s">
        <v>1797</v>
      </c>
      <c r="C465" s="38" t="s">
        <v>1798</v>
      </c>
      <c r="D465" s="38" t="s">
        <v>481</v>
      </c>
      <c r="E465" s="38" t="s">
        <v>1799</v>
      </c>
      <c r="F465" s="38">
        <v>4.6000000089407002E-2</v>
      </c>
      <c r="G465" s="38">
        <v>107297.746920044</v>
      </c>
      <c r="H465" s="38">
        <v>174.00499999988801</v>
      </c>
      <c r="I465" s="38">
        <v>178.68999999994401</v>
      </c>
      <c r="J465" s="38">
        <v>177.59000000008399</v>
      </c>
      <c r="K465" s="38">
        <v>176.82000000006499</v>
      </c>
      <c r="L465" s="38">
        <v>160.87999999988801</v>
      </c>
      <c r="M465" s="38">
        <v>106.260000000009</v>
      </c>
      <c r="N465" s="49">
        <f t="shared" si="21"/>
        <v>0.43547110056481902</v>
      </c>
      <c r="O465" s="49">
        <f t="shared" si="22"/>
        <v>10.386623570492048</v>
      </c>
      <c r="P465" s="49">
        <f t="shared" si="23"/>
        <v>67.127799736560277</v>
      </c>
      <c r="Q465" s="38">
        <v>2.39617183765949</v>
      </c>
      <c r="R465" s="38">
        <v>12.015561569700401</v>
      </c>
      <c r="S465" s="38">
        <v>3.2749602353360401</v>
      </c>
      <c r="T465" s="38">
        <v>12800736.392437501</v>
      </c>
    </row>
    <row r="466" spans="2:20" x14ac:dyDescent="0.3">
      <c r="B466" s="38" t="s">
        <v>1800</v>
      </c>
      <c r="C466" s="38" t="s">
        <v>1801</v>
      </c>
      <c r="D466" s="38" t="s">
        <v>481</v>
      </c>
      <c r="E466" s="38" t="s">
        <v>1802</v>
      </c>
      <c r="F466" s="38">
        <v>1.1130000352859499</v>
      </c>
      <c r="G466" s="38">
        <v>945818.072879883</v>
      </c>
      <c r="H466" s="38">
        <v>303.60999999987001</v>
      </c>
      <c r="I466" s="38">
        <v>311.35999999987001</v>
      </c>
      <c r="J466" s="38">
        <v>308.81999999983202</v>
      </c>
      <c r="K466" s="38">
        <v>312.220000000205</v>
      </c>
      <c r="L466" s="38">
        <v>300.79000000003703</v>
      </c>
      <c r="M466" s="38">
        <v>227.148101713974</v>
      </c>
      <c r="N466" s="49">
        <f t="shared" si="21"/>
        <v>-1.0889757223658802</v>
      </c>
      <c r="O466" s="49">
        <f t="shared" si="22"/>
        <v>2.6696366234894802</v>
      </c>
      <c r="P466" s="49">
        <f t="shared" si="23"/>
        <v>35.955351451142512</v>
      </c>
      <c r="Q466" s="38">
        <v>0.65846655718269198</v>
      </c>
      <c r="R466" s="38">
        <v>17.3689538807666</v>
      </c>
      <c r="S466" s="38">
        <v>4.6032716869012802</v>
      </c>
      <c r="T466" s="38">
        <v>293482690.0205</v>
      </c>
    </row>
    <row r="467" spans="2:20" x14ac:dyDescent="0.3">
      <c r="B467" s="38" t="s">
        <v>1803</v>
      </c>
      <c r="C467" s="38" t="s">
        <v>1804</v>
      </c>
      <c r="D467" s="38" t="s">
        <v>662</v>
      </c>
      <c r="E467" s="38" t="s">
        <v>1805</v>
      </c>
      <c r="F467" s="38">
        <v>3.29999998211861E-2</v>
      </c>
      <c r="G467" s="38">
        <v>56212.573499999999</v>
      </c>
      <c r="H467" s="38">
        <v>106.729999999981</v>
      </c>
      <c r="I467" s="38">
        <v>109.58999999996701</v>
      </c>
      <c r="J467" s="38">
        <v>108.30000000004701</v>
      </c>
      <c r="K467" s="38">
        <v>109.69999999995299</v>
      </c>
      <c r="L467" s="38">
        <v>108.07999999995801</v>
      </c>
      <c r="M467" s="38">
        <v>143.60043497756101</v>
      </c>
      <c r="N467" s="49">
        <f t="shared" si="21"/>
        <v>-1.2762078394772896</v>
      </c>
      <c r="O467" s="49">
        <f t="shared" si="22"/>
        <v>0.20355292384260448</v>
      </c>
      <c r="P467" s="49">
        <f t="shared" si="23"/>
        <v>-24.582401148736103</v>
      </c>
      <c r="Q467" s="38">
        <v>1.1135765655799299</v>
      </c>
      <c r="R467" s="38">
        <v>12.801418439718001</v>
      </c>
      <c r="S467" s="38">
        <v>1.61682337805541</v>
      </c>
      <c r="T467" s="38">
        <v>8414948.7714062501</v>
      </c>
    </row>
    <row r="468" spans="2:20" x14ac:dyDescent="0.3">
      <c r="B468" s="38" t="s">
        <v>1806</v>
      </c>
      <c r="C468" s="38" t="s">
        <v>1807</v>
      </c>
      <c r="D468" s="38" t="s">
        <v>481</v>
      </c>
      <c r="E468" s="38" t="s">
        <v>1808</v>
      </c>
      <c r="F468" s="38">
        <v>1.4999999664723899E-2</v>
      </c>
      <c r="G468" s="38">
        <v>23187.073250000001</v>
      </c>
      <c r="H468" s="38">
        <v>18.3398999999918</v>
      </c>
      <c r="I468" s="38">
        <v>18.7200000000012</v>
      </c>
      <c r="J468" s="38">
        <v>18.369999999995301</v>
      </c>
      <c r="K468" s="38">
        <v>18.649999999994201</v>
      </c>
      <c r="L468" s="38">
        <v>17.845940076978899</v>
      </c>
      <c r="M468" s="38">
        <v>24.869117628521099</v>
      </c>
      <c r="N468" s="49">
        <f t="shared" si="21"/>
        <v>-1.5013404825682941</v>
      </c>
      <c r="O468" s="49">
        <f t="shared" si="22"/>
        <v>2.9365778477113391</v>
      </c>
      <c r="P468" s="49">
        <f t="shared" si="23"/>
        <v>-26.133285971804238</v>
      </c>
      <c r="Q468" s="38">
        <v>1.8409519377528301</v>
      </c>
      <c r="R468" s="38">
        <v>3.9168443496819201</v>
      </c>
      <c r="S468" s="38">
        <v>0.35381993218970798</v>
      </c>
      <c r="T468" s="38">
        <v>3739341.6123789102</v>
      </c>
    </row>
    <row r="469" spans="2:20" x14ac:dyDescent="0.3">
      <c r="B469" s="38" t="s">
        <v>1809</v>
      </c>
      <c r="C469" s="38" t="s">
        <v>1810</v>
      </c>
      <c r="D469" s="38" t="s">
        <v>481</v>
      </c>
      <c r="E469" s="38" t="s">
        <v>1811</v>
      </c>
      <c r="F469" s="38">
        <v>0.22699999809265101</v>
      </c>
      <c r="G469" s="38">
        <v>162163.09739990201</v>
      </c>
      <c r="H469" s="38">
        <v>36.1900000000023</v>
      </c>
      <c r="I469" s="38">
        <v>36.679999999993001</v>
      </c>
      <c r="J469" s="38">
        <v>36.219999999972103</v>
      </c>
      <c r="K469" s="38">
        <v>36.609999999986002</v>
      </c>
      <c r="L469" s="38">
        <v>36.919999999983702</v>
      </c>
      <c r="M469" s="38">
        <v>49.369153338542702</v>
      </c>
      <c r="N469" s="49">
        <f t="shared" si="21"/>
        <v>-1.0652827096805459</v>
      </c>
      <c r="O469" s="49">
        <f t="shared" si="22"/>
        <v>-1.8959913326433042</v>
      </c>
      <c r="P469" s="49">
        <f t="shared" si="23"/>
        <v>-26.634350498988606</v>
      </c>
      <c r="Q469" s="38">
        <v>1.18068491592021</v>
      </c>
      <c r="R469" s="38">
        <v>11.3899371068837</v>
      </c>
      <c r="S469" s="38">
        <v>1.1895040129311401</v>
      </c>
      <c r="T469" s="38">
        <v>54560450.438124999</v>
      </c>
    </row>
    <row r="470" spans="2:20" x14ac:dyDescent="0.3">
      <c r="B470" s="38" t="s">
        <v>1812</v>
      </c>
      <c r="C470" s="38" t="s">
        <v>1813</v>
      </c>
      <c r="D470" s="38" t="s">
        <v>481</v>
      </c>
      <c r="E470" s="38" t="s">
        <v>1814</v>
      </c>
      <c r="F470" s="38">
        <v>8.5000000894069699E-2</v>
      </c>
      <c r="G470" s="38">
        <v>115886.333680054</v>
      </c>
      <c r="H470" s="38">
        <v>63.619999999995301</v>
      </c>
      <c r="I470" s="38">
        <v>64.869999999995301</v>
      </c>
      <c r="J470" s="38">
        <v>64.060000000055894</v>
      </c>
      <c r="K470" s="38">
        <v>64.439999999944106</v>
      </c>
      <c r="L470" s="38">
        <v>59.900000000023297</v>
      </c>
      <c r="M470" s="38">
        <v>77.78562926827</v>
      </c>
      <c r="N470" s="49">
        <f t="shared" si="21"/>
        <v>-0.58969584091952587</v>
      </c>
      <c r="O470" s="49">
        <f t="shared" si="22"/>
        <v>6.9449081803522175</v>
      </c>
      <c r="P470" s="49">
        <f t="shared" si="23"/>
        <v>-17.645456361710004</v>
      </c>
      <c r="Q470" s="38">
        <v>1.3009566058590301</v>
      </c>
      <c r="R470" s="38">
        <v>76.261904762010104</v>
      </c>
      <c r="S470" s="38">
        <v>8.5524716343788896</v>
      </c>
      <c r="T470" s="38">
        <v>24960891.7503125</v>
      </c>
    </row>
    <row r="471" spans="2:20" x14ac:dyDescent="0.3">
      <c r="B471" s="38" t="s">
        <v>1815</v>
      </c>
      <c r="C471" s="38" t="s">
        <v>1816</v>
      </c>
      <c r="D471" s="38" t="s">
        <v>481</v>
      </c>
      <c r="E471" s="38" t="s">
        <v>1817</v>
      </c>
      <c r="F471" s="38">
        <v>0.115000002086163</v>
      </c>
      <c r="G471" s="38">
        <v>218078.546100098</v>
      </c>
      <c r="H471" s="38">
        <v>53.260000000009299</v>
      </c>
      <c r="I471" s="38">
        <v>54.659999999974403</v>
      </c>
      <c r="J471" s="38">
        <v>53.700000000011599</v>
      </c>
      <c r="K471" s="38">
        <v>54.25</v>
      </c>
      <c r="L471" s="38">
        <v>56.969500266772201</v>
      </c>
      <c r="M471" s="38">
        <v>69.8489053250523</v>
      </c>
      <c r="N471" s="49">
        <f t="shared" si="21"/>
        <v>-1.0138248847712463</v>
      </c>
      <c r="O471" s="49">
        <f t="shared" si="22"/>
        <v>-5.7390362412351319</v>
      </c>
      <c r="P471" s="49">
        <f t="shared" si="23"/>
        <v>-23.119768663358947</v>
      </c>
      <c r="Q471" s="38">
        <v>1.8979819893538701</v>
      </c>
      <c r="R471" s="38">
        <v>20.9765625000291</v>
      </c>
      <c r="S471" s="38">
        <v>1.10310951266183</v>
      </c>
      <c r="T471" s="38">
        <v>21896565.613812499</v>
      </c>
    </row>
    <row r="472" spans="2:20" x14ac:dyDescent="0.3">
      <c r="B472" s="38" t="s">
        <v>1818</v>
      </c>
      <c r="C472" s="38" t="s">
        <v>1819</v>
      </c>
      <c r="D472" s="38" t="s">
        <v>481</v>
      </c>
      <c r="E472" s="38" t="s">
        <v>1820</v>
      </c>
      <c r="F472" s="38">
        <v>4.5000001788139302E-2</v>
      </c>
      <c r="G472" s="38">
        <v>369321.39724999998</v>
      </c>
      <c r="H472" s="38">
        <v>172.25</v>
      </c>
      <c r="I472" s="38">
        <v>172.60000000009299</v>
      </c>
      <c r="J472" s="38">
        <v>172.25</v>
      </c>
      <c r="K472" s="38">
        <v>172.59000000008399</v>
      </c>
      <c r="L472" s="38">
        <v>127.16000000003299</v>
      </c>
      <c r="M472" s="38">
        <v>105.630000000005</v>
      </c>
      <c r="N472" s="49">
        <f t="shared" si="21"/>
        <v>-0.19699866741052444</v>
      </c>
      <c r="O472" s="49">
        <f t="shared" si="22"/>
        <v>35.459263919436381</v>
      </c>
      <c r="P472" s="49">
        <f t="shared" si="23"/>
        <v>63.069203824663312</v>
      </c>
      <c r="Q472" s="38">
        <v>1.16885326694864</v>
      </c>
      <c r="R472" s="38">
        <v>59.809027777751901</v>
      </c>
      <c r="S472" s="38">
        <v>8.0904444149200607</v>
      </c>
      <c r="T472" s="38">
        <v>15664611.020500001</v>
      </c>
    </row>
    <row r="473" spans="2:20" x14ac:dyDescent="0.3">
      <c r="B473" s="38" t="s">
        <v>1821</v>
      </c>
      <c r="C473" s="38" t="s">
        <v>1822</v>
      </c>
      <c r="D473" s="38" t="s">
        <v>481</v>
      </c>
      <c r="E473" s="38" t="s">
        <v>1823</v>
      </c>
      <c r="F473" s="38">
        <v>5.9999998658895499E-2</v>
      </c>
      <c r="G473" s="38">
        <v>71187.156800048804</v>
      </c>
      <c r="H473" s="38">
        <v>40.380000000004699</v>
      </c>
      <c r="I473" s="38">
        <v>41.609999999986002</v>
      </c>
      <c r="J473" s="38">
        <v>40.520000000018598</v>
      </c>
      <c r="K473" s="38">
        <v>41.469999999972103</v>
      </c>
      <c r="L473" s="38">
        <v>35.770000000018598</v>
      </c>
      <c r="M473" s="38">
        <v>68.351832567597697</v>
      </c>
      <c r="N473" s="49">
        <f t="shared" si="21"/>
        <v>-2.2908126355296456</v>
      </c>
      <c r="O473" s="49">
        <f t="shared" si="22"/>
        <v>13.279284316459409</v>
      </c>
      <c r="P473" s="49">
        <f t="shared" si="23"/>
        <v>-40.718487745086193</v>
      </c>
      <c r="Q473" s="38">
        <v>1.2934292615118499</v>
      </c>
      <c r="R473" s="38">
        <v>37.174311926646602</v>
      </c>
      <c r="S473" s="38">
        <v>1.4660733898017499</v>
      </c>
      <c r="T473" s="38">
        <v>15117507.7286094</v>
      </c>
    </row>
    <row r="474" spans="2:20" x14ac:dyDescent="0.3">
      <c r="B474" s="38" t="s">
        <v>1824</v>
      </c>
      <c r="C474" s="38" t="s">
        <v>1825</v>
      </c>
      <c r="D474" s="38" t="s">
        <v>481</v>
      </c>
      <c r="E474" s="38" t="s">
        <v>1826</v>
      </c>
      <c r="F474" s="38">
        <v>8.2000002264976501E-2</v>
      </c>
      <c r="G474" s="38">
        <v>132242.46326001</v>
      </c>
      <c r="H474" s="38">
        <v>205.94500000006499</v>
      </c>
      <c r="I474" s="38">
        <v>209.37999999988801</v>
      </c>
      <c r="J474" s="38">
        <v>208.510000000009</v>
      </c>
      <c r="K474" s="38">
        <v>205.69999999995301</v>
      </c>
      <c r="L474" s="38">
        <v>208.530000000028</v>
      </c>
      <c r="M474" s="38">
        <v>202.989999999991</v>
      </c>
      <c r="N474" s="49">
        <f t="shared" si="21"/>
        <v>1.3660670880197545</v>
      </c>
      <c r="O474" s="49">
        <f t="shared" si="22"/>
        <v>-9.5909461559455476E-3</v>
      </c>
      <c r="P474" s="49">
        <f t="shared" si="23"/>
        <v>2.7193457805893129</v>
      </c>
      <c r="Q474" s="38">
        <v>0.81860052545925999</v>
      </c>
      <c r="R474" s="38">
        <v>30.8903703703254</v>
      </c>
      <c r="S474" s="38">
        <v>-17.203972895396902</v>
      </c>
      <c r="T474" s="38">
        <v>23948141.442343701</v>
      </c>
    </row>
    <row r="475" spans="2:20" x14ac:dyDescent="0.3">
      <c r="B475" s="38" t="s">
        <v>1827</v>
      </c>
      <c r="C475" s="38" t="s">
        <v>1828</v>
      </c>
      <c r="D475" s="38" t="s">
        <v>481</v>
      </c>
      <c r="E475" s="38" t="s">
        <v>1829</v>
      </c>
      <c r="F475" s="38">
        <v>0.10199999809265101</v>
      </c>
      <c r="G475" s="38">
        <v>143977.67811010699</v>
      </c>
      <c r="H475" s="38">
        <v>184.35000000009299</v>
      </c>
      <c r="I475" s="38">
        <v>187.06000000005599</v>
      </c>
      <c r="J475" s="38">
        <v>186.40999999991601</v>
      </c>
      <c r="K475" s="38">
        <v>185.969999999972</v>
      </c>
      <c r="L475" s="38">
        <v>179.780000000028</v>
      </c>
      <c r="M475" s="38">
        <v>156.299830883043</v>
      </c>
      <c r="N475" s="49">
        <f t="shared" si="21"/>
        <v>0.23659730060981515</v>
      </c>
      <c r="O475" s="49">
        <f t="shared" si="22"/>
        <v>3.687840694118913</v>
      </c>
      <c r="P475" s="49">
        <f t="shared" si="23"/>
        <v>19.264364488918758</v>
      </c>
      <c r="Q475" s="38">
        <v>0.67585666394279498</v>
      </c>
      <c r="R475" s="38">
        <v>59.938906752388</v>
      </c>
      <c r="S475" s="38">
        <v>13.899508699731101</v>
      </c>
      <c r="T475" s="38">
        <v>30270357.296687499</v>
      </c>
    </row>
    <row r="476" spans="2:20" x14ac:dyDescent="0.3">
      <c r="B476" s="38" t="s">
        <v>1830</v>
      </c>
      <c r="C476" s="38" t="s">
        <v>1831</v>
      </c>
      <c r="D476" s="38" t="s">
        <v>481</v>
      </c>
      <c r="E476" s="38" t="s">
        <v>1832</v>
      </c>
      <c r="F476" s="38">
        <v>0.89899998903274503</v>
      </c>
      <c r="G476" s="38">
        <v>877928.56487988296</v>
      </c>
      <c r="H476" s="38">
        <v>58.900000000023297</v>
      </c>
      <c r="I476" s="38">
        <v>59.5</v>
      </c>
      <c r="J476" s="38">
        <v>59.460000000020997</v>
      </c>
      <c r="K476" s="38">
        <v>59.419999999983702</v>
      </c>
      <c r="L476" s="38">
        <v>56.849999999976703</v>
      </c>
      <c r="M476" s="38">
        <v>54.346572986396502</v>
      </c>
      <c r="N476" s="49">
        <f t="shared" si="21"/>
        <v>6.7317401611084668E-2</v>
      </c>
      <c r="O476" s="49">
        <f t="shared" si="22"/>
        <v>4.5910290238264988</v>
      </c>
      <c r="P476" s="49">
        <f t="shared" si="23"/>
        <v>9.4089226470718543</v>
      </c>
      <c r="Q476" s="38">
        <v>0.46368767853391502</v>
      </c>
      <c r="R476" s="38">
        <v>12.8701298701199</v>
      </c>
      <c r="S476" s="38">
        <v>3.9244091919936199</v>
      </c>
      <c r="T476" s="38">
        <v>246048683.11025</v>
      </c>
    </row>
    <row r="477" spans="2:20" x14ac:dyDescent="0.3">
      <c r="B477" s="38" t="s">
        <v>1833</v>
      </c>
      <c r="C477" s="38" t="s">
        <v>1834</v>
      </c>
      <c r="D477" s="38" t="s">
        <v>481</v>
      </c>
      <c r="E477" s="38" t="s">
        <v>1835</v>
      </c>
      <c r="F477" s="38">
        <v>0.25699999928474399</v>
      </c>
      <c r="G477" s="38">
        <v>227246.611080078</v>
      </c>
      <c r="H477" s="38">
        <v>268.81999999983202</v>
      </c>
      <c r="I477" s="38">
        <v>272.85999999987001</v>
      </c>
      <c r="J477" s="38">
        <v>271.29000000003703</v>
      </c>
      <c r="K477" s="38">
        <v>272.35000000009302</v>
      </c>
      <c r="L477" s="38">
        <v>278.49000000022397</v>
      </c>
      <c r="M477" s="38">
        <v>180.63999999989801</v>
      </c>
      <c r="N477" s="49">
        <f t="shared" si="21"/>
        <v>-0.38920506702978924</v>
      </c>
      <c r="O477" s="49">
        <f t="shared" si="22"/>
        <v>-2.5853711085429119</v>
      </c>
      <c r="P477" s="49">
        <f t="shared" si="23"/>
        <v>50.182683791070751</v>
      </c>
      <c r="Q477" s="38">
        <v>0.83593943560390505</v>
      </c>
      <c r="R477" s="38">
        <v>34.297092288208702</v>
      </c>
      <c r="S477" s="38">
        <v>9.3545570663409308</v>
      </c>
      <c r="T477" s="38">
        <v>70662183.040875003</v>
      </c>
    </row>
    <row r="478" spans="2:20" x14ac:dyDescent="0.3">
      <c r="B478" s="38" t="s">
        <v>1836</v>
      </c>
      <c r="C478" s="38" t="s">
        <v>1837</v>
      </c>
      <c r="D478" s="38" t="s">
        <v>662</v>
      </c>
      <c r="E478" s="38" t="s">
        <v>1838</v>
      </c>
      <c r="F478" s="38">
        <v>5.0000000745058101E-2</v>
      </c>
      <c r="G478" s="38">
        <v>197659.888360107</v>
      </c>
      <c r="H478" s="38">
        <v>27.170000000012799</v>
      </c>
      <c r="I478" s="38">
        <v>27.989999999990701</v>
      </c>
      <c r="J478" s="38">
        <v>27.890000000013998</v>
      </c>
      <c r="K478" s="38">
        <v>27.570000000006999</v>
      </c>
      <c r="L478" s="38">
        <v>24.75</v>
      </c>
      <c r="M478" s="38">
        <v>40.324353083735303</v>
      </c>
      <c r="N478" s="49">
        <f t="shared" si="21"/>
        <v>1.1606819006417044</v>
      </c>
      <c r="O478" s="49">
        <f t="shared" si="22"/>
        <v>12.686868686925246</v>
      </c>
      <c r="P478" s="49">
        <f t="shared" si="23"/>
        <v>-30.83584021273899</v>
      </c>
      <c r="Q478" s="38">
        <v>2.0479711594780401</v>
      </c>
      <c r="R478" s="38"/>
      <c r="S478" s="38">
        <v>1.23704497667313</v>
      </c>
      <c r="T478" s="38">
        <v>15723585.350046899</v>
      </c>
    </row>
    <row r="479" spans="2:20" x14ac:dyDescent="0.3">
      <c r="B479" s="38" t="s">
        <v>1839</v>
      </c>
      <c r="C479" s="38" t="s">
        <v>1840</v>
      </c>
      <c r="D479" s="38" t="s">
        <v>547</v>
      </c>
      <c r="E479" s="38" t="s">
        <v>1841</v>
      </c>
      <c r="F479" s="38">
        <v>1.2869999408721899</v>
      </c>
      <c r="G479" s="38">
        <v>1470949.94411914</v>
      </c>
      <c r="H479" s="38">
        <v>207.302499999991</v>
      </c>
      <c r="I479" s="38">
        <v>210.80000000004699</v>
      </c>
      <c r="J479" s="38">
        <v>210.260000000009</v>
      </c>
      <c r="K479" s="38">
        <v>208.10000000009299</v>
      </c>
      <c r="L479" s="38">
        <v>194.85541914054201</v>
      </c>
      <c r="M479" s="38">
        <v>176.473917597672</v>
      </c>
      <c r="N479" s="49">
        <f t="shared" si="21"/>
        <v>1.0379625179793586</v>
      </c>
      <c r="O479" s="49">
        <f t="shared" si="22"/>
        <v>7.9056466211782572</v>
      </c>
      <c r="P479" s="49">
        <f t="shared" si="23"/>
        <v>19.145085496069193</v>
      </c>
      <c r="Q479" s="38">
        <v>0.88929783689945896</v>
      </c>
      <c r="R479" s="38">
        <v>39.8975332068512</v>
      </c>
      <c r="S479" s="38">
        <v>13.5194807566586</v>
      </c>
      <c r="T479" s="38">
        <v>354499864.62050003</v>
      </c>
    </row>
    <row r="480" spans="2:20" x14ac:dyDescent="0.3">
      <c r="B480" s="38" t="s">
        <v>1842</v>
      </c>
      <c r="C480" s="38" t="s">
        <v>1843</v>
      </c>
      <c r="D480" s="38" t="s">
        <v>481</v>
      </c>
      <c r="E480" s="38" t="s">
        <v>1844</v>
      </c>
      <c r="F480" s="38">
        <v>2.60000005364418E-2</v>
      </c>
      <c r="G480" s="38">
        <v>39952.395119995097</v>
      </c>
      <c r="H480" s="38">
        <v>35.359999999986002</v>
      </c>
      <c r="I480" s="38">
        <v>37.049999999988401</v>
      </c>
      <c r="J480" s="38">
        <v>35.760000000009299</v>
      </c>
      <c r="K480" s="38">
        <v>37.119999999995301</v>
      </c>
      <c r="L480" s="38">
        <v>34.490970629383803</v>
      </c>
      <c r="M480" s="38">
        <v>54.805633951909797</v>
      </c>
      <c r="N480" s="49">
        <f t="shared" si="21"/>
        <v>-3.6637931034110292</v>
      </c>
      <c r="O480" s="49">
        <f t="shared" si="22"/>
        <v>3.6793089538175403</v>
      </c>
      <c r="P480" s="49">
        <f t="shared" si="23"/>
        <v>-34.751233730116937</v>
      </c>
      <c r="Q480" s="38">
        <v>1.4105203972376299</v>
      </c>
      <c r="R480" s="38">
        <v>21.413173652807</v>
      </c>
      <c r="S480" s="38">
        <v>1.0522053676541001</v>
      </c>
      <c r="T480" s="38">
        <v>6835564.8379218699</v>
      </c>
    </row>
    <row r="481" spans="2:20" x14ac:dyDescent="0.3">
      <c r="B481" s="38" t="s">
        <v>1845</v>
      </c>
      <c r="C481" s="38" t="s">
        <v>1846</v>
      </c>
      <c r="D481" s="38" t="s">
        <v>481</v>
      </c>
      <c r="E481" s="38" t="s">
        <v>1847</v>
      </c>
      <c r="F481" s="38">
        <v>6.1999998986720997E-2</v>
      </c>
      <c r="G481" s="38">
        <v>142222.31745996099</v>
      </c>
      <c r="H481" s="38">
        <v>121.484999999986</v>
      </c>
      <c r="I481" s="38">
        <v>123.790000000037</v>
      </c>
      <c r="J481" s="38">
        <v>122.890000000014</v>
      </c>
      <c r="K481" s="38">
        <v>124.510000000009</v>
      </c>
      <c r="L481" s="38">
        <v>126.94719064841</v>
      </c>
      <c r="M481" s="38">
        <v>137.33904885826601</v>
      </c>
      <c r="N481" s="49">
        <f t="shared" si="21"/>
        <v>-1.3011003132237453</v>
      </c>
      <c r="O481" s="49">
        <f t="shared" si="22"/>
        <v>-3.1959672582536331</v>
      </c>
      <c r="P481" s="49">
        <f t="shared" si="23"/>
        <v>-10.520714231218713</v>
      </c>
      <c r="Q481" s="38">
        <v>0.85505145672777905</v>
      </c>
      <c r="R481" s="38">
        <v>26.146808510646199</v>
      </c>
      <c r="S481" s="38">
        <v>2.8234607022932301</v>
      </c>
      <c r="T481" s="38">
        <v>16276550.572812499</v>
      </c>
    </row>
    <row r="482" spans="2:20" x14ac:dyDescent="0.3">
      <c r="B482" s="38" t="s">
        <v>1848</v>
      </c>
      <c r="C482" s="38" t="s">
        <v>1849</v>
      </c>
      <c r="D482" s="38" t="s">
        <v>481</v>
      </c>
      <c r="E482" s="38" t="s">
        <v>1850</v>
      </c>
      <c r="F482" s="38">
        <v>3.5000000149011598E-2</v>
      </c>
      <c r="G482" s="38">
        <v>37915.286320007297</v>
      </c>
      <c r="H482" s="38">
        <v>60.789999999979003</v>
      </c>
      <c r="I482" s="38">
        <v>62.049999999988401</v>
      </c>
      <c r="J482" s="38">
        <v>61.539999999979003</v>
      </c>
      <c r="K482" s="38">
        <v>61.599999999976703</v>
      </c>
      <c r="L482" s="38">
        <v>63.960000000020997</v>
      </c>
      <c r="M482" s="38">
        <v>70.797516657738001</v>
      </c>
      <c r="N482" s="49">
        <f t="shared" si="21"/>
        <v>-9.740259739890067E-2</v>
      </c>
      <c r="O482" s="49">
        <f t="shared" si="22"/>
        <v>-3.7836147592889309</v>
      </c>
      <c r="P482" s="49">
        <f t="shared" si="23"/>
        <v>-13.076047147971783</v>
      </c>
      <c r="Q482" s="38">
        <v>0.86560251560877099</v>
      </c>
      <c r="R482" s="38">
        <v>33.999999999941799</v>
      </c>
      <c r="S482" s="38">
        <v>1.89596175958832</v>
      </c>
      <c r="T482" s="38">
        <v>10954354.282781299</v>
      </c>
    </row>
    <row r="483" spans="2:20" x14ac:dyDescent="0.3">
      <c r="B483" s="38" t="s">
        <v>1851</v>
      </c>
      <c r="C483" s="38" t="s">
        <v>1852</v>
      </c>
      <c r="D483" s="38" t="s">
        <v>481</v>
      </c>
      <c r="E483" s="38" t="s">
        <v>1853</v>
      </c>
      <c r="F483" s="38">
        <v>5.2999999374151202E-2</v>
      </c>
      <c r="G483" s="38">
        <v>176528.219149902</v>
      </c>
      <c r="H483" s="38">
        <v>352.22999999998098</v>
      </c>
      <c r="I483" s="38">
        <v>365.66000000014901</v>
      </c>
      <c r="J483" s="38">
        <v>361.49000000022397</v>
      </c>
      <c r="K483" s="38">
        <v>354.68000000016798</v>
      </c>
      <c r="L483" s="38">
        <v>339.88295507663901</v>
      </c>
      <c r="M483" s="38">
        <v>262.51251941220801</v>
      </c>
      <c r="N483" s="49">
        <f t="shared" si="21"/>
        <v>1.920040599992322</v>
      </c>
      <c r="O483" s="49">
        <f t="shared" si="22"/>
        <v>6.3572016780638121</v>
      </c>
      <c r="P483" s="49">
        <f t="shared" si="23"/>
        <v>37.703908678198097</v>
      </c>
      <c r="Q483" s="38">
        <v>1.04464113924405</v>
      </c>
      <c r="R483" s="38">
        <v>31.543630017404201</v>
      </c>
      <c r="S483" s="38">
        <v>10.039215576282</v>
      </c>
      <c r="T483" s="38">
        <v>19365646.8466563</v>
      </c>
    </row>
    <row r="484" spans="2:20" x14ac:dyDescent="0.3">
      <c r="B484" s="38" t="s">
        <v>1854</v>
      </c>
      <c r="C484" s="38" t="s">
        <v>1855</v>
      </c>
      <c r="D484" s="38" t="s">
        <v>481</v>
      </c>
      <c r="E484" s="38" t="s">
        <v>1856</v>
      </c>
      <c r="F484" s="38">
        <v>0.12800000607967399</v>
      </c>
      <c r="G484" s="38">
        <v>300455.22708007798</v>
      </c>
      <c r="H484" s="38">
        <v>38.359999999986002</v>
      </c>
      <c r="I484" s="38">
        <v>39.380000000004699</v>
      </c>
      <c r="J484" s="38">
        <v>38.669999999983702</v>
      </c>
      <c r="K484" s="38">
        <v>39.5</v>
      </c>
      <c r="L484" s="38">
        <v>40.050050394667799</v>
      </c>
      <c r="M484" s="38">
        <v>48.136271634604803</v>
      </c>
      <c r="N484" s="49">
        <f t="shared" si="21"/>
        <v>-2.1012658228260714</v>
      </c>
      <c r="O484" s="49">
        <f t="shared" si="22"/>
        <v>-3.445814377471633</v>
      </c>
      <c r="P484" s="49">
        <f t="shared" si="23"/>
        <v>-19.665568838563456</v>
      </c>
      <c r="Q484" s="38">
        <v>0.46065074856187499</v>
      </c>
      <c r="R484" s="38">
        <v>45.494117647118401</v>
      </c>
      <c r="S484" s="38">
        <v>1.6359039805483899</v>
      </c>
      <c r="T484" s="38">
        <v>33508873.221625</v>
      </c>
    </row>
    <row r="485" spans="2:20" x14ac:dyDescent="0.3">
      <c r="B485" s="38" t="s">
        <v>1857</v>
      </c>
      <c r="C485" s="38" t="s">
        <v>1858</v>
      </c>
      <c r="D485" s="38" t="s">
        <v>481</v>
      </c>
      <c r="E485" s="38" t="s">
        <v>1859</v>
      </c>
      <c r="F485" s="38">
        <v>0.64899998903274503</v>
      </c>
      <c r="G485" s="38">
        <v>814475.086599609</v>
      </c>
      <c r="H485" s="38">
        <v>129.69999999995301</v>
      </c>
      <c r="I485" s="38">
        <v>130.87999999988801</v>
      </c>
      <c r="J485" s="38">
        <v>130.69999999995301</v>
      </c>
      <c r="K485" s="38">
        <v>130.62999999988801</v>
      </c>
      <c r="L485" s="38">
        <v>130.702661308693</v>
      </c>
      <c r="M485" s="38">
        <v>110.060172990547</v>
      </c>
      <c r="N485" s="49">
        <f t="shared" si="21"/>
        <v>5.3586465639633804E-2</v>
      </c>
      <c r="O485" s="49">
        <f t="shared" si="22"/>
        <v>-2.0361549744596068E-3</v>
      </c>
      <c r="P485" s="49">
        <f t="shared" si="23"/>
        <v>18.753220577963972</v>
      </c>
      <c r="Q485" s="38">
        <v>0.234726418325863</v>
      </c>
      <c r="R485" s="38">
        <v>24.8479087452288</v>
      </c>
      <c r="S485" s="38">
        <v>5.4246575711295</v>
      </c>
      <c r="T485" s="38">
        <v>370136315.91500002</v>
      </c>
    </row>
    <row r="486" spans="2:20" x14ac:dyDescent="0.3">
      <c r="B486" s="38" t="s">
        <v>1860</v>
      </c>
      <c r="C486" s="38" t="s">
        <v>1861</v>
      </c>
      <c r="D486" s="38" t="s">
        <v>481</v>
      </c>
      <c r="E486" s="38" t="s">
        <v>1862</v>
      </c>
      <c r="F486" s="38">
        <v>0.84700000286102295</v>
      </c>
      <c r="G486" s="38">
        <v>1107177.2191191399</v>
      </c>
      <c r="H486" s="38">
        <v>129.520000000019</v>
      </c>
      <c r="I486" s="38">
        <v>132.60000000009299</v>
      </c>
      <c r="J486" s="38">
        <v>132.17999999993501</v>
      </c>
      <c r="K486" s="38">
        <v>129.790000000037</v>
      </c>
      <c r="L486" s="38">
        <v>117.609999999986</v>
      </c>
      <c r="M486" s="38">
        <v>133.80831618863201</v>
      </c>
      <c r="N486" s="49">
        <f t="shared" si="21"/>
        <v>1.8414361660353862</v>
      </c>
      <c r="O486" s="49">
        <f t="shared" si="22"/>
        <v>12.388402346697337</v>
      </c>
      <c r="P486" s="49">
        <f t="shared" si="23"/>
        <v>-1.2169020843230194</v>
      </c>
      <c r="Q486" s="38">
        <v>1.08686777852199</v>
      </c>
      <c r="R486" s="38">
        <v>-178.62162162060801</v>
      </c>
      <c r="S486" s="38">
        <v>2.7805224196963501</v>
      </c>
      <c r="T486" s="38">
        <v>238857635.5855</v>
      </c>
    </row>
    <row r="487" spans="2:20" x14ac:dyDescent="0.3">
      <c r="B487" s="38" t="s">
        <v>1863</v>
      </c>
      <c r="C487" s="38" t="s">
        <v>1864</v>
      </c>
      <c r="D487" s="38" t="s">
        <v>481</v>
      </c>
      <c r="E487" s="38" t="s">
        <v>1865</v>
      </c>
      <c r="F487" s="38">
        <v>0.16500000655651101</v>
      </c>
      <c r="G487" s="38">
        <v>241267.53599999999</v>
      </c>
      <c r="H487" s="38">
        <v>112.744999999995</v>
      </c>
      <c r="I487" s="38">
        <v>115</v>
      </c>
      <c r="J487" s="38">
        <v>113.900000000023</v>
      </c>
      <c r="K487" s="38">
        <v>113.18999999994401</v>
      </c>
      <c r="L487" s="38">
        <v>107.280000000028</v>
      </c>
      <c r="M487" s="38">
        <v>114.926704321057</v>
      </c>
      <c r="N487" s="49">
        <f t="shared" si="21"/>
        <v>0.62726389264011229</v>
      </c>
      <c r="O487" s="49">
        <f t="shared" si="22"/>
        <v>6.1707680835134928</v>
      </c>
      <c r="P487" s="49">
        <f t="shared" si="23"/>
        <v>-0.89335574973578147</v>
      </c>
      <c r="Q487" s="38">
        <v>0.74323341858325898</v>
      </c>
      <c r="R487" s="38">
        <v>30.132275132287798</v>
      </c>
      <c r="S487" s="38">
        <v>6.9755696008869599</v>
      </c>
      <c r="T487" s="38">
        <v>48118329.199312501</v>
      </c>
    </row>
    <row r="488" spans="2:20" x14ac:dyDescent="0.3">
      <c r="B488" s="38" t="s">
        <v>1866</v>
      </c>
      <c r="C488" s="38" t="s">
        <v>1867</v>
      </c>
      <c r="D488" s="38" t="s">
        <v>481</v>
      </c>
      <c r="E488" s="38" t="s">
        <v>1868</v>
      </c>
      <c r="F488" s="38">
        <v>5.0999999046325697E-2</v>
      </c>
      <c r="G488" s="38">
        <v>89839.849680053696</v>
      </c>
      <c r="H488" s="38">
        <v>214.959999999963</v>
      </c>
      <c r="I488" s="38">
        <v>216.530000000028</v>
      </c>
      <c r="J488" s="38">
        <v>216.09000000008399</v>
      </c>
      <c r="K488" s="38">
        <v>216.13999999989801</v>
      </c>
      <c r="L488" s="38">
        <v>223.05000000004699</v>
      </c>
      <c r="M488" s="38">
        <v>203.05000000004699</v>
      </c>
      <c r="N488" s="49">
        <f t="shared" si="21"/>
        <v>-2.3133154350903719E-2</v>
      </c>
      <c r="O488" s="49">
        <f t="shared" si="22"/>
        <v>-3.1203765971582769</v>
      </c>
      <c r="P488" s="49">
        <f t="shared" si="23"/>
        <v>6.4220635311666969</v>
      </c>
      <c r="Q488" s="38">
        <v>0.919787128688768</v>
      </c>
      <c r="R488" s="38">
        <v>27.146984924620501</v>
      </c>
      <c r="S488" s="38">
        <v>-69.770040436531403</v>
      </c>
      <c r="T488" s="38">
        <v>13381583.2894844</v>
      </c>
    </row>
    <row r="489" spans="2:20" x14ac:dyDescent="0.3">
      <c r="B489" s="38" t="s">
        <v>1869</v>
      </c>
      <c r="C489" s="38" t="s">
        <v>1870</v>
      </c>
      <c r="D489" s="38" t="s">
        <v>481</v>
      </c>
      <c r="E489" s="38" t="s">
        <v>1871</v>
      </c>
      <c r="F489" s="38">
        <v>0.109999999403954</v>
      </c>
      <c r="G489" s="38">
        <v>167630.611199951</v>
      </c>
      <c r="H489" s="38">
        <v>91.270000000018598</v>
      </c>
      <c r="I489" s="38">
        <v>92.800000000046595</v>
      </c>
      <c r="J489" s="38">
        <v>92.040000000037296</v>
      </c>
      <c r="K489" s="38">
        <v>92.280000000027897</v>
      </c>
      <c r="L489" s="38">
        <v>92.948451555217602</v>
      </c>
      <c r="M489" s="38">
        <v>91.709135882789298</v>
      </c>
      <c r="N489" s="49">
        <f t="shared" si="21"/>
        <v>-0.26007802339675873</v>
      </c>
      <c r="O489" s="49">
        <f t="shared" si="22"/>
        <v>-0.97737137088359727</v>
      </c>
      <c r="P489" s="49">
        <f t="shared" si="23"/>
        <v>0.36077552586567335</v>
      </c>
      <c r="Q489" s="38">
        <v>0.16247461727016299</v>
      </c>
      <c r="R489" s="38">
        <v>24.875675675692001</v>
      </c>
      <c r="S489" s="38">
        <v>2.79597775679213</v>
      </c>
      <c r="T489" s="38">
        <v>29032594.23325</v>
      </c>
    </row>
    <row r="490" spans="2:20" x14ac:dyDescent="0.3">
      <c r="B490" s="38" t="s">
        <v>1872</v>
      </c>
      <c r="C490" s="38" t="s">
        <v>1873</v>
      </c>
      <c r="D490" s="38" t="s">
        <v>481</v>
      </c>
      <c r="E490" s="38" t="s">
        <v>1874</v>
      </c>
      <c r="F490" s="38">
        <v>0.45899999141693099</v>
      </c>
      <c r="G490" s="38">
        <v>676776.29167968698</v>
      </c>
      <c r="H490" s="38">
        <v>24.040000000008099</v>
      </c>
      <c r="I490" s="38">
        <v>24.579999999987201</v>
      </c>
      <c r="J490" s="38">
        <v>24.040000000008099</v>
      </c>
      <c r="K490" s="38">
        <v>24.609999999986002</v>
      </c>
      <c r="L490" s="38">
        <v>26.1523770491767</v>
      </c>
      <c r="M490" s="38">
        <v>43.028315568750301</v>
      </c>
      <c r="N490" s="49">
        <f t="shared" si="21"/>
        <v>-2.3161316537107948</v>
      </c>
      <c r="O490" s="49">
        <f t="shared" si="22"/>
        <v>-8.077189485286576</v>
      </c>
      <c r="P490" s="49">
        <f t="shared" si="23"/>
        <v>-44.129813862694256</v>
      </c>
      <c r="Q490" s="38">
        <v>1.19544928197865</v>
      </c>
      <c r="R490" s="38">
        <v>27.011235954967599</v>
      </c>
      <c r="S490" s="38">
        <v>0.62268738616876396</v>
      </c>
      <c r="T490" s="38">
        <v>99045932.404249996</v>
      </c>
    </row>
    <row r="491" spans="2:20" x14ac:dyDescent="0.3">
      <c r="B491" s="38" t="s">
        <v>1875</v>
      </c>
      <c r="C491" s="38" t="s">
        <v>1876</v>
      </c>
      <c r="D491" s="38" t="s">
        <v>481</v>
      </c>
      <c r="E491" s="38" t="s">
        <v>1877</v>
      </c>
      <c r="F491" s="38">
        <v>9.3999996781349196E-2</v>
      </c>
      <c r="G491" s="38">
        <v>113487.2</v>
      </c>
      <c r="H491" s="38">
        <v>55.280000000027897</v>
      </c>
      <c r="I491" s="38">
        <v>57.570000000006999</v>
      </c>
      <c r="J491" s="38">
        <v>55.849999999976703</v>
      </c>
      <c r="K491" s="38">
        <v>57.590000000025597</v>
      </c>
      <c r="L491" s="38">
        <v>50.8672916299547</v>
      </c>
      <c r="M491" s="38">
        <v>84.584274723427399</v>
      </c>
      <c r="N491" s="49">
        <f t="shared" si="21"/>
        <v>-3.0213578747145706</v>
      </c>
      <c r="O491" s="49">
        <f t="shared" si="22"/>
        <v>9.7955055407113303</v>
      </c>
      <c r="P491" s="49">
        <f t="shared" si="23"/>
        <v>-33.971178233076614</v>
      </c>
      <c r="Q491" s="38">
        <v>0.96827252965795196</v>
      </c>
      <c r="R491" s="38">
        <v>17.6182965299522</v>
      </c>
      <c r="S491" s="38">
        <v>1.4528922814388401</v>
      </c>
      <c r="T491" s="38">
        <v>23306244.094999999</v>
      </c>
    </row>
    <row r="492" spans="2:20" x14ac:dyDescent="0.3">
      <c r="B492" s="38" t="s">
        <v>1878</v>
      </c>
      <c r="C492" s="38" t="s">
        <v>1879</v>
      </c>
      <c r="D492" s="38" t="s">
        <v>481</v>
      </c>
      <c r="E492" s="38" t="s">
        <v>1880</v>
      </c>
      <c r="F492" s="38">
        <v>5.7000000029802302E-2</v>
      </c>
      <c r="G492" s="38">
        <v>91184.884380004907</v>
      </c>
      <c r="H492" s="38">
        <v>270.89000000012999</v>
      </c>
      <c r="I492" s="38">
        <v>275.70000000018598</v>
      </c>
      <c r="J492" s="38">
        <v>274.10999999987001</v>
      </c>
      <c r="K492" s="38">
        <v>274.60000000009302</v>
      </c>
      <c r="L492" s="38">
        <v>262.50261843251099</v>
      </c>
      <c r="M492" s="38">
        <v>144.81354584056001</v>
      </c>
      <c r="N492" s="49">
        <f t="shared" si="21"/>
        <v>-0.17844136934553528</v>
      </c>
      <c r="O492" s="49">
        <f t="shared" si="22"/>
        <v>4.4218155371822574</v>
      </c>
      <c r="P492" s="49">
        <f t="shared" si="23"/>
        <v>89.284778857404433</v>
      </c>
      <c r="Q492" s="38">
        <v>1.0764134792261799</v>
      </c>
      <c r="R492" s="38">
        <v>72.3245382586028</v>
      </c>
      <c r="S492" s="38">
        <v>12.559987603570301</v>
      </c>
      <c r="T492" s="38">
        <v>20240470.439437501</v>
      </c>
    </row>
    <row r="493" spans="2:20" x14ac:dyDescent="0.3">
      <c r="B493" s="38" t="s">
        <v>1881</v>
      </c>
      <c r="C493" s="38" t="s">
        <v>1882</v>
      </c>
      <c r="D493" s="38" t="s">
        <v>481</v>
      </c>
      <c r="E493" s="38" t="s">
        <v>1883</v>
      </c>
      <c r="F493" s="38">
        <v>5.4000001400709201E-2</v>
      </c>
      <c r="G493" s="38">
        <v>143626.67121508799</v>
      </c>
      <c r="H493" s="38">
        <v>34.039999999979003</v>
      </c>
      <c r="I493" s="38">
        <v>34.609999999986002</v>
      </c>
      <c r="J493" s="38">
        <v>34.294999999983702</v>
      </c>
      <c r="K493" s="38">
        <v>34.3099999999977</v>
      </c>
      <c r="L493" s="38">
        <v>42.849999999976703</v>
      </c>
      <c r="M493" s="38">
        <v>53.037774229946102</v>
      </c>
      <c r="N493" s="49">
        <f t="shared" ref="N493:N510" si="24">IFERROR((J493-K493)/K493*100,"-")</f>
        <v>-4.3719032392886228E-2</v>
      </c>
      <c r="O493" s="49">
        <f t="shared" ref="O493:O510" si="25">IFERROR((J493-L493)/L493*100,"-")</f>
        <v>-19.964994165688804</v>
      </c>
      <c r="P493" s="49">
        <f t="shared" ref="P493:P510" si="26">IFERROR((J493-M493)/M493*100,"-")</f>
        <v>-35.338538432444032</v>
      </c>
      <c r="Q493" s="38">
        <v>1.5621333597446201</v>
      </c>
      <c r="R493" s="38">
        <v>-17.062189054704501</v>
      </c>
      <c r="S493" s="38">
        <v>1.1091482232077401</v>
      </c>
      <c r="T493" s="38">
        <v>10278246.892437501</v>
      </c>
    </row>
    <row r="494" spans="2:20" x14ac:dyDescent="0.3">
      <c r="B494" s="38" t="s">
        <v>1884</v>
      </c>
      <c r="C494" s="38" t="s">
        <v>1885</v>
      </c>
      <c r="D494" s="38" t="s">
        <v>481</v>
      </c>
      <c r="E494" s="38" t="s">
        <v>1886</v>
      </c>
      <c r="F494" s="38">
        <v>3.9000000804662698E-2</v>
      </c>
      <c r="G494" s="38">
        <v>47937.592299987802</v>
      </c>
      <c r="H494" s="38">
        <v>23.700000000011599</v>
      </c>
      <c r="I494" s="38">
        <v>24.100000000005799</v>
      </c>
      <c r="J494" s="38">
        <v>23.899999999994201</v>
      </c>
      <c r="K494" s="38">
        <v>23.899999999994201</v>
      </c>
      <c r="L494" s="38">
        <v>22.4700000000012</v>
      </c>
      <c r="M494" s="38">
        <v>20.8923186242464</v>
      </c>
      <c r="N494" s="49">
        <f t="shared" si="24"/>
        <v>0</v>
      </c>
      <c r="O494" s="49">
        <f t="shared" si="25"/>
        <v>6.3640409434487069</v>
      </c>
      <c r="P494" s="49">
        <f t="shared" si="26"/>
        <v>14.396110981465036</v>
      </c>
      <c r="Q494" s="38">
        <v>0.90675201189878896</v>
      </c>
      <c r="R494" s="38">
        <v>16.3698630137078</v>
      </c>
      <c r="S494" s="38">
        <v>-133.79598069354</v>
      </c>
      <c r="T494" s="38">
        <v>9822994.7873906307</v>
      </c>
    </row>
    <row r="495" spans="2:20" x14ac:dyDescent="0.3">
      <c r="B495" s="38" t="s">
        <v>1887</v>
      </c>
      <c r="C495" s="38" t="s">
        <v>1888</v>
      </c>
      <c r="D495" s="38" t="s">
        <v>481</v>
      </c>
      <c r="E495" s="38" t="s">
        <v>1889</v>
      </c>
      <c r="F495" s="38">
        <v>4.8999998718500103E-2</v>
      </c>
      <c r="G495" s="38">
        <v>78606.562000000005</v>
      </c>
      <c r="H495" s="38">
        <v>65.510000000009299</v>
      </c>
      <c r="I495" s="38">
        <v>67.819999999948806</v>
      </c>
      <c r="J495" s="38">
        <v>66.760000000009299</v>
      </c>
      <c r="K495" s="38">
        <v>65.640000000013998</v>
      </c>
      <c r="L495" s="38">
        <v>61.763830973825002</v>
      </c>
      <c r="M495" s="38">
        <v>65.559609106974705</v>
      </c>
      <c r="N495" s="49">
        <f t="shared" si="24"/>
        <v>1.7062766605652986</v>
      </c>
      <c r="O495" s="49">
        <f t="shared" si="25"/>
        <v>8.0891501505171082</v>
      </c>
      <c r="P495" s="49">
        <f t="shared" si="26"/>
        <v>1.8309915348578367</v>
      </c>
      <c r="Q495" s="38">
        <v>1.6737528937828801</v>
      </c>
      <c r="R495" s="38">
        <v>29.6711111111217</v>
      </c>
      <c r="S495" s="38">
        <v>1.2902889078850399</v>
      </c>
      <c r="T495" s="38">
        <v>12704398.091515601</v>
      </c>
    </row>
    <row r="496" spans="2:20" x14ac:dyDescent="0.3">
      <c r="B496" s="38" t="s">
        <v>1890</v>
      </c>
      <c r="C496" s="38" t="s">
        <v>1891</v>
      </c>
      <c r="D496" s="38" t="s">
        <v>481</v>
      </c>
      <c r="E496" s="38" t="s">
        <v>1892</v>
      </c>
      <c r="F496" s="38">
        <v>3.0999999493360499E-2</v>
      </c>
      <c r="G496" s="38">
        <v>39498.511979980503</v>
      </c>
      <c r="H496" s="38">
        <v>30.049999999988401</v>
      </c>
      <c r="I496" s="38">
        <v>30.649999999994201</v>
      </c>
      <c r="J496" s="38">
        <v>30.540000000008099</v>
      </c>
      <c r="K496" s="38">
        <v>30.5899999999965</v>
      </c>
      <c r="L496" s="38">
        <v>30.010594059393</v>
      </c>
      <c r="M496" s="38">
        <v>31.661220601876298</v>
      </c>
      <c r="N496" s="49">
        <f t="shared" si="24"/>
        <v>-0.16345210849430147</v>
      </c>
      <c r="O496" s="49">
        <f t="shared" si="25"/>
        <v>1.7640635155950897</v>
      </c>
      <c r="P496" s="49">
        <f t="shared" si="26"/>
        <v>-3.5413056747463285</v>
      </c>
      <c r="Q496" s="38">
        <v>1.5694419512528801</v>
      </c>
      <c r="R496" s="38"/>
      <c r="S496" s="38">
        <v>0.67596518095797398</v>
      </c>
      <c r="T496" s="38">
        <v>7929294.3427812504</v>
      </c>
    </row>
    <row r="497" spans="2:20" x14ac:dyDescent="0.3">
      <c r="B497" s="38" t="s">
        <v>1893</v>
      </c>
      <c r="C497" s="38" t="s">
        <v>1894</v>
      </c>
      <c r="D497" s="38" t="s">
        <v>481</v>
      </c>
      <c r="E497" s="38" t="s">
        <v>1895</v>
      </c>
      <c r="F497" s="38">
        <v>6.4999997615814195E-2</v>
      </c>
      <c r="G497" s="38">
        <v>122015.22752001999</v>
      </c>
      <c r="H497" s="38">
        <v>28.984999999986002</v>
      </c>
      <c r="I497" s="38">
        <v>29.549999999988401</v>
      </c>
      <c r="J497" s="38">
        <v>29.359999999986002</v>
      </c>
      <c r="K497" s="38">
        <v>29.149999999994201</v>
      </c>
      <c r="L497" s="38">
        <v>26.109999999986002</v>
      </c>
      <c r="M497" s="38">
        <v>24.538485382072398</v>
      </c>
      <c r="N497" s="49">
        <f t="shared" si="24"/>
        <v>0.72041166377990729</v>
      </c>
      <c r="O497" s="49">
        <f t="shared" si="25"/>
        <v>12.447338184610274</v>
      </c>
      <c r="P497" s="49">
        <f t="shared" si="26"/>
        <v>19.648786560543623</v>
      </c>
      <c r="Q497" s="38">
        <v>2.02093694030191</v>
      </c>
      <c r="R497" s="38">
        <v>71.609756097430406</v>
      </c>
      <c r="S497" s="38">
        <v>2.67112998780431</v>
      </c>
      <c r="T497" s="38">
        <v>21910399.120000001</v>
      </c>
    </row>
    <row r="498" spans="2:20" x14ac:dyDescent="0.3">
      <c r="B498" s="38" t="s">
        <v>1896</v>
      </c>
      <c r="C498" s="38" t="s">
        <v>1897</v>
      </c>
      <c r="D498" s="38" t="s">
        <v>481</v>
      </c>
      <c r="E498" s="38" t="s">
        <v>1898</v>
      </c>
      <c r="F498" s="38">
        <v>3.20000015199184E-2</v>
      </c>
      <c r="G498" s="38">
        <v>69570.742020019505</v>
      </c>
      <c r="H498" s="38">
        <v>178.43999999994401</v>
      </c>
      <c r="I498" s="38">
        <v>181.32000000006499</v>
      </c>
      <c r="J498" s="38">
        <v>179.93999999994401</v>
      </c>
      <c r="K498" s="38">
        <v>180.530000000028</v>
      </c>
      <c r="L498" s="38">
        <v>157.94999999995301</v>
      </c>
      <c r="M498" s="38">
        <v>130.89811115455799</v>
      </c>
      <c r="N498" s="49">
        <f t="shared" si="24"/>
        <v>-0.32681548777704428</v>
      </c>
      <c r="O498" s="49">
        <f t="shared" si="25"/>
        <v>13.922127255459033</v>
      </c>
      <c r="P498" s="49">
        <f t="shared" si="26"/>
        <v>37.46569634414341</v>
      </c>
      <c r="Q498" s="38">
        <v>2.11783124412614</v>
      </c>
      <c r="R498" s="38">
        <v>13.777947932583601</v>
      </c>
      <c r="S498" s="38">
        <v>3.7063028813900001</v>
      </c>
      <c r="T498" s="38">
        <v>11209150.330671901</v>
      </c>
    </row>
    <row r="499" spans="2:20" x14ac:dyDescent="0.3">
      <c r="B499" s="38" t="s">
        <v>1899</v>
      </c>
      <c r="C499" s="38" t="s">
        <v>1900</v>
      </c>
      <c r="D499" s="38" t="s">
        <v>481</v>
      </c>
      <c r="E499" s="38" t="s">
        <v>1901</v>
      </c>
      <c r="F499" s="38">
        <v>9.6000000834464999E-2</v>
      </c>
      <c r="G499" s="38">
        <v>132644.59630004899</v>
      </c>
      <c r="H499" s="38">
        <v>20.890000000013998</v>
      </c>
      <c r="I499" s="38">
        <v>21.390000000013998</v>
      </c>
      <c r="J499" s="38">
        <v>21.049999999988401</v>
      </c>
      <c r="K499" s="38">
        <v>21.390000000013998</v>
      </c>
      <c r="L499" s="38">
        <v>19.209999999991901</v>
      </c>
      <c r="M499" s="38">
        <v>21.226192025729699</v>
      </c>
      <c r="N499" s="49">
        <f t="shared" si="24"/>
        <v>-1.5895278168554214</v>
      </c>
      <c r="O499" s="49">
        <f t="shared" si="25"/>
        <v>9.5783446121669762</v>
      </c>
      <c r="P499" s="49">
        <f t="shared" si="26"/>
        <v>-0.83006893336177878</v>
      </c>
      <c r="Q499" s="38">
        <v>1.8300544946141599</v>
      </c>
      <c r="R499" s="38">
        <v>210.50000000093101</v>
      </c>
      <c r="S499" s="38">
        <v>2.09721575943695</v>
      </c>
      <c r="T499" s="38">
        <v>25545405.919781201</v>
      </c>
    </row>
    <row r="500" spans="2:20" x14ac:dyDescent="0.3">
      <c r="B500" s="38" t="s">
        <v>2166</v>
      </c>
      <c r="C500" s="38" t="s">
        <v>2186</v>
      </c>
      <c r="D500" s="38" t="s">
        <v>481</v>
      </c>
      <c r="E500" s="38" t="s">
        <v>2206</v>
      </c>
      <c r="F500" s="38">
        <v>0.10000000149011599</v>
      </c>
      <c r="G500" s="38">
        <v>180538.38777002</v>
      </c>
      <c r="H500" s="38">
        <v>195.219999999972</v>
      </c>
      <c r="I500" s="38">
        <v>203.35000000009299</v>
      </c>
      <c r="J500" s="38">
        <v>201.57000000006499</v>
      </c>
      <c r="K500" s="38">
        <v>197.260000000009</v>
      </c>
      <c r="L500" s="38">
        <v>211.520000000019</v>
      </c>
      <c r="M500" s="38">
        <v>189.31347211427101</v>
      </c>
      <c r="N500" s="49">
        <f t="shared" si="24"/>
        <v>2.1849335902138276</v>
      </c>
      <c r="O500" s="49">
        <f t="shared" si="25"/>
        <v>-4.7040468986162578</v>
      </c>
      <c r="P500" s="49">
        <f t="shared" si="26"/>
        <v>6.4741973980572576</v>
      </c>
      <c r="Q500" s="38">
        <v>0.68340708256528204</v>
      </c>
      <c r="R500" s="38">
        <v>25.7432950191433</v>
      </c>
      <c r="S500" s="38">
        <v>2.51081308513676</v>
      </c>
      <c r="T500" s="38">
        <v>25973990.510000002</v>
      </c>
    </row>
    <row r="501" spans="2:20" x14ac:dyDescent="0.3">
      <c r="B501" s="38" t="s">
        <v>1902</v>
      </c>
      <c r="C501" s="38" t="s">
        <v>1903</v>
      </c>
      <c r="D501" s="38" t="s">
        <v>481</v>
      </c>
      <c r="E501" s="38" t="s">
        <v>1904</v>
      </c>
      <c r="F501" s="38">
        <v>3.70000004768372E-2</v>
      </c>
      <c r="G501" s="38">
        <v>197884.02239990199</v>
      </c>
      <c r="H501" s="38">
        <v>84.295799999963506</v>
      </c>
      <c r="I501" s="38">
        <v>86.032499999972103</v>
      </c>
      <c r="J501" s="38">
        <v>84.800000000046595</v>
      </c>
      <c r="K501" s="38">
        <v>86.209999999962704</v>
      </c>
      <c r="L501" s="38">
        <v>73.410000000032596</v>
      </c>
      <c r="M501" s="38">
        <v>103.667058015824</v>
      </c>
      <c r="N501" s="49">
        <f t="shared" si="24"/>
        <v>-1.6355411204230599</v>
      </c>
      <c r="O501" s="49">
        <f t="shared" si="25"/>
        <v>15.515597330076202</v>
      </c>
      <c r="P501" s="49">
        <f t="shared" si="26"/>
        <v>-18.199665715310921</v>
      </c>
      <c r="Q501" s="38">
        <v>2.46681544615058</v>
      </c>
      <c r="R501" s="38">
        <v>-8.1148325358808506</v>
      </c>
      <c r="S501" s="38">
        <v>14.7650496388378</v>
      </c>
      <c r="T501" s="38">
        <v>9145507.7712031193</v>
      </c>
    </row>
    <row r="502" spans="2:20" x14ac:dyDescent="0.3">
      <c r="B502" s="38" t="s">
        <v>1905</v>
      </c>
      <c r="C502" s="38" t="s">
        <v>1906</v>
      </c>
      <c r="D502" s="38" t="s">
        <v>481</v>
      </c>
      <c r="E502" s="38" t="s">
        <v>1907</v>
      </c>
      <c r="F502" s="38">
        <v>0.12899999320507</v>
      </c>
      <c r="G502" s="38">
        <v>112998.101579956</v>
      </c>
      <c r="H502" s="38">
        <v>67.609999999986002</v>
      </c>
      <c r="I502" s="38">
        <v>68.689999999944106</v>
      </c>
      <c r="J502" s="38">
        <v>68.130000000004699</v>
      </c>
      <c r="K502" s="38">
        <v>68.969999999972103</v>
      </c>
      <c r="L502" s="38">
        <v>67.880000000004699</v>
      </c>
      <c r="M502" s="38">
        <v>61.911963781341903</v>
      </c>
      <c r="N502" s="49">
        <f t="shared" si="24"/>
        <v>-1.2179208350989466</v>
      </c>
      <c r="O502" s="49">
        <f t="shared" si="25"/>
        <v>0.36829699469649779</v>
      </c>
      <c r="P502" s="49">
        <f t="shared" si="26"/>
        <v>10.043351622028011</v>
      </c>
      <c r="Q502" s="38">
        <v>0.25580614159798598</v>
      </c>
      <c r="R502" s="38">
        <v>25.516853932611401</v>
      </c>
      <c r="S502" s="38">
        <v>2.6731332063209301</v>
      </c>
      <c r="T502" s="38">
        <v>35791571.171499997</v>
      </c>
    </row>
    <row r="503" spans="2:20" x14ac:dyDescent="0.3">
      <c r="B503" s="38" t="s">
        <v>1908</v>
      </c>
      <c r="C503" s="38" t="s">
        <v>1909</v>
      </c>
      <c r="D503" s="38" t="s">
        <v>481</v>
      </c>
      <c r="E503" s="38" t="s">
        <v>1910</v>
      </c>
      <c r="F503" s="38">
        <v>1.30000002682209E-2</v>
      </c>
      <c r="G503" s="38">
        <v>45525.9527800293</v>
      </c>
      <c r="H503" s="38">
        <v>18.730000000010499</v>
      </c>
      <c r="I503" s="38">
        <v>19.209999999991901</v>
      </c>
      <c r="J503" s="38">
        <v>18.790000000008099</v>
      </c>
      <c r="K503" s="38">
        <v>18.9100000000035</v>
      </c>
      <c r="L503" s="38">
        <v>15.649999999994201</v>
      </c>
      <c r="M503" s="38">
        <v>26.876578849332901</v>
      </c>
      <c r="N503" s="49">
        <f t="shared" si="24"/>
        <v>-0.63458487570268651</v>
      </c>
      <c r="O503" s="49">
        <f t="shared" si="25"/>
        <v>20.063897763674522</v>
      </c>
      <c r="P503" s="49">
        <f t="shared" si="26"/>
        <v>-30.08782812223706</v>
      </c>
      <c r="Q503" s="38">
        <v>1.81234458520157</v>
      </c>
      <c r="R503" s="38">
        <v>4.1860593206438397</v>
      </c>
      <c r="S503" s="38">
        <v>0.73078793938293496</v>
      </c>
      <c r="T503" s="38">
        <v>4002525.5440000002</v>
      </c>
    </row>
    <row r="504" spans="2:20" x14ac:dyDescent="0.3">
      <c r="B504" s="38" t="s">
        <v>1911</v>
      </c>
      <c r="C504" s="38" t="s">
        <v>1912</v>
      </c>
      <c r="D504" s="38" t="s">
        <v>481</v>
      </c>
      <c r="E504" s="38" t="s">
        <v>1913</v>
      </c>
      <c r="F504" s="38">
        <v>9.0999998152255998E-2</v>
      </c>
      <c r="G504" s="38">
        <v>191926.745560059</v>
      </c>
      <c r="H504" s="38">
        <v>103.56000000005599</v>
      </c>
      <c r="I504" s="38">
        <v>105.31000000005599</v>
      </c>
      <c r="J504" s="38">
        <v>104.979999999981</v>
      </c>
      <c r="K504" s="38">
        <v>103.390000000014</v>
      </c>
      <c r="L504" s="38">
        <v>102.2870834528</v>
      </c>
      <c r="M504" s="38">
        <v>100.15079867083099</v>
      </c>
      <c r="N504" s="49">
        <f t="shared" si="24"/>
        <v>1.5378663313345493</v>
      </c>
      <c r="O504" s="49">
        <f t="shared" si="25"/>
        <v>2.6327044004765625</v>
      </c>
      <c r="P504" s="49">
        <f t="shared" si="26"/>
        <v>4.8219299229178478</v>
      </c>
      <c r="Q504" s="38">
        <v>0.92387909809713198</v>
      </c>
      <c r="R504" s="38">
        <v>41.168627450941102</v>
      </c>
      <c r="S504" s="38">
        <v>11.035682095549401</v>
      </c>
      <c r="T504" s="38">
        <v>25648083.719999999</v>
      </c>
    </row>
    <row r="505" spans="2:20" x14ac:dyDescent="0.3">
      <c r="B505" s="38" t="s">
        <v>1914</v>
      </c>
      <c r="C505" s="38" t="s">
        <v>1915</v>
      </c>
      <c r="D505" s="38" t="s">
        <v>481</v>
      </c>
      <c r="E505" s="38" t="s">
        <v>1916</v>
      </c>
      <c r="F505" s="38">
        <v>4.8999998718500103E-2</v>
      </c>
      <c r="G505" s="38">
        <v>42848.956200012202</v>
      </c>
      <c r="H505" s="38">
        <v>80.305000000051194</v>
      </c>
      <c r="I505" s="38">
        <v>81.229999999981402</v>
      </c>
      <c r="J505" s="38">
        <v>80.699999999953405</v>
      </c>
      <c r="K505" s="38">
        <v>80.679999999934793</v>
      </c>
      <c r="L505" s="38">
        <v>74.011489992611999</v>
      </c>
      <c r="M505" s="38">
        <v>72.857550513465</v>
      </c>
      <c r="N505" s="49">
        <f t="shared" si="24"/>
        <v>2.4789291049365898E-2</v>
      </c>
      <c r="O505" s="49">
        <f t="shared" si="25"/>
        <v>9.0371238411888051</v>
      </c>
      <c r="P505" s="49">
        <f t="shared" si="26"/>
        <v>10.764086125897165</v>
      </c>
      <c r="Q505" s="38">
        <v>1.0927647443641</v>
      </c>
      <c r="R505" s="38">
        <v>58.057553956750802</v>
      </c>
      <c r="S505" s="38">
        <v>5.0837409471569099</v>
      </c>
      <c r="T505" s="38">
        <v>14522714.945093701</v>
      </c>
    </row>
    <row r="506" spans="2:20" x14ac:dyDescent="0.3">
      <c r="B506" s="38" t="s">
        <v>1917</v>
      </c>
      <c r="C506" s="38" t="s">
        <v>1918</v>
      </c>
      <c r="D506" s="38" t="s">
        <v>481</v>
      </c>
      <c r="E506" s="38" t="s">
        <v>1919</v>
      </c>
      <c r="F506" s="38">
        <v>0.109999999403954</v>
      </c>
      <c r="G506" s="38">
        <v>132322.61583996599</v>
      </c>
      <c r="H506" s="38">
        <v>94.810000000055894</v>
      </c>
      <c r="I506" s="38">
        <v>96.119999999995301</v>
      </c>
      <c r="J506" s="38">
        <v>95.329999999958105</v>
      </c>
      <c r="K506" s="38">
        <v>96.479999999981402</v>
      </c>
      <c r="L506" s="38">
        <v>92.686646644608103</v>
      </c>
      <c r="M506" s="38">
        <v>115.039253952797</v>
      </c>
      <c r="N506" s="49">
        <f t="shared" si="24"/>
        <v>-1.1919568822797666</v>
      </c>
      <c r="O506" s="49">
        <f t="shared" si="25"/>
        <v>2.8519246849932012</v>
      </c>
      <c r="P506" s="49">
        <f t="shared" si="26"/>
        <v>-17.132633666875144</v>
      </c>
      <c r="Q506" s="38">
        <v>0.92519134053236496</v>
      </c>
      <c r="R506" s="38">
        <v>28.7138554216654</v>
      </c>
      <c r="S506" s="38">
        <v>-3.5388496189880199</v>
      </c>
      <c r="T506" s="38">
        <v>28732426.632562499</v>
      </c>
    </row>
    <row r="507" spans="2:20" x14ac:dyDescent="0.3">
      <c r="B507" s="38" t="s">
        <v>1920</v>
      </c>
      <c r="C507" s="38" t="s">
        <v>1921</v>
      </c>
      <c r="D507" s="38" t="s">
        <v>547</v>
      </c>
      <c r="E507" s="38" t="s">
        <v>1922</v>
      </c>
      <c r="F507" s="38">
        <v>5.7000000029802302E-2</v>
      </c>
      <c r="G507" s="38">
        <v>88885.5773599854</v>
      </c>
      <c r="H507" s="38">
        <v>278.00999999977603</v>
      </c>
      <c r="I507" s="38">
        <v>286.16999999992498</v>
      </c>
      <c r="J507" s="38">
        <v>284.74000000022397</v>
      </c>
      <c r="K507" s="38">
        <v>277.85999999987001</v>
      </c>
      <c r="L507" s="38">
        <v>269.97999999998098</v>
      </c>
      <c r="M507" s="38">
        <v>198.40999999991601</v>
      </c>
      <c r="N507" s="49">
        <f t="shared" si="24"/>
        <v>2.4760670842716395</v>
      </c>
      <c r="O507" s="49">
        <f t="shared" si="25"/>
        <v>5.4670716350263122</v>
      </c>
      <c r="P507" s="49">
        <f t="shared" si="26"/>
        <v>43.510911748573413</v>
      </c>
      <c r="Q507" s="38">
        <v>1.50002327420771</v>
      </c>
      <c r="R507" s="38">
        <v>31.324532453232699</v>
      </c>
      <c r="S507" s="38">
        <v>8.3845213163440295</v>
      </c>
      <c r="T507" s="38">
        <v>15187987.1805781</v>
      </c>
    </row>
    <row r="508" spans="2:20" x14ac:dyDescent="0.3">
      <c r="B508" s="38" t="s">
        <v>1923</v>
      </c>
      <c r="C508" s="38" t="s">
        <v>1924</v>
      </c>
      <c r="D508" s="38" t="s">
        <v>481</v>
      </c>
      <c r="E508" s="38" t="s">
        <v>1925</v>
      </c>
      <c r="F508" s="38">
        <v>0.105999998748302</v>
      </c>
      <c r="G508" s="38">
        <v>111010.99997998</v>
      </c>
      <c r="H508" s="38">
        <v>135.83000000007499</v>
      </c>
      <c r="I508" s="38">
        <v>137.729999999981</v>
      </c>
      <c r="J508" s="38">
        <v>136.83000000007499</v>
      </c>
      <c r="K508" s="38">
        <v>137.60000000009299</v>
      </c>
      <c r="L508" s="38">
        <v>134.11000000010199</v>
      </c>
      <c r="M508" s="38">
        <v>133.767327563837</v>
      </c>
      <c r="N508" s="49">
        <f t="shared" si="24"/>
        <v>-0.55959302326851801</v>
      </c>
      <c r="O508" s="49">
        <f t="shared" si="25"/>
        <v>2.0281858175907312</v>
      </c>
      <c r="P508" s="49">
        <f t="shared" si="26"/>
        <v>2.2895519347027453</v>
      </c>
      <c r="Q508" s="38">
        <v>1.41334012725929</v>
      </c>
      <c r="R508" s="38">
        <v>855.187499981374</v>
      </c>
      <c r="S508" s="38">
        <v>2.4306984659779101</v>
      </c>
      <c r="T508" s="38">
        <v>28330627.96525</v>
      </c>
    </row>
    <row r="509" spans="2:20" x14ac:dyDescent="0.3">
      <c r="B509" s="38" t="s">
        <v>1926</v>
      </c>
      <c r="C509" s="38" t="s">
        <v>1927</v>
      </c>
      <c r="D509" s="38" t="s">
        <v>481</v>
      </c>
      <c r="E509" s="38" t="s">
        <v>1928</v>
      </c>
      <c r="F509" s="38">
        <v>2.5000000372528999E-2</v>
      </c>
      <c r="G509" s="38">
        <v>34927.605599975599</v>
      </c>
      <c r="H509" s="38">
        <v>32.265000000013998</v>
      </c>
      <c r="I509" s="38">
        <v>33.169999999983702</v>
      </c>
      <c r="J509" s="38">
        <v>32.280000000027897</v>
      </c>
      <c r="K509" s="38">
        <v>33.0599999999977</v>
      </c>
      <c r="L509" s="38">
        <v>33.306908731290598</v>
      </c>
      <c r="M509" s="38">
        <v>38.809671743947497</v>
      </c>
      <c r="N509" s="49">
        <f t="shared" si="24"/>
        <v>-2.3593466423770639</v>
      </c>
      <c r="O509" s="49">
        <f t="shared" si="25"/>
        <v>-3.0831703402662476</v>
      </c>
      <c r="P509" s="49">
        <f t="shared" si="26"/>
        <v>-16.824856924840972</v>
      </c>
      <c r="Q509" s="38">
        <v>1.72492997426525</v>
      </c>
      <c r="R509" s="38">
        <v>12.911999999996601</v>
      </c>
      <c r="S509" s="38">
        <v>0.75466739135390504</v>
      </c>
      <c r="T509" s="38">
        <v>5293297.3188046897</v>
      </c>
    </row>
    <row r="510" spans="2:20" x14ac:dyDescent="0.3">
      <c r="B510" s="38" t="s">
        <v>1929</v>
      </c>
      <c r="C510" s="38" t="s">
        <v>1930</v>
      </c>
      <c r="D510" s="38" t="s">
        <v>481</v>
      </c>
      <c r="E510" s="38" t="s">
        <v>1931</v>
      </c>
      <c r="F510" s="38">
        <v>0.25299999117851302</v>
      </c>
      <c r="G510" s="38">
        <v>295693.233839844</v>
      </c>
      <c r="H510" s="38">
        <v>157.219999999972</v>
      </c>
      <c r="I510" s="38">
        <v>160.40999999991601</v>
      </c>
      <c r="J510" s="38">
        <v>159.760000000009</v>
      </c>
      <c r="K510" s="38">
        <v>158.58000000007499</v>
      </c>
      <c r="L510" s="38">
        <v>144.219999999972</v>
      </c>
      <c r="M510" s="38">
        <v>125.477362260921</v>
      </c>
      <c r="N510" s="49">
        <f t="shared" si="24"/>
        <v>0.74410392226854183</v>
      </c>
      <c r="O510" s="49">
        <f t="shared" si="25"/>
        <v>10.77520454863404</v>
      </c>
      <c r="P510" s="49">
        <f t="shared" si="26"/>
        <v>27.321771131751849</v>
      </c>
      <c r="Q510" s="38">
        <v>0.75833392487493301</v>
      </c>
      <c r="R510" s="38">
        <v>47.406528189894701</v>
      </c>
      <c r="S510" s="38">
        <v>25.444848334911502</v>
      </c>
      <c r="T510" s="38">
        <v>75909117.910999998</v>
      </c>
    </row>
  </sheetData>
  <conditionalFormatting sqref="N1:P492 N511:P1048576">
    <cfRule type="cellIs" dxfId="40" priority="2" operator="lessThan">
      <formula>0</formula>
    </cfRule>
  </conditionalFormatting>
  <conditionalFormatting sqref="N493:P510">
    <cfRule type="cellIs" dxfId="39" priority="1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1FF61-C7FE-4054-8549-55A8D54A3BA5}">
  <dimension ref="B1:T8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4.33203125" bestFit="1" customWidth="1"/>
    <col min="3" max="3" width="19" bestFit="1" customWidth="1"/>
    <col min="4" max="4" width="7.44140625" bestFit="1" customWidth="1"/>
    <col min="5" max="5" width="10.33203125" bestFit="1" customWidth="1"/>
    <col min="6" max="6" width="9.33203125" customWidth="1"/>
    <col min="7" max="7" width="12.77734375" customWidth="1"/>
    <col min="8" max="9" width="10.77734375" customWidth="1"/>
    <col min="10" max="10" width="12.77734375" customWidth="1"/>
    <col min="11" max="13" width="12.77734375" hidden="1" customWidth="1"/>
    <col min="14" max="16" width="11.77734375" customWidth="1"/>
    <col min="17" max="17" width="10.21875" customWidth="1"/>
    <col min="18" max="20" width="12.77734375" customWidth="1"/>
  </cols>
  <sheetData>
    <row r="1" spans="2:20" ht="41.4" customHeight="1" x14ac:dyDescent="0.3"/>
    <row r="2" spans="2:20" ht="15" thickBot="1" x14ac:dyDescent="0.35"/>
    <row r="3" spans="2:20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4" t="s">
        <v>1932</v>
      </c>
      <c r="S3" s="35" t="str" cm="1">
        <f t="array" ref="S3">UPPER(_xll.ECONOMATICA("IPYC","NAME"))</f>
        <v>INDICE PREC Y COTIZ</v>
      </c>
      <c r="T3" s="33"/>
    </row>
    <row r="4" spans="2:20" ht="10.050000000000001" customHeight="1" x14ac:dyDescent="0.3"/>
    <row r="5" spans="2:20" ht="28.8" customHeight="1" x14ac:dyDescent="0.3">
      <c r="B5" s="36" t="str" cm="1">
        <f t="array" ref="B5">+_xll.ECOSECURITIES("stock","active",,"mex","xmex",,"Código Interno","Index particip.&gt;0")</f>
        <v>Código Interno</v>
      </c>
      <c r="C5" s="36" t="str" cm="1">
        <f t="array" ref="C5">_xll.ECONOMATICA(B6:B80,"Name",,,,,,,"false","true")</f>
        <v>Nombre</v>
      </c>
      <c r="D5" s="36" t="str" cm="1">
        <f t="array" ref="D5">_xll.ECONOMATICA(B6:B80,"Class",,,,,,,"false","true")</f>
        <v>Clase</v>
      </c>
      <c r="E5" s="36" t="str" cm="1">
        <f t="array" ref="E5">_xll.ECONOMATICA(B6:B80,"Ticker",,,,,,,"false","true")</f>
        <v>Codigo</v>
      </c>
      <c r="F5" s="37" t="str" cm="1">
        <f t="array" ref="F5">_xll.ECONOMATICA(B6:B80,"Index particip.",,,,,,,"false","true")</f>
        <v>Particip en el indice</v>
      </c>
      <c r="G5" s="37" t="str" cm="1">
        <f t="array" ref="G5">_xll.ECONOMATICA(B6:B80,"Volume$","IN THE DAY","D-0",,,"USD","THOUSANDS","false","true","Volumen Diario (US$)")</f>
        <v>Volumen Diario (US$)</v>
      </c>
      <c r="H5" s="37" t="str" cm="1">
        <f t="array" ref="H5">_xll.ECONOMATICA(B6:B80,"Low","IN THE DAY","D-0",,,"USD",,"false","true","Mínimo (US$)")</f>
        <v>Mínimo (US$)</v>
      </c>
      <c r="I5" s="37" t="str" cm="1">
        <f t="array" ref="I5">_xll.ECONOMATICA(B6:B80,"High","IN THE DAY","D-0",,,"USD",,"false","true","Máximo (US$)")</f>
        <v>Máximo (US$)</v>
      </c>
      <c r="J5" s="37" t="str" cm="1">
        <f t="array" ref="J5">_xll.ECONOMATICA(B6:B80,"Close",,"D-0",,,"USD",,"false","true","Cierre (US$)")</f>
        <v>Cierre (US$)</v>
      </c>
      <c r="K5" s="37" t="str" cm="1">
        <f t="array" ref="K5">_xll.ECONOMATICA(B6:B80,"Close",,"D-1",,,"USD",,"false","true")</f>
        <v>Cierre 25Ago20 ajust p/var cap En US Dollars</v>
      </c>
      <c r="L5" s="37" t="str" cm="1">
        <f t="array" ref="L5">_xll.ECONOMATICA(B6:B80,"Close",,"D-1M",,,"USD",,"false","true")</f>
        <v>Cierre 26Jul20 ajust p/var cap En US Dollars</v>
      </c>
      <c r="M5" s="37" t="str" cm="1">
        <f t="array" ref="M5">_xll.ECONOMATICA(B6:B80,"Close",,"D-1Y",,,"USD",,"false","true")</f>
        <v>Cierre 26Ago19 ajust p/var cap En US Dollars</v>
      </c>
      <c r="N5" s="37" t="s">
        <v>187</v>
      </c>
      <c r="O5" s="37" t="s">
        <v>188</v>
      </c>
      <c r="P5" s="37" t="s">
        <v>189</v>
      </c>
      <c r="Q5" s="37" t="str" cm="1">
        <f t="array" ref="Q5">_xll.ECONOMATICA(B6:B80,"Beta","60M","D-0",,,"USD",,"false","true","Beta (60M) (US$)")</f>
        <v>Beta (60M) (US$)</v>
      </c>
      <c r="R5" s="37" t="str" cm="1">
        <f t="array" ref="R5">_xll.ECONOMATICA(B6:B80,"P/E","12M","D-0",,,"USD",,"false","true","P/U Diario (US$)",{"tc.dft=false";"tc.tp=0";"tc.pers=22";"tc.per=0"})</f>
        <v>P/U Diario (US$)</v>
      </c>
      <c r="S5" s="37" t="str" cm="1">
        <f t="array" ref="S5">_xll.ECONOMATICA(B6:B80,"P/BV",,"D-0",,,"USD",,"false","true","P/VL Diario (US$)",{"tc.dft=false";"tc.tp=0";"tc.pers=22";"tc.per=0"})</f>
        <v>P/VL Diario (US$)</v>
      </c>
      <c r="T5" s="37" t="str" cm="1">
        <f t="array" ref="T5">_xll.ECONOMATICA(B6:B80,"MarketCapitaliz",,"D-0",,,"USD","THOUSANDS","false","true","Capitalización Bursátil (US$)",{"tc.dft=false";"tc.tp=0";"tc.pers=22";"tc.per=0";"ppf.vmclsemp=true"})</f>
        <v>Capitalización Bursátil (US$)</v>
      </c>
    </row>
    <row r="6" spans="2:20" x14ac:dyDescent="0.3">
      <c r="B6" s="38" t="s">
        <v>1933</v>
      </c>
      <c r="C6" s="38" t="s">
        <v>1934</v>
      </c>
      <c r="D6" s="38" t="s">
        <v>322</v>
      </c>
      <c r="E6" s="38" t="s">
        <v>1935</v>
      </c>
      <c r="F6" s="38">
        <v>1.7799999713897701</v>
      </c>
      <c r="G6" s="39">
        <v>2621.24396538162</v>
      </c>
      <c r="H6" s="38">
        <v>0.65282251074404496</v>
      </c>
      <c r="I6" s="38">
        <v>0.675176321384242</v>
      </c>
      <c r="J6" s="38">
        <v>0.65555971204685204</v>
      </c>
      <c r="K6" s="38">
        <v>0.67221000987683499</v>
      </c>
      <c r="L6" s="38">
        <v>0.497672465399774</v>
      </c>
      <c r="M6" s="38">
        <v>0.75045072707871396</v>
      </c>
      <c r="N6" s="49">
        <f>IFERROR((J6-K6)/K6*100,"-")</f>
        <v>-2.4769488084584883</v>
      </c>
      <c r="O6" s="49">
        <f>IFERROR((J6-L6)/L6*100,"-")</f>
        <v>31.725132014335816</v>
      </c>
      <c r="P6" s="49">
        <f>IFERROR((J6-M6)/M6*100,"-")</f>
        <v>-12.644536357669345</v>
      </c>
      <c r="Q6" s="41">
        <v>1.6950663442785301</v>
      </c>
      <c r="R6" s="42">
        <v>18.457507157785599</v>
      </c>
      <c r="S6" s="42">
        <v>1.00136075839691</v>
      </c>
      <c r="T6" s="38">
        <v>3218280.9626484402</v>
      </c>
    </row>
    <row r="7" spans="2:20" x14ac:dyDescent="0.3">
      <c r="B7" s="38" t="s">
        <v>1936</v>
      </c>
      <c r="C7" s="38" t="s">
        <v>1937</v>
      </c>
      <c r="D7" s="38" t="s">
        <v>1938</v>
      </c>
      <c r="E7" s="38" t="s">
        <v>1939</v>
      </c>
      <c r="F7" s="38">
        <v>0.479999989271164</v>
      </c>
      <c r="G7" s="39">
        <v>792.52079178142503</v>
      </c>
      <c r="H7" s="38">
        <v>0.99816607512730104</v>
      </c>
      <c r="I7" s="38">
        <v>1.0259942883731099</v>
      </c>
      <c r="J7" s="38">
        <v>1.0191512851161</v>
      </c>
      <c r="K7" s="38">
        <v>1.00080555972818</v>
      </c>
      <c r="L7" s="38">
        <v>0.99400469974352701</v>
      </c>
      <c r="M7" s="38">
        <v>2.0353013270650999</v>
      </c>
      <c r="N7" s="49">
        <f t="shared" ref="N7:N40" si="0">IFERROR((J7-K7)/K7*100,"-")</f>
        <v>1.8330958705807681</v>
      </c>
      <c r="O7" s="49">
        <f t="shared" ref="O7:O40" si="1">IFERROR((J7-L7)/L7*100,"-")</f>
        <v>2.5298256013338056</v>
      </c>
      <c r="P7" s="49">
        <f t="shared" ref="P7:P40" si="2">IFERROR((J7-M7)/M7*100,"-")</f>
        <v>-49.926270298967772</v>
      </c>
      <c r="Q7" s="41">
        <v>1.8364844897969299</v>
      </c>
      <c r="R7" s="42">
        <v>-8.8122273838816891</v>
      </c>
      <c r="S7" s="42">
        <v>2.9951802620853401</v>
      </c>
      <c r="T7" s="38">
        <v>848871.10621679702</v>
      </c>
    </row>
    <row r="8" spans="2:20" x14ac:dyDescent="0.3">
      <c r="B8" s="38" t="s">
        <v>1940</v>
      </c>
      <c r="C8" s="38" t="s">
        <v>1941</v>
      </c>
      <c r="D8" s="38" t="s">
        <v>1312</v>
      </c>
      <c r="E8" s="38" t="s">
        <v>1942</v>
      </c>
      <c r="F8" s="38">
        <v>13.699999809265099</v>
      </c>
      <c r="G8" s="39">
        <v>24531.055934692398</v>
      </c>
      <c r="H8" s="38">
        <v>0.61404549228609495</v>
      </c>
      <c r="I8" s="38">
        <v>0.62636289814872703</v>
      </c>
      <c r="J8" s="38">
        <v>0.62408189706275197</v>
      </c>
      <c r="K8" s="38">
        <v>0.625332805396283</v>
      </c>
      <c r="L8" s="38">
        <v>0.65403275524658999</v>
      </c>
      <c r="M8" s="38">
        <v>0.64927818816522598</v>
      </c>
      <c r="N8" s="49">
        <f t="shared" si="0"/>
        <v>-0.20003881496962428</v>
      </c>
      <c r="O8" s="49">
        <f t="shared" si="1"/>
        <v>-4.5794125666604648</v>
      </c>
      <c r="P8" s="49">
        <f t="shared" si="2"/>
        <v>-3.8806618737147769</v>
      </c>
      <c r="Q8" s="41">
        <v>0.842872016133697</v>
      </c>
      <c r="R8" s="42">
        <v>38.196198749530602</v>
      </c>
      <c r="S8" s="42">
        <v>5.8585867341244002</v>
      </c>
      <c r="T8" s="38">
        <v>28311322.3726562</v>
      </c>
    </row>
    <row r="9" spans="2:20" x14ac:dyDescent="0.3">
      <c r="B9" s="38" t="s">
        <v>1943</v>
      </c>
      <c r="C9" s="38" t="s">
        <v>1944</v>
      </c>
      <c r="D9" s="38" t="s">
        <v>1938</v>
      </c>
      <c r="E9" s="38" t="s">
        <v>1945</v>
      </c>
      <c r="F9" s="38">
        <v>2</v>
      </c>
      <c r="G9" s="39">
        <v>4472.5896844024701</v>
      </c>
      <c r="H9" s="38">
        <v>4.7709418709709999</v>
      </c>
      <c r="I9" s="38">
        <v>4.8877291265598597</v>
      </c>
      <c r="J9" s="38">
        <v>4.79557668269263</v>
      </c>
      <c r="K9" s="38">
        <v>4.8156087437382702</v>
      </c>
      <c r="L9" s="38">
        <v>4.8516364221213699</v>
      </c>
      <c r="M9" s="38">
        <v>4.9696286312100701</v>
      </c>
      <c r="N9" s="49">
        <f t="shared" si="0"/>
        <v>-0.41598190616477743</v>
      </c>
      <c r="O9" s="49">
        <f t="shared" si="1"/>
        <v>-1.1554810490978185</v>
      </c>
      <c r="P9" s="49">
        <f t="shared" si="2"/>
        <v>-3.5023129781643196</v>
      </c>
      <c r="Q9" s="41">
        <v>0.93220968045534403</v>
      </c>
      <c r="R9" s="42">
        <v>19.453408136614598</v>
      </c>
      <c r="S9" s="42">
        <v>1.4836099935837399</v>
      </c>
      <c r="T9" s="38">
        <v>8460755.1645781193</v>
      </c>
    </row>
    <row r="10" spans="2:20" x14ac:dyDescent="0.3">
      <c r="B10" s="38" t="s">
        <v>1946</v>
      </c>
      <c r="C10" s="38" t="s">
        <v>1947</v>
      </c>
      <c r="D10" s="38" t="s">
        <v>356</v>
      </c>
      <c r="E10" s="38" t="s">
        <v>1948</v>
      </c>
      <c r="F10" s="38">
        <v>2.1800000667571999</v>
      </c>
      <c r="G10" s="39">
        <v>4338.6892336730998</v>
      </c>
      <c r="H10" s="38">
        <v>10.9588416164042</v>
      </c>
      <c r="I10" s="38">
        <v>11.475260262232</v>
      </c>
      <c r="J10" s="38">
        <v>11.148620906737101</v>
      </c>
      <c r="K10" s="38">
        <v>11.446685144473999</v>
      </c>
      <c r="L10" s="38">
        <v>9.8221066645201098</v>
      </c>
      <c r="M10" s="38">
        <v>14.034638297031099</v>
      </c>
      <c r="N10" s="49">
        <f t="shared" si="0"/>
        <v>-2.603934973093867</v>
      </c>
      <c r="O10" s="49">
        <f t="shared" si="1"/>
        <v>13.505394387628572</v>
      </c>
      <c r="P10" s="49">
        <f t="shared" si="2"/>
        <v>-20.563532377635337</v>
      </c>
      <c r="Q10" s="41">
        <v>1.21190472486342</v>
      </c>
      <c r="R10" s="42">
        <v>19.626335847075101</v>
      </c>
      <c r="S10" s="42">
        <v>2.2525929038274599</v>
      </c>
      <c r="T10" s="38">
        <v>3088725.4222109402</v>
      </c>
    </row>
    <row r="11" spans="2:20" x14ac:dyDescent="0.3">
      <c r="B11" s="38" t="s">
        <v>1949</v>
      </c>
      <c r="C11" s="38" t="s">
        <v>1950</v>
      </c>
      <c r="D11" s="38" t="s">
        <v>1608</v>
      </c>
      <c r="E11" s="38" t="s">
        <v>1951</v>
      </c>
      <c r="F11" s="38">
        <v>0.54000002145767201</v>
      </c>
      <c r="G11" s="39">
        <v>1131.0515519943201</v>
      </c>
      <c r="H11" s="38">
        <v>0.77827757045997703</v>
      </c>
      <c r="I11" s="38">
        <v>0.792875977409494</v>
      </c>
      <c r="J11" s="38">
        <v>0.78010237132912197</v>
      </c>
      <c r="K11" s="38">
        <v>0.787810106361576</v>
      </c>
      <c r="L11" s="38">
        <v>0.79386352873825705</v>
      </c>
      <c r="M11" s="38">
        <v>1.62392132043533</v>
      </c>
      <c r="N11" s="49">
        <f t="shared" si="0"/>
        <v>-0.97837473398906427</v>
      </c>
      <c r="O11" s="49">
        <f t="shared" si="1"/>
        <v>-1.7334411912091057</v>
      </c>
      <c r="P11" s="49">
        <f t="shared" si="2"/>
        <v>-51.9618123419922</v>
      </c>
      <c r="Q11" s="41"/>
      <c r="R11" s="42">
        <v>4.5335339267621704</v>
      </c>
      <c r="S11" s="42">
        <v>0.64501564358124597</v>
      </c>
      <c r="T11" s="38">
        <v>928268.53074804705</v>
      </c>
    </row>
    <row r="12" spans="2:20" x14ac:dyDescent="0.3">
      <c r="B12" s="38" t="s">
        <v>1952</v>
      </c>
      <c r="C12" s="38" t="s">
        <v>1953</v>
      </c>
      <c r="D12" s="38" t="s">
        <v>356</v>
      </c>
      <c r="E12" s="38" t="s">
        <v>1954</v>
      </c>
      <c r="F12" s="38">
        <v>0.36000001430511502</v>
      </c>
      <c r="G12" s="39">
        <v>829.97254860878002</v>
      </c>
      <c r="H12" s="38">
        <v>0.64871670878983401</v>
      </c>
      <c r="I12" s="38">
        <v>0.66742091769265199</v>
      </c>
      <c r="J12" s="38">
        <v>0.65191011030947299</v>
      </c>
      <c r="K12" s="38">
        <v>0.65582574423297002</v>
      </c>
      <c r="L12" s="38">
        <v>0.65090554945072698</v>
      </c>
      <c r="M12" s="38">
        <v>1.2502135796075899</v>
      </c>
      <c r="N12" s="49">
        <f t="shared" si="0"/>
        <v>-0.59705401288822746</v>
      </c>
      <c r="O12" s="49">
        <f t="shared" si="1"/>
        <v>0.15433281519779865</v>
      </c>
      <c r="P12" s="49">
        <f t="shared" si="2"/>
        <v>-47.856100674087152</v>
      </c>
      <c r="Q12" s="41">
        <v>1.5625919851936501</v>
      </c>
      <c r="R12" s="42">
        <v>5.0883520990319102</v>
      </c>
      <c r="S12" s="42">
        <v>0.69732079431923899</v>
      </c>
      <c r="T12" s="38">
        <v>2166092.0830781301</v>
      </c>
    </row>
    <row r="13" spans="2:20" x14ac:dyDescent="0.3">
      <c r="B13" s="38" t="s">
        <v>1955</v>
      </c>
      <c r="C13" s="38" t="s">
        <v>1956</v>
      </c>
      <c r="D13" s="38" t="s">
        <v>322</v>
      </c>
      <c r="E13" s="38" t="s">
        <v>1957</v>
      </c>
      <c r="F13" s="38">
        <v>2.7400000095367401</v>
      </c>
      <c r="G13" s="39">
        <v>3901.6430502471899</v>
      </c>
      <c r="H13" s="38">
        <v>1.95253692940787</v>
      </c>
      <c r="I13" s="38">
        <v>2.0013503526424801</v>
      </c>
      <c r="J13" s="38">
        <v>1.96485433527232</v>
      </c>
      <c r="K13" s="38">
        <v>1.99341898663261</v>
      </c>
      <c r="L13" s="38">
        <v>1.7396199104732699</v>
      </c>
      <c r="M13" s="38">
        <v>1.6253906103720499</v>
      </c>
      <c r="N13" s="49">
        <f t="shared" si="0"/>
        <v>-1.4329476919723183</v>
      </c>
      <c r="O13" s="49">
        <f t="shared" si="1"/>
        <v>12.947335417526592</v>
      </c>
      <c r="P13" s="49">
        <f t="shared" si="2"/>
        <v>20.885055120539135</v>
      </c>
      <c r="Q13" s="41">
        <v>0.56469205512075904</v>
      </c>
      <c r="R13" s="42">
        <v>32.807775239925803</v>
      </c>
      <c r="S13" s="42">
        <v>2.3809514883469101</v>
      </c>
      <c r="T13" s="38">
        <v>8911565.2624218706</v>
      </c>
    </row>
    <row r="14" spans="2:20" x14ac:dyDescent="0.3">
      <c r="B14" s="38" t="s">
        <v>1958</v>
      </c>
      <c r="C14" s="38" t="s">
        <v>1959</v>
      </c>
      <c r="D14" s="38" t="s">
        <v>322</v>
      </c>
      <c r="E14" s="38" t="s">
        <v>1960</v>
      </c>
      <c r="F14" s="38">
        <v>0.88999998569488503</v>
      </c>
      <c r="G14" s="39">
        <v>2510.3770248451201</v>
      </c>
      <c r="H14" s="38">
        <v>2.0702365854340301</v>
      </c>
      <c r="I14" s="38">
        <v>2.1231558106228499</v>
      </c>
      <c r="J14" s="38">
        <v>2.09806479867984</v>
      </c>
      <c r="K14" s="38">
        <v>2.1067434906690301</v>
      </c>
      <c r="L14" s="38">
        <v>2.0192814574584199</v>
      </c>
      <c r="M14" s="38">
        <v>1.7016986810958801</v>
      </c>
      <c r="N14" s="49">
        <f t="shared" si="0"/>
        <v>-0.41194820478282707</v>
      </c>
      <c r="O14" s="49">
        <f t="shared" si="1"/>
        <v>3.9015532446170806</v>
      </c>
      <c r="P14" s="49">
        <f t="shared" si="2"/>
        <v>23.292379666693012</v>
      </c>
      <c r="Q14" s="41">
        <v>1.06512631382611</v>
      </c>
      <c r="R14" s="42">
        <v>19.1435193188954</v>
      </c>
      <c r="S14" s="42">
        <v>4.34619105960883</v>
      </c>
      <c r="T14" s="38">
        <v>1244129.35529687</v>
      </c>
    </row>
    <row r="15" spans="2:20" x14ac:dyDescent="0.3">
      <c r="B15" s="38" t="s">
        <v>1961</v>
      </c>
      <c r="C15" s="38" t="s">
        <v>1962</v>
      </c>
      <c r="D15" s="38" t="s">
        <v>1963</v>
      </c>
      <c r="E15" s="38" t="s">
        <v>1964</v>
      </c>
      <c r="F15" s="38">
        <v>5</v>
      </c>
      <c r="G15" s="39">
        <v>11631.9375097046</v>
      </c>
      <c r="H15" s="38">
        <v>0.34716836525240102</v>
      </c>
      <c r="I15" s="38">
        <v>0.35264276785801502</v>
      </c>
      <c r="J15" s="38">
        <v>0.34944936633837598</v>
      </c>
      <c r="K15" s="38">
        <v>0.35135147435630598</v>
      </c>
      <c r="L15" s="38">
        <v>0.278768059613412</v>
      </c>
      <c r="M15" s="38">
        <v>0.30771824305565998</v>
      </c>
      <c r="N15" s="49">
        <f t="shared" si="0"/>
        <v>-0.54136901557472172</v>
      </c>
      <c r="O15" s="49">
        <f t="shared" si="1"/>
        <v>25.354879903738937</v>
      </c>
      <c r="P15" s="49">
        <f t="shared" si="2"/>
        <v>13.5614719713474</v>
      </c>
      <c r="Q15" s="41">
        <v>1.30017677740216</v>
      </c>
      <c r="R15" s="42">
        <v>-145.60967302881201</v>
      </c>
      <c r="S15" s="42">
        <v>0.58542045129343001</v>
      </c>
      <c r="T15" s="38">
        <v>5147029.4870078098</v>
      </c>
    </row>
    <row r="16" spans="2:20" x14ac:dyDescent="0.3">
      <c r="B16" s="38" t="s">
        <v>1965</v>
      </c>
      <c r="C16" s="38" t="s">
        <v>1966</v>
      </c>
      <c r="D16" s="38" t="s">
        <v>1967</v>
      </c>
      <c r="E16" s="38" t="s">
        <v>1968</v>
      </c>
      <c r="F16" s="38">
        <v>2.1600000858306898</v>
      </c>
      <c r="G16" s="39">
        <v>2031.4103758163501</v>
      </c>
      <c r="H16" s="38">
        <v>4.2604538279774697</v>
      </c>
      <c r="I16" s="38">
        <v>4.3635550770559304</v>
      </c>
      <c r="J16" s="38">
        <v>4.2996870466522497</v>
      </c>
      <c r="K16" s="38">
        <v>4.3586697796781699</v>
      </c>
      <c r="L16" s="38">
        <v>4.1529292983395898</v>
      </c>
      <c r="M16" s="38">
        <v>5.6867792848497603</v>
      </c>
      <c r="N16" s="49">
        <f t="shared" si="0"/>
        <v>-1.3532278426074151</v>
      </c>
      <c r="O16" s="49">
        <f t="shared" si="1"/>
        <v>3.5338369081153407</v>
      </c>
      <c r="P16" s="49">
        <f t="shared" si="2"/>
        <v>-24.391525830673352</v>
      </c>
      <c r="Q16" s="41"/>
      <c r="R16" s="42">
        <v>20.137341641384399</v>
      </c>
      <c r="S16" s="42">
        <v>1.2546962915439499</v>
      </c>
      <c r="T16" s="38">
        <v>282278.563500977</v>
      </c>
    </row>
    <row r="17" spans="2:20" x14ac:dyDescent="0.3">
      <c r="B17" s="38" t="s">
        <v>1969</v>
      </c>
      <c r="C17" s="38" t="s">
        <v>1970</v>
      </c>
      <c r="D17" s="38" t="s">
        <v>1938</v>
      </c>
      <c r="E17" s="38" t="s">
        <v>1971</v>
      </c>
      <c r="F17" s="38">
        <v>0.91000002622604403</v>
      </c>
      <c r="G17" s="39">
        <v>28285.6538672485</v>
      </c>
      <c r="H17" s="38">
        <v>1.8457860785965701</v>
      </c>
      <c r="I17" s="38">
        <v>1.89596810248077</v>
      </c>
      <c r="J17" s="38">
        <v>1.8622092864134201</v>
      </c>
      <c r="K17" s="38">
        <v>1.8746330607173101</v>
      </c>
      <c r="L17" s="38">
        <v>1.93037946408731</v>
      </c>
      <c r="M17" s="38">
        <v>1.4056685592495299</v>
      </c>
      <c r="N17" s="49">
        <f t="shared" si="0"/>
        <v>-0.66273099329295582</v>
      </c>
      <c r="O17" s="49">
        <f t="shared" si="1"/>
        <v>-3.5314392295465589</v>
      </c>
      <c r="P17" s="49">
        <f t="shared" si="2"/>
        <v>32.478547247839984</v>
      </c>
      <c r="Q17" s="41"/>
      <c r="R17" s="42">
        <v>35.888997535046698</v>
      </c>
      <c r="S17" s="42">
        <v>2.84062759318476</v>
      </c>
      <c r="T17" s="38">
        <v>6687521.8568671905</v>
      </c>
    </row>
    <row r="18" spans="2:20" x14ac:dyDescent="0.3">
      <c r="B18" s="38" t="s">
        <v>1972</v>
      </c>
      <c r="C18" s="38" t="s">
        <v>1973</v>
      </c>
      <c r="D18" s="38" t="s">
        <v>1938</v>
      </c>
      <c r="E18" s="38" t="s">
        <v>1974</v>
      </c>
      <c r="F18" s="38">
        <v>3.0599999427795401</v>
      </c>
      <c r="G18" s="39">
        <v>1312.19956022263</v>
      </c>
      <c r="H18" s="38">
        <v>54.342569867032601</v>
      </c>
      <c r="I18" s="38">
        <v>55.610806470736897</v>
      </c>
      <c r="J18" s="38">
        <v>54.6984060364775</v>
      </c>
      <c r="K18" s="38">
        <v>55.6054668832803</v>
      </c>
      <c r="L18" s="38">
        <v>53.658830782398603</v>
      </c>
      <c r="M18" s="38">
        <v>69.583289433154306</v>
      </c>
      <c r="N18" s="49">
        <f t="shared" si="0"/>
        <v>-1.6312440082677175</v>
      </c>
      <c r="O18" s="49">
        <f t="shared" si="1"/>
        <v>1.9373796240448524</v>
      </c>
      <c r="P18" s="49">
        <f t="shared" si="2"/>
        <v>-21.391462688719361</v>
      </c>
      <c r="Q18" s="41">
        <v>0.75570255576894896</v>
      </c>
      <c r="R18" s="42">
        <v>120.550053251907</v>
      </c>
      <c r="S18" s="42">
        <v>2.9456104220116699</v>
      </c>
      <c r="T18" s="38">
        <v>12494855.785625</v>
      </c>
    </row>
    <row r="19" spans="2:20" x14ac:dyDescent="0.3">
      <c r="B19" s="38" t="s">
        <v>1975</v>
      </c>
      <c r="C19" s="38" t="s">
        <v>1976</v>
      </c>
      <c r="D19" s="38" t="s">
        <v>1977</v>
      </c>
      <c r="E19" s="38" t="s">
        <v>1978</v>
      </c>
      <c r="F19" s="38">
        <v>10.2600002288818</v>
      </c>
      <c r="G19" s="39">
        <v>15527.788181686399</v>
      </c>
      <c r="H19" s="38">
        <v>5.7868997545665497</v>
      </c>
      <c r="I19" s="38">
        <v>5.8868076021244597</v>
      </c>
      <c r="J19" s="38">
        <v>5.8028667621620098</v>
      </c>
      <c r="K19" s="38">
        <v>5.8774001811325398</v>
      </c>
      <c r="L19" s="38">
        <v>5.9178209020901704</v>
      </c>
      <c r="M19" s="38">
        <v>8.7659905465116008</v>
      </c>
      <c r="N19" s="49">
        <f t="shared" si="0"/>
        <v>-1.268135853838829</v>
      </c>
      <c r="O19" s="49">
        <f t="shared" si="1"/>
        <v>-1.9425079236101737</v>
      </c>
      <c r="P19" s="49">
        <f t="shared" si="2"/>
        <v>-33.802498059146977</v>
      </c>
      <c r="Q19" s="41">
        <v>0.79698110196477501</v>
      </c>
      <c r="R19" s="42">
        <v>58.783443620253799</v>
      </c>
      <c r="S19" s="42">
        <v>1.92045276756835</v>
      </c>
      <c r="T19" s="38">
        <v>0</v>
      </c>
    </row>
    <row r="20" spans="2:20" x14ac:dyDescent="0.3">
      <c r="B20" s="38" t="s">
        <v>1979</v>
      </c>
      <c r="C20" s="38" t="s">
        <v>1980</v>
      </c>
      <c r="D20" s="38" t="s">
        <v>1981</v>
      </c>
      <c r="E20" s="38" t="s">
        <v>1982</v>
      </c>
      <c r="F20" s="38">
        <v>0.88999998569488503</v>
      </c>
      <c r="G20" s="39">
        <v>532.46148985958098</v>
      </c>
      <c r="H20" s="38">
        <v>2.0122991578536999</v>
      </c>
      <c r="I20" s="38">
        <v>2.06841178456671</v>
      </c>
      <c r="J20" s="38">
        <v>2.03556536892938</v>
      </c>
      <c r="K20" s="38">
        <v>2.0635072341101499</v>
      </c>
      <c r="L20" s="38">
        <v>1.9956040421366199</v>
      </c>
      <c r="M20" s="38">
        <v>2.6290801596369402</v>
      </c>
      <c r="N20" s="49">
        <f t="shared" si="0"/>
        <v>-1.3540958189477506</v>
      </c>
      <c r="O20" s="49">
        <f t="shared" si="1"/>
        <v>2.0024677215012541</v>
      </c>
      <c r="P20" s="49">
        <f t="shared" si="2"/>
        <v>-22.574997895443435</v>
      </c>
      <c r="Q20" s="41">
        <v>1.0479311407216301</v>
      </c>
      <c r="R20" s="42">
        <v>17.6794486634899</v>
      </c>
      <c r="S20" s="42">
        <v>1.19691002469881</v>
      </c>
      <c r="T20" s="38">
        <v>4637763.7069687499</v>
      </c>
    </row>
    <row r="21" spans="2:20" x14ac:dyDescent="0.3">
      <c r="B21" s="38" t="s">
        <v>1983</v>
      </c>
      <c r="C21" s="38" t="s">
        <v>1984</v>
      </c>
      <c r="D21" s="38" t="s">
        <v>356</v>
      </c>
      <c r="E21" s="38" t="s">
        <v>1985</v>
      </c>
      <c r="F21" s="38">
        <v>0.75999999046325695</v>
      </c>
      <c r="G21" s="39">
        <v>3039.1432039871202</v>
      </c>
      <c r="H21" s="38">
        <v>1.0433298966254401</v>
      </c>
      <c r="I21" s="38">
        <v>1.07480771160954</v>
      </c>
      <c r="J21" s="38">
        <v>1.04880429923105</v>
      </c>
      <c r="K21" s="38">
        <v>1.07225916267271</v>
      </c>
      <c r="L21" s="38">
        <v>1.00204608607783</v>
      </c>
      <c r="M21" s="38">
        <v>0.82376460424165998</v>
      </c>
      <c r="N21" s="49">
        <f t="shared" si="0"/>
        <v>-2.1874248556847498</v>
      </c>
      <c r="O21" s="49">
        <f t="shared" si="1"/>
        <v>4.6662737176330111</v>
      </c>
      <c r="P21" s="49">
        <f t="shared" si="2"/>
        <v>27.318446778440634</v>
      </c>
      <c r="Q21" s="41">
        <v>0.84335010984887004</v>
      </c>
      <c r="R21" s="42">
        <v>25.290572037803901</v>
      </c>
      <c r="S21" s="42">
        <v>2.8389983067208999</v>
      </c>
      <c r="T21" s="38">
        <v>1099146.9055937501</v>
      </c>
    </row>
    <row r="22" spans="2:20" x14ac:dyDescent="0.3">
      <c r="B22" s="38" t="s">
        <v>1986</v>
      </c>
      <c r="C22" s="38" t="s">
        <v>1987</v>
      </c>
      <c r="D22" s="38" t="s">
        <v>1938</v>
      </c>
      <c r="E22" s="38" t="s">
        <v>1988</v>
      </c>
      <c r="F22" s="38">
        <v>0.34000000357627902</v>
      </c>
      <c r="G22" s="39">
        <v>366.629659857273</v>
      </c>
      <c r="H22" s="38">
        <v>0.33348235873745602</v>
      </c>
      <c r="I22" s="38">
        <v>0.34215016286361799</v>
      </c>
      <c r="J22" s="38">
        <v>0.334850959388859</v>
      </c>
      <c r="K22" s="38">
        <v>0.34133886757444998</v>
      </c>
      <c r="L22" s="38">
        <v>0.39492141778555401</v>
      </c>
      <c r="M22" s="38">
        <v>0.75495012205829004</v>
      </c>
      <c r="N22" s="49">
        <f t="shared" si="0"/>
        <v>-1.9007235336819313</v>
      </c>
      <c r="O22" s="49">
        <f t="shared" si="1"/>
        <v>-15.210737045746608</v>
      </c>
      <c r="P22" s="49">
        <f t="shared" si="2"/>
        <v>-55.645949367366946</v>
      </c>
      <c r="Q22" s="41">
        <v>1.6959255999518099</v>
      </c>
      <c r="R22" s="42">
        <v>7.0144336798984996</v>
      </c>
      <c r="S22" s="42">
        <v>0.58697859966923704</v>
      </c>
      <c r="T22" s="38">
        <v>539971.85622265597</v>
      </c>
    </row>
    <row r="23" spans="2:20" x14ac:dyDescent="0.3">
      <c r="B23" s="38" t="s">
        <v>1989</v>
      </c>
      <c r="C23" s="38" t="s">
        <v>1990</v>
      </c>
      <c r="D23" s="38" t="s">
        <v>1608</v>
      </c>
      <c r="E23" s="38" t="s">
        <v>1991</v>
      </c>
      <c r="F23" s="38">
        <v>8.2799997329711896</v>
      </c>
      <c r="G23" s="39">
        <v>12641.2235609283</v>
      </c>
      <c r="H23" s="38">
        <v>3.55425589182778</v>
      </c>
      <c r="I23" s="38">
        <v>3.64002153265392</v>
      </c>
      <c r="J23" s="38">
        <v>3.5624674957325602</v>
      </c>
      <c r="K23" s="38">
        <v>3.5940707163099401</v>
      </c>
      <c r="L23" s="38">
        <v>3.5641211211477599</v>
      </c>
      <c r="M23" s="38">
        <v>5.1851963473091001</v>
      </c>
      <c r="N23" s="49">
        <f t="shared" si="0"/>
        <v>-0.87931549131640996</v>
      </c>
      <c r="O23" s="49">
        <f t="shared" si="1"/>
        <v>-4.6396442741183715E-2</v>
      </c>
      <c r="P23" s="49">
        <f t="shared" si="2"/>
        <v>-31.295417625191153</v>
      </c>
      <c r="Q23" s="41">
        <v>1.6044684398621001</v>
      </c>
      <c r="R23" s="42">
        <v>7.0790645675297101</v>
      </c>
      <c r="S23" s="42">
        <v>1.1519039700451701</v>
      </c>
      <c r="T23" s="38">
        <v>10272220.3914844</v>
      </c>
    </row>
    <row r="24" spans="2:20" x14ac:dyDescent="0.3">
      <c r="B24" s="38" t="s">
        <v>1992</v>
      </c>
      <c r="C24" s="38" t="s">
        <v>1993</v>
      </c>
      <c r="D24" s="38" t="s">
        <v>1608</v>
      </c>
      <c r="E24" s="38" t="s">
        <v>1994</v>
      </c>
      <c r="F24" s="38">
        <v>1.6000000238418599</v>
      </c>
      <c r="G24" s="39">
        <v>2179.35456382751</v>
      </c>
      <c r="H24" s="38">
        <v>0.77097836698612798</v>
      </c>
      <c r="I24" s="38">
        <v>0.78147097198052495</v>
      </c>
      <c r="J24" s="38">
        <v>0.77325936807210405</v>
      </c>
      <c r="K24" s="38">
        <v>0.77552190712867697</v>
      </c>
      <c r="L24" s="38">
        <v>0.71210943433288798</v>
      </c>
      <c r="M24" s="38">
        <v>1.14925208201566</v>
      </c>
      <c r="N24" s="49">
        <f t="shared" si="0"/>
        <v>-0.29174405465215486</v>
      </c>
      <c r="O24" s="49">
        <f t="shared" si="1"/>
        <v>8.5871539950179159</v>
      </c>
      <c r="P24" s="49">
        <f t="shared" si="2"/>
        <v>-32.716296087461217</v>
      </c>
      <c r="Q24" s="41">
        <v>1.00062996400447</v>
      </c>
      <c r="R24" s="42">
        <v>8.9465217035030893</v>
      </c>
      <c r="S24" s="42">
        <v>0.78012567882888095</v>
      </c>
      <c r="T24" s="38">
        <v>5099025.3382109404</v>
      </c>
    </row>
    <row r="25" spans="2:20" x14ac:dyDescent="0.3">
      <c r="B25" s="38" t="s">
        <v>1995</v>
      </c>
      <c r="C25" s="38" t="s">
        <v>1996</v>
      </c>
      <c r="D25" s="38" t="s">
        <v>356</v>
      </c>
      <c r="E25" s="38" t="s">
        <v>1997</v>
      </c>
      <c r="F25" s="38">
        <v>7.9899997711181596</v>
      </c>
      <c r="G25" s="39">
        <v>22660.4912500916</v>
      </c>
      <c r="H25" s="38">
        <v>2.6172206457959</v>
      </c>
      <c r="I25" s="38">
        <v>2.7353765020416199</v>
      </c>
      <c r="J25" s="38">
        <v>2.6915812811930699</v>
      </c>
      <c r="K25" s="38">
        <v>2.66426364103972</v>
      </c>
      <c r="L25" s="38">
        <v>2.6348942557669899</v>
      </c>
      <c r="M25" s="38">
        <v>2.0618690498158698</v>
      </c>
      <c r="N25" s="49">
        <f t="shared" si="0"/>
        <v>1.0253354710305358</v>
      </c>
      <c r="O25" s="49">
        <f t="shared" si="1"/>
        <v>2.1513965997690132</v>
      </c>
      <c r="P25" s="49">
        <f t="shared" si="2"/>
        <v>30.54084503734294</v>
      </c>
      <c r="Q25" s="41">
        <v>0.84774353043667405</v>
      </c>
      <c r="R25" s="42">
        <v>18.1384051809437</v>
      </c>
      <c r="S25" s="42">
        <v>1.6544160591984101</v>
      </c>
      <c r="T25" s="38">
        <v>20953960.274093799</v>
      </c>
    </row>
    <row r="26" spans="2:20" x14ac:dyDescent="0.3">
      <c r="B26" s="38" t="s">
        <v>1998</v>
      </c>
      <c r="C26" s="38" t="s">
        <v>1999</v>
      </c>
      <c r="D26" s="38" t="s">
        <v>356</v>
      </c>
      <c r="E26" s="38" t="s">
        <v>2000</v>
      </c>
      <c r="F26" s="38">
        <v>2.7699999809265101</v>
      </c>
      <c r="G26" s="39">
        <v>3368.4422851982099</v>
      </c>
      <c r="H26" s="38">
        <v>7.5209167799621399</v>
      </c>
      <c r="I26" s="38">
        <v>7.7791261028687604</v>
      </c>
      <c r="J26" s="38">
        <v>7.5364275873362203</v>
      </c>
      <c r="K26" s="38">
        <v>7.8025513942557199</v>
      </c>
      <c r="L26" s="38">
        <v>6.50190759553516</v>
      </c>
      <c r="M26" s="38">
        <v>8.7226705645589409</v>
      </c>
      <c r="N26" s="49">
        <f t="shared" si="0"/>
        <v>-3.4107280230851322</v>
      </c>
      <c r="O26" s="49">
        <f t="shared" si="1"/>
        <v>15.911022674506512</v>
      </c>
      <c r="P26" s="49">
        <f t="shared" si="2"/>
        <v>-13.59953890775769</v>
      </c>
      <c r="Q26" s="41">
        <v>1.4106631011236499</v>
      </c>
      <c r="R26" s="42">
        <v>24.480861667747401</v>
      </c>
      <c r="S26" s="42">
        <v>4.5020998406107502</v>
      </c>
      <c r="T26" s="38">
        <v>3593745.4950195299</v>
      </c>
    </row>
    <row r="27" spans="2:20" x14ac:dyDescent="0.3">
      <c r="B27" s="38" t="s">
        <v>2001</v>
      </c>
      <c r="C27" s="38" t="s">
        <v>2002</v>
      </c>
      <c r="D27" s="38" t="s">
        <v>356</v>
      </c>
      <c r="E27" s="38" t="s">
        <v>2003</v>
      </c>
      <c r="F27" s="38">
        <v>2.5199999809265101</v>
      </c>
      <c r="G27" s="39">
        <v>8639.9712502746606</v>
      </c>
      <c r="H27" s="38">
        <v>12.3101066596137</v>
      </c>
      <c r="I27" s="38">
        <v>12.5655787812138</v>
      </c>
      <c r="J27" s="38">
        <v>12.3963285006612</v>
      </c>
      <c r="K27" s="38">
        <v>12.298211839472099</v>
      </c>
      <c r="L27" s="38">
        <v>11.6273978967365</v>
      </c>
      <c r="M27" s="38">
        <v>8.6527243176387891</v>
      </c>
      <c r="N27" s="49">
        <f t="shared" si="0"/>
        <v>0.79781241752713661</v>
      </c>
      <c r="O27" s="49">
        <f t="shared" si="1"/>
        <v>6.6130927207756258</v>
      </c>
      <c r="P27" s="49">
        <f t="shared" si="2"/>
        <v>43.265034752014259</v>
      </c>
      <c r="Q27" s="41">
        <v>0.74003449210249495</v>
      </c>
      <c r="R27" s="42">
        <v>24.394399768003499</v>
      </c>
      <c r="S27" s="42">
        <v>4.1278001067185004</v>
      </c>
      <c r="T27" s="38">
        <v>4980252.2470624996</v>
      </c>
    </row>
    <row r="28" spans="2:20" x14ac:dyDescent="0.3">
      <c r="B28" s="38" t="s">
        <v>2004</v>
      </c>
      <c r="C28" s="38" t="s">
        <v>2005</v>
      </c>
      <c r="D28" s="38" t="s">
        <v>1938</v>
      </c>
      <c r="E28" s="38" t="s">
        <v>2006</v>
      </c>
      <c r="F28" s="38">
        <v>1.4800000190734901</v>
      </c>
      <c r="G28" s="39">
        <v>2877.3602284660301</v>
      </c>
      <c r="H28" s="38">
        <v>2.94249140062675</v>
      </c>
      <c r="I28" s="38">
        <v>3.0182206366771398</v>
      </c>
      <c r="J28" s="38">
        <v>2.9881114223426302</v>
      </c>
      <c r="K28" s="38">
        <v>3.0165253523773599</v>
      </c>
      <c r="L28" s="38">
        <v>2.7975089572100802</v>
      </c>
      <c r="M28" s="38">
        <v>3.6687623522302601</v>
      </c>
      <c r="N28" s="49">
        <f t="shared" si="0"/>
        <v>-0.94194235802912551</v>
      </c>
      <c r="O28" s="49">
        <f t="shared" si="1"/>
        <v>6.813292398628648</v>
      </c>
      <c r="P28" s="49">
        <f t="shared" si="2"/>
        <v>-18.552603426980184</v>
      </c>
      <c r="Q28" s="41">
        <v>0.84635825466375503</v>
      </c>
      <c r="R28" s="42">
        <v>11.848945340098</v>
      </c>
      <c r="S28" s="42">
        <v>0.911583722057003</v>
      </c>
      <c r="T28" s="38">
        <v>4570029.0000078101</v>
      </c>
    </row>
    <row r="29" spans="2:20" x14ac:dyDescent="0.3">
      <c r="B29" s="38" t="s">
        <v>2007</v>
      </c>
      <c r="C29" s="38" t="s">
        <v>2008</v>
      </c>
      <c r="D29" s="38" t="s">
        <v>322</v>
      </c>
      <c r="E29" s="38" t="s">
        <v>2009</v>
      </c>
      <c r="F29" s="38">
        <v>2.2699999809265101</v>
      </c>
      <c r="G29" s="39">
        <v>4168.1367524032603</v>
      </c>
      <c r="H29" s="38">
        <v>1.66330599173489</v>
      </c>
      <c r="I29" s="38">
        <v>1.71166321475357</v>
      </c>
      <c r="J29" s="38">
        <v>1.6664993932554399</v>
      </c>
      <c r="K29" s="38">
        <v>1.70805969334288</v>
      </c>
      <c r="L29" s="38">
        <v>1.5756649779759799</v>
      </c>
      <c r="M29" s="38">
        <v>1.9132454713781</v>
      </c>
      <c r="N29" s="49">
        <f t="shared" si="0"/>
        <v>-2.4331878007203307</v>
      </c>
      <c r="O29" s="49">
        <f t="shared" si="1"/>
        <v>5.7648305032546538</v>
      </c>
      <c r="P29" s="49">
        <f t="shared" si="2"/>
        <v>-12.896728716411399</v>
      </c>
      <c r="Q29" s="41">
        <v>0.68915226176431998</v>
      </c>
      <c r="R29" s="42">
        <v>20.412396099854998</v>
      </c>
      <c r="S29" s="42">
        <v>33.645973253937001</v>
      </c>
      <c r="T29" s="38">
        <v>2673796.0750703099</v>
      </c>
    </row>
    <row r="30" spans="2:20" x14ac:dyDescent="0.3">
      <c r="B30" s="38" t="s">
        <v>2010</v>
      </c>
      <c r="C30" s="38" t="s">
        <v>2011</v>
      </c>
      <c r="D30" s="38" t="s">
        <v>2012</v>
      </c>
      <c r="E30" s="38" t="s">
        <v>2013</v>
      </c>
      <c r="F30" s="38">
        <v>0.5</v>
      </c>
      <c r="G30" s="39">
        <v>781.08963695621503</v>
      </c>
      <c r="H30" s="38">
        <v>2.6003412377649502</v>
      </c>
      <c r="I30" s="38">
        <v>2.6459612594771902</v>
      </c>
      <c r="J30" s="38">
        <v>2.6372934553510299</v>
      </c>
      <c r="K30" s="38">
        <v>2.6319502282422</v>
      </c>
      <c r="L30" s="38">
        <v>2.5768175766825201</v>
      </c>
      <c r="M30" s="38">
        <v>4.8686458716183596</v>
      </c>
      <c r="N30" s="49">
        <f t="shared" si="0"/>
        <v>0.20301398755547209</v>
      </c>
      <c r="O30" s="49">
        <f t="shared" si="1"/>
        <v>2.346921226234743</v>
      </c>
      <c r="P30" s="49">
        <f t="shared" si="2"/>
        <v>-45.831068332057967</v>
      </c>
      <c r="Q30" s="41">
        <v>1.49115207225805</v>
      </c>
      <c r="R30" s="42">
        <v>12.924051844922399</v>
      </c>
      <c r="S30" s="42">
        <v>0.77974619387987298</v>
      </c>
      <c r="T30" s="38">
        <v>520723.30731445301</v>
      </c>
    </row>
    <row r="31" spans="2:20" x14ac:dyDescent="0.3">
      <c r="B31" s="38" t="s">
        <v>2014</v>
      </c>
      <c r="C31" s="38" t="s">
        <v>2015</v>
      </c>
      <c r="D31" s="38" t="s">
        <v>1963</v>
      </c>
      <c r="E31" s="38" t="s">
        <v>2016</v>
      </c>
      <c r="F31" s="38">
        <v>0.87000000476837203</v>
      </c>
      <c r="G31" s="39">
        <v>15892.2924836578</v>
      </c>
      <c r="H31" s="38">
        <v>3.0656654592567101</v>
      </c>
      <c r="I31" s="38">
        <v>3.0966870740230701</v>
      </c>
      <c r="J31" s="38">
        <v>3.0793514657707401</v>
      </c>
      <c r="K31" s="38">
        <v>3.08934431079251</v>
      </c>
      <c r="L31" s="38">
        <v>3.1276525406319702</v>
      </c>
      <c r="M31" s="38">
        <v>3.7491839649264902</v>
      </c>
      <c r="N31" s="49">
        <f t="shared" si="0"/>
        <v>-0.32346168042390927</v>
      </c>
      <c r="O31" s="49">
        <f t="shared" si="1"/>
        <v>-1.5443235536473743</v>
      </c>
      <c r="P31" s="49">
        <f t="shared" si="2"/>
        <v>-17.866087805293475</v>
      </c>
      <c r="Q31" s="41">
        <v>0.65183239021826</v>
      </c>
      <c r="R31" s="42">
        <v>14.5376587223436</v>
      </c>
      <c r="S31" s="42">
        <v>2.0069407073751799</v>
      </c>
      <c r="T31" s="38">
        <v>0</v>
      </c>
    </row>
    <row r="32" spans="2:20" x14ac:dyDescent="0.3">
      <c r="B32" s="38" t="s">
        <v>2017</v>
      </c>
      <c r="C32" s="38" t="s">
        <v>2018</v>
      </c>
      <c r="D32" s="38" t="s">
        <v>356</v>
      </c>
      <c r="E32" s="38" t="s">
        <v>2019</v>
      </c>
      <c r="F32" s="38">
        <v>1.5</v>
      </c>
      <c r="G32" s="39">
        <v>2517.5929635696398</v>
      </c>
      <c r="H32" s="38">
        <v>4.4246859061531696</v>
      </c>
      <c r="I32" s="38">
        <v>4.6135527960504996</v>
      </c>
      <c r="J32" s="38">
        <v>4.4315289094083701</v>
      </c>
      <c r="K32" s="38">
        <v>4.6135361341366696</v>
      </c>
      <c r="L32" s="38">
        <v>4.1797339194599799</v>
      </c>
      <c r="M32" s="38">
        <v>5.6101383321802096</v>
      </c>
      <c r="N32" s="49">
        <f t="shared" si="0"/>
        <v>-3.9450698864496601</v>
      </c>
      <c r="O32" s="49">
        <f t="shared" si="1"/>
        <v>6.0241870607141914</v>
      </c>
      <c r="P32" s="49">
        <f t="shared" si="2"/>
        <v>-21.00856258768594</v>
      </c>
      <c r="Q32" s="41">
        <v>1.4649379991587901</v>
      </c>
      <c r="R32" s="42">
        <v>16.7135356008366</v>
      </c>
      <c r="S32" s="42">
        <v>3.8565362643785202</v>
      </c>
      <c r="T32" s="38">
        <v>1508251.17060352</v>
      </c>
    </row>
    <row r="33" spans="2:20" x14ac:dyDescent="0.3">
      <c r="B33" s="38" t="s">
        <v>2020</v>
      </c>
      <c r="C33" s="38" t="s">
        <v>2021</v>
      </c>
      <c r="D33" s="38" t="s">
        <v>1938</v>
      </c>
      <c r="E33" s="38" t="s">
        <v>2022</v>
      </c>
      <c r="F33" s="38">
        <v>1.5900000333786</v>
      </c>
      <c r="G33" s="39">
        <v>2532.4675007515002</v>
      </c>
      <c r="H33" s="38">
        <v>1.6327405771844501</v>
      </c>
      <c r="I33" s="38">
        <v>1.6779043986844</v>
      </c>
      <c r="J33" s="38">
        <v>1.6582877893451999</v>
      </c>
      <c r="K33" s="38">
        <v>1.6680092662136301</v>
      </c>
      <c r="L33" s="38">
        <v>1.5083088757510299</v>
      </c>
      <c r="M33" s="38">
        <v>1.56496731521656</v>
      </c>
      <c r="N33" s="49">
        <f t="shared" si="0"/>
        <v>-0.582819116496748</v>
      </c>
      <c r="O33" s="49">
        <f t="shared" si="1"/>
        <v>9.9435146212668979</v>
      </c>
      <c r="P33" s="49">
        <f t="shared" si="2"/>
        <v>5.9630941311848611</v>
      </c>
      <c r="Q33" s="41">
        <v>1.309259823498</v>
      </c>
      <c r="R33" s="42">
        <v>29.273486752179501</v>
      </c>
      <c r="S33" s="42">
        <v>1.5110745858510199</v>
      </c>
      <c r="T33" s="38">
        <v>3482404.3576250002</v>
      </c>
    </row>
    <row r="34" spans="2:20" x14ac:dyDescent="0.3">
      <c r="B34" s="38" t="s">
        <v>2023</v>
      </c>
      <c r="C34" s="38" t="s">
        <v>2024</v>
      </c>
      <c r="D34" s="38" t="s">
        <v>1938</v>
      </c>
      <c r="E34" s="38" t="s">
        <v>2025</v>
      </c>
      <c r="F34" s="38">
        <v>1.8600000143051101</v>
      </c>
      <c r="G34" s="39">
        <v>3198.27999015045</v>
      </c>
      <c r="H34" s="38">
        <v>15.560989407036701</v>
      </c>
      <c r="I34" s="38">
        <v>16.204687913443198</v>
      </c>
      <c r="J34" s="38">
        <v>15.904508170540799</v>
      </c>
      <c r="K34" s="38">
        <v>15.9541786704067</v>
      </c>
      <c r="L34" s="38">
        <v>14.0751065483782</v>
      </c>
      <c r="M34" s="38">
        <v>10.4154034249514</v>
      </c>
      <c r="N34" s="49">
        <f t="shared" si="0"/>
        <v>-0.31133222770053359</v>
      </c>
      <c r="O34" s="49">
        <f t="shared" si="1"/>
        <v>12.997426455527556</v>
      </c>
      <c r="P34" s="49">
        <f t="shared" si="2"/>
        <v>52.701796768040332</v>
      </c>
      <c r="Q34" s="41">
        <v>1.00958671794251</v>
      </c>
      <c r="R34" s="42">
        <v>-20.4852133596432</v>
      </c>
      <c r="S34" s="42">
        <v>1.9733007030554299</v>
      </c>
      <c r="T34" s="38">
        <v>6321656.2657500003</v>
      </c>
    </row>
    <row r="35" spans="2:20" x14ac:dyDescent="0.3">
      <c r="B35" s="38" t="s">
        <v>2026</v>
      </c>
      <c r="C35" s="38" t="s">
        <v>2027</v>
      </c>
      <c r="D35" s="38" t="s">
        <v>1938</v>
      </c>
      <c r="E35" s="38" t="s">
        <v>2028</v>
      </c>
      <c r="F35" s="38">
        <v>1.62000000476837</v>
      </c>
      <c r="G35" s="39">
        <v>2115.7064123496998</v>
      </c>
      <c r="H35" s="38">
        <v>7.5017563708388497</v>
      </c>
      <c r="I35" s="38">
        <v>7.7941807100360201</v>
      </c>
      <c r="J35" s="38">
        <v>7.60394521947455</v>
      </c>
      <c r="K35" s="38">
        <v>7.7756994033479696</v>
      </c>
      <c r="L35" s="38">
        <v>7.14432501496049</v>
      </c>
      <c r="M35" s="38">
        <v>7.9749455009441599</v>
      </c>
      <c r="N35" s="49">
        <f t="shared" si="0"/>
        <v>-2.2088583285442809</v>
      </c>
      <c r="O35" s="49">
        <f t="shared" si="1"/>
        <v>6.433360794079185</v>
      </c>
      <c r="P35" s="49">
        <f t="shared" si="2"/>
        <v>-4.6520729379992227</v>
      </c>
      <c r="Q35" s="41">
        <v>1.02638469027079</v>
      </c>
      <c r="R35" s="42">
        <v>18.284119286574398</v>
      </c>
      <c r="S35" s="42">
        <v>1.6736211675634001</v>
      </c>
      <c r="T35" s="38">
        <v>2890438.4455273398</v>
      </c>
    </row>
    <row r="36" spans="2:20" x14ac:dyDescent="0.3">
      <c r="B36" s="38" t="s">
        <v>2029</v>
      </c>
      <c r="C36" s="38" t="s">
        <v>2030</v>
      </c>
      <c r="D36" s="38" t="s">
        <v>1938</v>
      </c>
      <c r="E36" s="38" t="s">
        <v>2031</v>
      </c>
      <c r="F36" s="38">
        <v>0.70999997854232799</v>
      </c>
      <c r="G36" s="39">
        <v>1312.80363591576</v>
      </c>
      <c r="H36" s="38">
        <v>3.9283400698914201</v>
      </c>
      <c r="I36" s="38">
        <v>4.0610943330830196</v>
      </c>
      <c r="J36" s="38">
        <v>3.9675732885662001</v>
      </c>
      <c r="K36" s="38">
        <v>4.0510096803700399</v>
      </c>
      <c r="L36" s="38">
        <v>4.1542695293974203</v>
      </c>
      <c r="M36" s="38">
        <v>3.26729911964867</v>
      </c>
      <c r="N36" s="49">
        <f t="shared" si="0"/>
        <v>-2.0596443451652866</v>
      </c>
      <c r="O36" s="49">
        <f t="shared" si="1"/>
        <v>-4.4940810775534992</v>
      </c>
      <c r="P36" s="49">
        <f t="shared" si="2"/>
        <v>21.432814789018458</v>
      </c>
      <c r="Q36" s="41">
        <v>1.07204473093589</v>
      </c>
      <c r="R36" s="42">
        <v>5.9834501057193803</v>
      </c>
      <c r="S36" s="42">
        <v>2.3187019762117398</v>
      </c>
      <c r="T36" s="38">
        <v>1638607.76817773</v>
      </c>
    </row>
    <row r="37" spans="2:20" x14ac:dyDescent="0.3">
      <c r="B37" s="38" t="s">
        <v>2032</v>
      </c>
      <c r="C37" s="38" t="s">
        <v>2033</v>
      </c>
      <c r="D37" s="38" t="s">
        <v>322</v>
      </c>
      <c r="E37" s="38" t="s">
        <v>2034</v>
      </c>
      <c r="F37" s="38">
        <v>0.270000010728836</v>
      </c>
      <c r="G37" s="39">
        <v>3226.9098192558299</v>
      </c>
      <c r="H37" s="38">
        <v>2.5091011943332</v>
      </c>
      <c r="I37" s="38">
        <v>2.5702320234340701</v>
      </c>
      <c r="J37" s="38">
        <v>2.511838395636</v>
      </c>
      <c r="K37" s="38">
        <v>2.5491186630460998</v>
      </c>
      <c r="L37" s="38">
        <v>2.6844828048378999</v>
      </c>
      <c r="M37" s="38">
        <v>4.43978983956913</v>
      </c>
      <c r="N37" s="49">
        <f t="shared" si="0"/>
        <v>-1.4624767356083501</v>
      </c>
      <c r="O37" s="49">
        <f t="shared" si="1"/>
        <v>-6.4311981768244149</v>
      </c>
      <c r="P37" s="49">
        <f t="shared" si="2"/>
        <v>-43.424385243429285</v>
      </c>
      <c r="Q37" s="41">
        <v>1.48350126256628</v>
      </c>
      <c r="R37" s="42">
        <v>5.2718882309854997</v>
      </c>
      <c r="S37" s="42">
        <v>0.90636721715691204</v>
      </c>
      <c r="T37" s="38">
        <v>823710.51336132805</v>
      </c>
    </row>
    <row r="38" spans="2:20" x14ac:dyDescent="0.3">
      <c r="B38" s="38" t="s">
        <v>2035</v>
      </c>
      <c r="C38" s="38" t="s">
        <v>2036</v>
      </c>
      <c r="D38" s="38" t="s">
        <v>1963</v>
      </c>
      <c r="E38" s="38" t="s">
        <v>2037</v>
      </c>
      <c r="F38" s="38">
        <v>3.03999996185303</v>
      </c>
      <c r="G38" s="39">
        <v>2165.3685855979902</v>
      </c>
      <c r="H38" s="38">
        <v>1.2217041815310901</v>
      </c>
      <c r="I38" s="38">
        <v>1.2796416091095999</v>
      </c>
      <c r="J38" s="38">
        <v>1.2276347843544499</v>
      </c>
      <c r="K38" s="38">
        <v>1.2766073647271701</v>
      </c>
      <c r="L38" s="38">
        <v>1.0565488156826199</v>
      </c>
      <c r="M38" s="38">
        <v>1.5556091337421101</v>
      </c>
      <c r="N38" s="49">
        <f t="shared" si="0"/>
        <v>-3.8361505444695827</v>
      </c>
      <c r="O38" s="49">
        <f t="shared" si="1"/>
        <v>16.192907145638511</v>
      </c>
      <c r="P38" s="49">
        <f t="shared" si="2"/>
        <v>-21.083339141799609</v>
      </c>
      <c r="Q38" s="41">
        <v>1.076715758707</v>
      </c>
      <c r="R38" s="42">
        <v>-17.131393667746998</v>
      </c>
      <c r="S38" s="42">
        <v>1.1986038981813201</v>
      </c>
      <c r="T38" s="38">
        <v>0</v>
      </c>
    </row>
    <row r="39" spans="2:20" x14ac:dyDescent="0.3">
      <c r="B39" s="38" t="s">
        <v>2038</v>
      </c>
      <c r="C39" s="38" t="s">
        <v>2039</v>
      </c>
      <c r="D39" s="38" t="s">
        <v>1938</v>
      </c>
      <c r="E39" s="38" t="s">
        <v>2040</v>
      </c>
      <c r="F39" s="38">
        <v>0.80000001192092896</v>
      </c>
      <c r="G39" s="39">
        <v>2799.34283172607</v>
      </c>
      <c r="H39" s="38">
        <v>1.4977053129096001</v>
      </c>
      <c r="I39" s="38">
        <v>1.52279632485261</v>
      </c>
      <c r="J39" s="38">
        <v>1.50682931725169</v>
      </c>
      <c r="K39" s="38">
        <v>1.50325637279821</v>
      </c>
      <c r="L39" s="38">
        <v>1.50150552621926</v>
      </c>
      <c r="M39" s="38">
        <v>1.43532151845648</v>
      </c>
      <c r="N39" s="49">
        <f t="shared" si="0"/>
        <v>0.23768031309451251</v>
      </c>
      <c r="O39" s="49">
        <f t="shared" si="1"/>
        <v>0.35456353236575122</v>
      </c>
      <c r="P39" s="49">
        <f t="shared" si="2"/>
        <v>4.9820056256181697</v>
      </c>
      <c r="Q39" s="41">
        <v>1.04672716340792</v>
      </c>
      <c r="R39" s="42">
        <v>18.646736973431</v>
      </c>
      <c r="S39" s="42">
        <v>0.83440028934455801</v>
      </c>
      <c r="T39" s="38">
        <v>857415.55249218701</v>
      </c>
    </row>
    <row r="40" spans="2:20" x14ac:dyDescent="0.3">
      <c r="B40" s="38" t="s">
        <v>2041</v>
      </c>
      <c r="C40" s="38" t="s">
        <v>2042</v>
      </c>
      <c r="D40" s="38" t="s">
        <v>1938</v>
      </c>
      <c r="E40" s="38" t="s">
        <v>2043</v>
      </c>
      <c r="F40" s="38">
        <v>12.2799997329712</v>
      </c>
      <c r="G40" s="39">
        <v>31128.931268890399</v>
      </c>
      <c r="H40" s="38">
        <v>2.52871780367059</v>
      </c>
      <c r="I40" s="38">
        <v>2.5934982345061099</v>
      </c>
      <c r="J40" s="38">
        <v>2.5346484064939401</v>
      </c>
      <c r="K40" s="38">
        <v>2.5818871943301902</v>
      </c>
      <c r="L40" s="38">
        <v>2.5236550781337401</v>
      </c>
      <c r="M40" s="38">
        <v>2.7265365620151001</v>
      </c>
      <c r="N40" s="49">
        <f t="shared" si="0"/>
        <v>-1.8296224536837336</v>
      </c>
      <c r="O40" s="49">
        <f t="shared" si="1"/>
        <v>0.43561136604807299</v>
      </c>
      <c r="P40" s="49">
        <f t="shared" si="2"/>
        <v>-7.0377987295113078</v>
      </c>
      <c r="Q40" s="41">
        <v>0.634691311289316</v>
      </c>
      <c r="R40" s="42">
        <v>31.792915578902502</v>
      </c>
      <c r="S40" s="42">
        <v>6.2904886633696204</v>
      </c>
      <c r="T40" s="38">
        <v>44258516.353812501</v>
      </c>
    </row>
    <row r="41" spans="2:20" x14ac:dyDescent="0.3">
      <c r="B41" s="38"/>
      <c r="C41" s="38"/>
      <c r="D41" s="38"/>
      <c r="E41" s="38"/>
      <c r="F41" s="38"/>
      <c r="G41" s="39"/>
      <c r="H41" s="38"/>
      <c r="I41" s="38"/>
      <c r="J41" s="38"/>
      <c r="K41" s="38"/>
      <c r="L41" s="38"/>
      <c r="M41" s="38"/>
      <c r="N41" s="40"/>
      <c r="O41" s="40"/>
      <c r="P41" s="40"/>
      <c r="Q41" s="41"/>
      <c r="R41" s="42"/>
      <c r="S41" s="42"/>
      <c r="T41" s="38"/>
    </row>
    <row r="42" spans="2:20" x14ac:dyDescent="0.3">
      <c r="B42" s="38"/>
      <c r="C42" s="38"/>
      <c r="D42" s="38"/>
      <c r="E42" s="38"/>
      <c r="F42" s="38"/>
      <c r="G42" s="39"/>
      <c r="H42" s="38"/>
      <c r="I42" s="38"/>
      <c r="J42" s="38"/>
      <c r="K42" s="38"/>
      <c r="L42" s="38"/>
      <c r="M42" s="38"/>
      <c r="N42" s="40"/>
      <c r="O42" s="40"/>
      <c r="P42" s="40"/>
      <c r="Q42" s="41"/>
      <c r="R42" s="42"/>
      <c r="S42" s="42"/>
      <c r="T42" s="38"/>
    </row>
    <row r="43" spans="2:20" x14ac:dyDescent="0.3">
      <c r="B43" s="38"/>
      <c r="C43" s="38"/>
      <c r="D43" s="38"/>
      <c r="E43" s="38"/>
      <c r="F43" s="38"/>
      <c r="G43" s="39"/>
      <c r="H43" s="38"/>
      <c r="I43" s="38"/>
      <c r="J43" s="38"/>
      <c r="K43" s="38"/>
      <c r="L43" s="38"/>
      <c r="M43" s="38"/>
      <c r="N43" s="40"/>
      <c r="O43" s="40"/>
      <c r="P43" s="40"/>
      <c r="Q43" s="41"/>
      <c r="R43" s="42"/>
      <c r="S43" s="42"/>
      <c r="T43" s="38"/>
    </row>
    <row r="44" spans="2:20" x14ac:dyDescent="0.3">
      <c r="B44" s="38"/>
      <c r="C44" s="38"/>
      <c r="D44" s="38"/>
      <c r="E44" s="38"/>
      <c r="F44" s="38"/>
      <c r="G44" s="39"/>
      <c r="H44" s="38"/>
      <c r="I44" s="38"/>
      <c r="J44" s="38"/>
      <c r="K44" s="38"/>
      <c r="L44" s="38"/>
      <c r="M44" s="38"/>
      <c r="N44" s="40"/>
      <c r="O44" s="40"/>
      <c r="P44" s="40"/>
      <c r="Q44" s="41"/>
      <c r="R44" s="42"/>
      <c r="S44" s="42"/>
      <c r="T44" s="38"/>
    </row>
    <row r="45" spans="2:20" x14ac:dyDescent="0.3">
      <c r="B45" s="38"/>
      <c r="C45" s="38"/>
      <c r="D45" s="38"/>
      <c r="E45" s="38"/>
      <c r="F45" s="38"/>
      <c r="G45" s="39"/>
      <c r="H45" s="38"/>
      <c r="I45" s="38"/>
      <c r="J45" s="38"/>
      <c r="K45" s="38"/>
      <c r="L45" s="38"/>
      <c r="M45" s="38"/>
      <c r="N45" s="40"/>
      <c r="O45" s="40"/>
      <c r="P45" s="40"/>
      <c r="Q45" s="41"/>
      <c r="R45" s="42"/>
      <c r="S45" s="42"/>
      <c r="T45" s="38"/>
    </row>
    <row r="46" spans="2:20" x14ac:dyDescent="0.3">
      <c r="B46" s="38"/>
      <c r="C46" s="38"/>
      <c r="D46" s="38"/>
      <c r="E46" s="38"/>
      <c r="F46" s="38"/>
      <c r="G46" s="39"/>
      <c r="H46" s="38"/>
      <c r="I46" s="38"/>
      <c r="J46" s="38"/>
      <c r="K46" s="38"/>
      <c r="L46" s="38"/>
      <c r="M46" s="38"/>
      <c r="N46" s="40"/>
      <c r="O46" s="40"/>
      <c r="P46" s="40"/>
      <c r="Q46" s="41"/>
      <c r="R46" s="42"/>
      <c r="S46" s="42"/>
      <c r="T46" s="38"/>
    </row>
    <row r="47" spans="2:20" x14ac:dyDescent="0.3">
      <c r="B47" s="38"/>
      <c r="C47" s="38"/>
      <c r="D47" s="38"/>
      <c r="E47" s="38"/>
      <c r="F47" s="38"/>
      <c r="G47" s="39"/>
      <c r="H47" s="38"/>
      <c r="I47" s="38"/>
      <c r="J47" s="38"/>
      <c r="K47" s="38"/>
      <c r="L47" s="38"/>
      <c r="M47" s="38"/>
      <c r="N47" s="40"/>
      <c r="O47" s="40"/>
      <c r="P47" s="40"/>
      <c r="Q47" s="41"/>
      <c r="R47" s="42"/>
      <c r="S47" s="42"/>
      <c r="T47" s="38"/>
    </row>
    <row r="48" spans="2:20" x14ac:dyDescent="0.3">
      <c r="B48" s="38"/>
      <c r="C48" s="38"/>
      <c r="D48" s="38"/>
      <c r="E48" s="38"/>
      <c r="F48" s="38"/>
      <c r="G48" s="39"/>
      <c r="H48" s="38"/>
      <c r="I48" s="38"/>
      <c r="J48" s="38"/>
      <c r="K48" s="38"/>
      <c r="L48" s="38"/>
      <c r="M48" s="38"/>
      <c r="N48" s="40"/>
      <c r="O48" s="40"/>
      <c r="P48" s="40"/>
      <c r="Q48" s="41"/>
      <c r="R48" s="42"/>
      <c r="S48" s="42"/>
      <c r="T48" s="38"/>
    </row>
    <row r="49" spans="2:20" x14ac:dyDescent="0.3">
      <c r="B49" s="38"/>
      <c r="C49" s="38"/>
      <c r="D49" s="38"/>
      <c r="E49" s="38"/>
      <c r="F49" s="38"/>
      <c r="G49" s="39"/>
      <c r="H49" s="38"/>
      <c r="I49" s="38"/>
      <c r="J49" s="38"/>
      <c r="K49" s="38"/>
      <c r="L49" s="38"/>
      <c r="M49" s="38"/>
      <c r="N49" s="40"/>
      <c r="O49" s="40"/>
      <c r="P49" s="40"/>
      <c r="Q49" s="41"/>
      <c r="R49" s="42"/>
      <c r="S49" s="42"/>
      <c r="T49" s="38"/>
    </row>
    <row r="50" spans="2:20" x14ac:dyDescent="0.3">
      <c r="B50" s="38"/>
      <c r="C50" s="38"/>
      <c r="D50" s="38"/>
      <c r="E50" s="38"/>
      <c r="F50" s="38"/>
      <c r="G50" s="39"/>
      <c r="H50" s="38"/>
      <c r="I50" s="38"/>
      <c r="J50" s="38"/>
      <c r="K50" s="38"/>
      <c r="L50" s="38"/>
      <c r="M50" s="38"/>
      <c r="N50" s="40"/>
      <c r="O50" s="40"/>
      <c r="P50" s="40"/>
      <c r="Q50" s="41"/>
      <c r="R50" s="42"/>
      <c r="S50" s="42"/>
      <c r="T50" s="38"/>
    </row>
    <row r="51" spans="2:20" x14ac:dyDescent="0.3">
      <c r="B51" s="38"/>
      <c r="C51" s="38"/>
      <c r="D51" s="38"/>
      <c r="E51" s="38"/>
      <c r="F51" s="38"/>
      <c r="G51" s="39"/>
      <c r="H51" s="38"/>
      <c r="I51" s="38"/>
      <c r="J51" s="38"/>
      <c r="K51" s="38"/>
      <c r="L51" s="38"/>
      <c r="M51" s="38"/>
      <c r="N51" s="40"/>
      <c r="O51" s="40"/>
      <c r="P51" s="40"/>
      <c r="Q51" s="41"/>
      <c r="R51" s="42"/>
      <c r="S51" s="42"/>
      <c r="T51" s="38"/>
    </row>
    <row r="52" spans="2:20" x14ac:dyDescent="0.3">
      <c r="B52" s="38"/>
      <c r="C52" s="38"/>
      <c r="D52" s="38"/>
      <c r="E52" s="38"/>
      <c r="F52" s="38"/>
      <c r="G52" s="39"/>
      <c r="H52" s="38"/>
      <c r="I52" s="38"/>
      <c r="J52" s="38"/>
      <c r="K52" s="38"/>
      <c r="L52" s="38"/>
      <c r="M52" s="38"/>
      <c r="N52" s="40"/>
      <c r="O52" s="40"/>
      <c r="P52" s="40"/>
      <c r="Q52" s="41"/>
      <c r="R52" s="42"/>
      <c r="S52" s="42"/>
      <c r="T52" s="38"/>
    </row>
    <row r="53" spans="2:20" x14ac:dyDescent="0.3">
      <c r="B53" s="38"/>
      <c r="C53" s="38"/>
      <c r="D53" s="38"/>
      <c r="E53" s="38"/>
      <c r="F53" s="38"/>
      <c r="G53" s="39"/>
      <c r="H53" s="38"/>
      <c r="I53" s="38"/>
      <c r="J53" s="38"/>
      <c r="K53" s="38"/>
      <c r="L53" s="38"/>
      <c r="M53" s="38"/>
      <c r="N53" s="40"/>
      <c r="O53" s="40"/>
      <c r="P53" s="40"/>
      <c r="Q53" s="41"/>
      <c r="R53" s="42"/>
      <c r="S53" s="42"/>
      <c r="T53" s="38"/>
    </row>
    <row r="54" spans="2:20" x14ac:dyDescent="0.3">
      <c r="B54" s="38"/>
      <c r="C54" s="38"/>
      <c r="D54" s="38"/>
      <c r="E54" s="38"/>
      <c r="F54" s="38"/>
      <c r="G54" s="39"/>
      <c r="H54" s="38"/>
      <c r="I54" s="38"/>
      <c r="J54" s="38"/>
      <c r="K54" s="38"/>
      <c r="L54" s="38"/>
      <c r="M54" s="38"/>
      <c r="N54" s="40"/>
      <c r="O54" s="40"/>
      <c r="P54" s="40"/>
      <c r="Q54" s="41"/>
      <c r="R54" s="42"/>
      <c r="S54" s="42"/>
      <c r="T54" s="38"/>
    </row>
    <row r="55" spans="2:20" x14ac:dyDescent="0.3">
      <c r="B55" s="38"/>
      <c r="C55" s="38"/>
      <c r="D55" s="38"/>
      <c r="E55" s="38"/>
      <c r="F55" s="38"/>
      <c r="G55" s="39"/>
      <c r="H55" s="38"/>
      <c r="I55" s="38"/>
      <c r="J55" s="38"/>
      <c r="K55" s="38"/>
      <c r="L55" s="38"/>
      <c r="M55" s="38"/>
      <c r="N55" s="40"/>
      <c r="O55" s="40"/>
      <c r="P55" s="40"/>
      <c r="Q55" s="41"/>
      <c r="R55" s="42"/>
      <c r="S55" s="42"/>
      <c r="T55" s="38"/>
    </row>
    <row r="56" spans="2:20" x14ac:dyDescent="0.3">
      <c r="B56" s="38"/>
      <c r="C56" s="38"/>
      <c r="D56" s="38"/>
      <c r="E56" s="38"/>
      <c r="F56" s="38"/>
      <c r="G56" s="39"/>
      <c r="H56" s="38"/>
      <c r="I56" s="38"/>
      <c r="J56" s="38"/>
      <c r="K56" s="38"/>
      <c r="L56" s="38"/>
      <c r="M56" s="38"/>
      <c r="N56" s="40"/>
      <c r="O56" s="40"/>
      <c r="P56" s="40"/>
      <c r="Q56" s="41"/>
      <c r="R56" s="42"/>
      <c r="S56" s="42"/>
      <c r="T56" s="38"/>
    </row>
    <row r="57" spans="2:20" x14ac:dyDescent="0.3">
      <c r="B57" s="38"/>
      <c r="C57" s="38"/>
      <c r="D57" s="38"/>
      <c r="E57" s="38"/>
      <c r="F57" s="38"/>
      <c r="G57" s="39"/>
      <c r="H57" s="38"/>
      <c r="I57" s="38"/>
      <c r="J57" s="38"/>
      <c r="K57" s="38"/>
      <c r="L57" s="38"/>
      <c r="M57" s="38"/>
      <c r="N57" s="40"/>
      <c r="O57" s="40"/>
      <c r="P57" s="40"/>
      <c r="Q57" s="41"/>
      <c r="R57" s="42"/>
      <c r="S57" s="42"/>
      <c r="T57" s="38"/>
    </row>
    <row r="58" spans="2:20" x14ac:dyDescent="0.3">
      <c r="B58" s="38"/>
      <c r="C58" s="38"/>
      <c r="D58" s="38"/>
      <c r="E58" s="38"/>
      <c r="F58" s="38"/>
      <c r="G58" s="39"/>
      <c r="H58" s="38"/>
      <c r="I58" s="38"/>
      <c r="J58" s="38"/>
      <c r="K58" s="38"/>
      <c r="L58" s="38"/>
      <c r="M58" s="38"/>
      <c r="N58" s="40"/>
      <c r="O58" s="40"/>
      <c r="P58" s="40"/>
      <c r="Q58" s="41"/>
      <c r="R58" s="42"/>
      <c r="S58" s="42"/>
      <c r="T58" s="38"/>
    </row>
    <row r="59" spans="2:20" x14ac:dyDescent="0.3">
      <c r="B59" s="38"/>
      <c r="C59" s="38"/>
      <c r="D59" s="38"/>
      <c r="E59" s="38"/>
      <c r="F59" s="38"/>
      <c r="G59" s="39"/>
      <c r="H59" s="38"/>
      <c r="I59" s="38"/>
      <c r="J59" s="38"/>
      <c r="K59" s="38"/>
      <c r="L59" s="38"/>
      <c r="M59" s="38"/>
      <c r="N59" s="40"/>
      <c r="O59" s="40"/>
      <c r="P59" s="40"/>
      <c r="Q59" s="41"/>
      <c r="R59" s="42"/>
      <c r="S59" s="42"/>
      <c r="T59" s="38"/>
    </row>
    <row r="60" spans="2:20" x14ac:dyDescent="0.3">
      <c r="B60" s="38"/>
      <c r="C60" s="38"/>
      <c r="D60" s="38"/>
      <c r="E60" s="38"/>
      <c r="F60" s="38"/>
      <c r="G60" s="39"/>
      <c r="H60" s="38"/>
      <c r="I60" s="38"/>
      <c r="J60" s="38"/>
      <c r="K60" s="38"/>
      <c r="L60" s="38"/>
      <c r="M60" s="38"/>
      <c r="N60" s="40"/>
      <c r="O60" s="40"/>
      <c r="P60" s="40"/>
      <c r="Q60" s="41"/>
      <c r="R60" s="42"/>
      <c r="S60" s="42"/>
      <c r="T60" s="38"/>
    </row>
    <row r="61" spans="2:20" x14ac:dyDescent="0.3">
      <c r="B61" s="38"/>
      <c r="C61" s="38"/>
      <c r="D61" s="38"/>
      <c r="E61" s="38"/>
      <c r="F61" s="38"/>
      <c r="G61" s="39"/>
      <c r="H61" s="38"/>
      <c r="I61" s="38"/>
      <c r="J61" s="38"/>
      <c r="K61" s="38"/>
      <c r="L61" s="38"/>
      <c r="M61" s="38"/>
      <c r="N61" s="40"/>
      <c r="O61" s="40"/>
      <c r="P61" s="40"/>
      <c r="Q61" s="41"/>
      <c r="R61" s="42"/>
      <c r="S61" s="42"/>
      <c r="T61" s="38"/>
    </row>
    <row r="62" spans="2:20" x14ac:dyDescent="0.3">
      <c r="B62" s="38"/>
      <c r="C62" s="38"/>
      <c r="D62" s="38"/>
      <c r="E62" s="38"/>
      <c r="F62" s="38"/>
      <c r="G62" s="39"/>
      <c r="H62" s="38"/>
      <c r="I62" s="38"/>
      <c r="J62" s="38"/>
      <c r="K62" s="38"/>
      <c r="L62" s="38"/>
      <c r="M62" s="38"/>
      <c r="N62" s="40"/>
      <c r="O62" s="40"/>
      <c r="P62" s="40"/>
      <c r="Q62" s="41"/>
      <c r="R62" s="42"/>
      <c r="S62" s="42"/>
      <c r="T62" s="38"/>
    </row>
    <row r="63" spans="2:20" x14ac:dyDescent="0.3">
      <c r="B63" s="38"/>
      <c r="C63" s="38"/>
      <c r="D63" s="38"/>
      <c r="E63" s="38"/>
      <c r="F63" s="38"/>
      <c r="G63" s="39"/>
      <c r="H63" s="38"/>
      <c r="I63" s="38"/>
      <c r="J63" s="38"/>
      <c r="K63" s="38"/>
      <c r="L63" s="38"/>
      <c r="M63" s="38"/>
      <c r="N63" s="40"/>
      <c r="O63" s="40"/>
      <c r="P63" s="40"/>
      <c r="Q63" s="41"/>
      <c r="R63" s="42"/>
      <c r="S63" s="42"/>
      <c r="T63" s="38"/>
    </row>
    <row r="64" spans="2:20" x14ac:dyDescent="0.3">
      <c r="B64" s="38"/>
      <c r="C64" s="38"/>
      <c r="D64" s="38"/>
      <c r="E64" s="38"/>
      <c r="F64" s="38"/>
      <c r="G64" s="39"/>
      <c r="H64" s="38"/>
      <c r="I64" s="38"/>
      <c r="J64" s="38"/>
      <c r="K64" s="38"/>
      <c r="L64" s="38"/>
      <c r="M64" s="38"/>
      <c r="N64" s="40"/>
      <c r="O64" s="40"/>
      <c r="P64" s="40"/>
      <c r="Q64" s="41"/>
      <c r="R64" s="42"/>
      <c r="S64" s="42"/>
      <c r="T64" s="38"/>
    </row>
    <row r="65" spans="2:20" x14ac:dyDescent="0.3">
      <c r="B65" s="38"/>
      <c r="C65" s="38"/>
      <c r="D65" s="38"/>
      <c r="E65" s="38"/>
      <c r="F65" s="38"/>
      <c r="G65" s="39"/>
      <c r="H65" s="38"/>
      <c r="I65" s="38"/>
      <c r="J65" s="38"/>
      <c r="K65" s="38"/>
      <c r="L65" s="38"/>
      <c r="M65" s="38"/>
      <c r="N65" s="40"/>
      <c r="O65" s="40"/>
      <c r="P65" s="40"/>
      <c r="Q65" s="41"/>
      <c r="R65" s="42"/>
      <c r="S65" s="42"/>
      <c r="T65" s="38"/>
    </row>
    <row r="66" spans="2:20" x14ac:dyDescent="0.3">
      <c r="B66" s="38"/>
      <c r="C66" s="38"/>
      <c r="D66" s="38"/>
      <c r="E66" s="38"/>
      <c r="F66" s="38"/>
      <c r="G66" s="39"/>
      <c r="H66" s="38"/>
      <c r="I66" s="38"/>
      <c r="J66" s="38"/>
      <c r="K66" s="38"/>
      <c r="L66" s="38"/>
      <c r="M66" s="38"/>
      <c r="N66" s="40"/>
      <c r="O66" s="40"/>
      <c r="P66" s="40"/>
      <c r="Q66" s="41"/>
      <c r="R66" s="42"/>
      <c r="S66" s="42"/>
      <c r="T66" s="38"/>
    </row>
    <row r="67" spans="2:20" x14ac:dyDescent="0.3">
      <c r="B67" s="38"/>
      <c r="C67" s="38"/>
      <c r="D67" s="38"/>
      <c r="E67" s="38"/>
      <c r="F67" s="38"/>
      <c r="G67" s="39"/>
      <c r="H67" s="38"/>
      <c r="I67" s="38"/>
      <c r="J67" s="38"/>
      <c r="K67" s="38"/>
      <c r="L67" s="38"/>
      <c r="M67" s="38"/>
      <c r="N67" s="40"/>
      <c r="O67" s="40"/>
      <c r="P67" s="40"/>
      <c r="Q67" s="41"/>
      <c r="R67" s="42"/>
      <c r="S67" s="42"/>
      <c r="T67" s="38"/>
    </row>
    <row r="68" spans="2:20" x14ac:dyDescent="0.3">
      <c r="B68" s="38"/>
      <c r="C68" s="38"/>
      <c r="D68" s="38"/>
      <c r="E68" s="38"/>
      <c r="F68" s="38"/>
      <c r="G68" s="39"/>
      <c r="H68" s="38"/>
      <c r="I68" s="38"/>
      <c r="J68" s="38"/>
      <c r="K68" s="38"/>
      <c r="L68" s="38"/>
      <c r="M68" s="38"/>
      <c r="N68" s="40"/>
      <c r="O68" s="40"/>
      <c r="P68" s="40"/>
      <c r="Q68" s="41"/>
      <c r="R68" s="42"/>
      <c r="S68" s="42"/>
      <c r="T68" s="38"/>
    </row>
    <row r="69" spans="2:20" x14ac:dyDescent="0.3">
      <c r="B69" s="38"/>
      <c r="C69" s="38"/>
      <c r="D69" s="38"/>
      <c r="E69" s="38"/>
      <c r="F69" s="38"/>
      <c r="G69" s="39"/>
      <c r="H69" s="38"/>
      <c r="I69" s="38"/>
      <c r="J69" s="38"/>
      <c r="K69" s="38"/>
      <c r="L69" s="38"/>
      <c r="M69" s="38"/>
      <c r="N69" s="40"/>
      <c r="O69" s="40"/>
      <c r="P69" s="40"/>
      <c r="Q69" s="41"/>
      <c r="R69" s="42"/>
      <c r="S69" s="42"/>
      <c r="T69" s="38"/>
    </row>
    <row r="70" spans="2:20" x14ac:dyDescent="0.3">
      <c r="B70" s="38"/>
      <c r="C70" s="38"/>
      <c r="D70" s="38"/>
      <c r="E70" s="38"/>
      <c r="F70" s="38"/>
      <c r="G70" s="39"/>
      <c r="H70" s="38"/>
      <c r="I70" s="38"/>
      <c r="J70" s="38"/>
      <c r="K70" s="38"/>
      <c r="L70" s="38"/>
      <c r="M70" s="38"/>
      <c r="N70" s="40"/>
      <c r="O70" s="40"/>
      <c r="P70" s="40"/>
      <c r="Q70" s="41"/>
      <c r="R70" s="42"/>
      <c r="S70" s="42"/>
      <c r="T70" s="38"/>
    </row>
    <row r="71" spans="2:20" x14ac:dyDescent="0.3">
      <c r="B71" s="38"/>
      <c r="C71" s="38"/>
      <c r="D71" s="38"/>
      <c r="E71" s="38"/>
      <c r="F71" s="38"/>
      <c r="G71" s="39"/>
      <c r="H71" s="38"/>
      <c r="I71" s="38"/>
      <c r="J71" s="38"/>
      <c r="K71" s="38"/>
      <c r="L71" s="38"/>
      <c r="M71" s="38"/>
      <c r="N71" s="40"/>
      <c r="O71" s="40"/>
      <c r="P71" s="40"/>
      <c r="Q71" s="41"/>
      <c r="R71" s="42"/>
      <c r="S71" s="42"/>
      <c r="T71" s="38"/>
    </row>
    <row r="72" spans="2:20" x14ac:dyDescent="0.3">
      <c r="B72" s="38"/>
      <c r="C72" s="38"/>
      <c r="D72" s="38"/>
      <c r="E72" s="38"/>
      <c r="F72" s="38"/>
      <c r="G72" s="39"/>
      <c r="H72" s="38"/>
      <c r="I72" s="38"/>
      <c r="J72" s="38"/>
      <c r="K72" s="38"/>
      <c r="L72" s="38"/>
      <c r="M72" s="38"/>
      <c r="N72" s="40"/>
      <c r="O72" s="40"/>
      <c r="P72" s="40"/>
      <c r="Q72" s="41"/>
      <c r="R72" s="42"/>
      <c r="S72" s="42"/>
      <c r="T72" s="38"/>
    </row>
    <row r="73" spans="2:20" x14ac:dyDescent="0.3">
      <c r="B73" s="38"/>
      <c r="C73" s="38"/>
      <c r="D73" s="38"/>
      <c r="E73" s="38"/>
      <c r="F73" s="38"/>
      <c r="G73" s="39"/>
      <c r="H73" s="38"/>
      <c r="I73" s="38"/>
      <c r="J73" s="38"/>
      <c r="K73" s="38"/>
      <c r="L73" s="38"/>
      <c r="M73" s="38"/>
      <c r="N73" s="40"/>
      <c r="O73" s="40"/>
      <c r="P73" s="40"/>
      <c r="Q73" s="41"/>
      <c r="R73" s="42"/>
      <c r="S73" s="42"/>
      <c r="T73" s="38"/>
    </row>
    <row r="74" spans="2:20" x14ac:dyDescent="0.3">
      <c r="B74" s="38"/>
      <c r="C74" s="38"/>
      <c r="D74" s="38"/>
      <c r="E74" s="38"/>
      <c r="F74" s="38"/>
      <c r="G74" s="39"/>
      <c r="H74" s="38"/>
      <c r="I74" s="38"/>
      <c r="J74" s="38"/>
      <c r="K74" s="38"/>
      <c r="L74" s="38"/>
      <c r="M74" s="38"/>
      <c r="N74" s="40"/>
      <c r="O74" s="40"/>
      <c r="P74" s="40"/>
      <c r="Q74" s="41"/>
      <c r="R74" s="42"/>
      <c r="S74" s="42"/>
      <c r="T74" s="38"/>
    </row>
    <row r="75" spans="2:20" x14ac:dyDescent="0.3">
      <c r="B75" s="38"/>
      <c r="C75" s="38"/>
      <c r="D75" s="38"/>
      <c r="E75" s="38"/>
      <c r="F75" s="38"/>
      <c r="G75" s="39"/>
      <c r="H75" s="38"/>
      <c r="I75" s="38"/>
      <c r="J75" s="38"/>
      <c r="K75" s="38"/>
      <c r="L75" s="38"/>
      <c r="M75" s="38"/>
      <c r="N75" s="40"/>
      <c r="O75" s="40"/>
      <c r="P75" s="40"/>
      <c r="Q75" s="41"/>
      <c r="R75" s="42"/>
      <c r="S75" s="42"/>
      <c r="T75" s="38"/>
    </row>
    <row r="76" spans="2:20" x14ac:dyDescent="0.3">
      <c r="B76" s="38"/>
      <c r="C76" s="38"/>
      <c r="D76" s="38"/>
      <c r="E76" s="38"/>
      <c r="F76" s="38"/>
      <c r="G76" s="39"/>
      <c r="H76" s="38"/>
      <c r="I76" s="38"/>
      <c r="J76" s="38"/>
      <c r="K76" s="38"/>
      <c r="L76" s="38"/>
      <c r="M76" s="38"/>
      <c r="N76" s="40"/>
      <c r="O76" s="40"/>
      <c r="P76" s="40"/>
      <c r="Q76" s="41"/>
      <c r="R76" s="42"/>
      <c r="S76" s="42"/>
      <c r="T76" s="38"/>
    </row>
    <row r="77" spans="2:20" x14ac:dyDescent="0.3">
      <c r="B77" s="38"/>
      <c r="C77" s="38"/>
      <c r="D77" s="38"/>
      <c r="E77" s="38"/>
      <c r="F77" s="38"/>
      <c r="G77" s="39"/>
      <c r="H77" s="38"/>
      <c r="I77" s="38"/>
      <c r="J77" s="38"/>
      <c r="K77" s="38"/>
      <c r="L77" s="38"/>
      <c r="M77" s="38"/>
      <c r="N77" s="40"/>
      <c r="O77" s="40"/>
      <c r="P77" s="40"/>
      <c r="Q77" s="41"/>
      <c r="R77" s="42"/>
      <c r="S77" s="42"/>
      <c r="T77" s="38"/>
    </row>
    <row r="78" spans="2:20" x14ac:dyDescent="0.3">
      <c r="B78" s="38"/>
      <c r="C78" s="38"/>
      <c r="D78" s="38"/>
      <c r="E78" s="38"/>
      <c r="F78" s="38"/>
      <c r="G78" s="39"/>
      <c r="H78" s="38"/>
      <c r="I78" s="38"/>
      <c r="J78" s="38"/>
      <c r="K78" s="38"/>
      <c r="L78" s="38"/>
      <c r="M78" s="38"/>
      <c r="N78" s="40"/>
      <c r="O78" s="40"/>
      <c r="P78" s="40"/>
      <c r="Q78" s="41"/>
      <c r="R78" s="42"/>
      <c r="S78" s="42"/>
      <c r="T78" s="38"/>
    </row>
    <row r="79" spans="2:20" x14ac:dyDescent="0.3">
      <c r="B79" s="38"/>
      <c r="C79" s="38"/>
      <c r="D79" s="38"/>
      <c r="E79" s="38"/>
      <c r="F79" s="38"/>
      <c r="G79" s="39"/>
      <c r="H79" s="38"/>
      <c r="I79" s="38"/>
      <c r="J79" s="38"/>
      <c r="K79" s="38"/>
      <c r="L79" s="38"/>
      <c r="M79" s="38"/>
      <c r="N79" s="40"/>
      <c r="O79" s="40"/>
      <c r="P79" s="40"/>
      <c r="Q79" s="41"/>
      <c r="R79" s="42"/>
      <c r="S79" s="42"/>
      <c r="T79" s="38"/>
    </row>
    <row r="80" spans="2:20" x14ac:dyDescent="0.3">
      <c r="B80" s="38"/>
      <c r="C80" s="38"/>
      <c r="D80" s="38"/>
      <c r="E80" s="38"/>
      <c r="F80" s="38"/>
      <c r="G80" s="39"/>
      <c r="H80" s="38"/>
      <c r="I80" s="38"/>
      <c r="J80" s="38"/>
      <c r="K80" s="38"/>
      <c r="L80" s="38"/>
      <c r="M80" s="38"/>
      <c r="N80" s="40"/>
      <c r="O80" s="40"/>
      <c r="P80" s="40"/>
      <c r="Q80" s="41"/>
      <c r="R80" s="42"/>
      <c r="S80" s="42"/>
      <c r="T80" s="38"/>
    </row>
  </sheetData>
  <conditionalFormatting sqref="N1:P1048576">
    <cfRule type="cellIs" dxfId="38" priority="1" operator="lessThan">
      <formula>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FC343-1E97-4E65-B202-D4F880865CA7}">
  <dimension ref="B1:T80"/>
  <sheetViews>
    <sheetView showGridLines="0" zoomScale="90" zoomScaleNormal="90" workbookViewId="0">
      <selection activeCell="B6" sqref="B6"/>
    </sheetView>
  </sheetViews>
  <sheetFormatPr baseColWidth="10" defaultRowHeight="14.4" x14ac:dyDescent="0.3"/>
  <cols>
    <col min="1" max="1" width="2.77734375" customWidth="1"/>
    <col min="2" max="2" width="18.44140625" bestFit="1" customWidth="1"/>
    <col min="3" max="3" width="34.33203125" bestFit="1" customWidth="1"/>
    <col min="4" max="4" width="5.109375" bestFit="1" customWidth="1"/>
    <col min="5" max="5" width="12.109375" bestFit="1" customWidth="1"/>
    <col min="6" max="6" width="12" bestFit="1" customWidth="1"/>
    <col min="7" max="7" width="12.77734375" customWidth="1"/>
    <col min="8" max="10" width="12" bestFit="1" customWidth="1"/>
    <col min="11" max="13" width="19.21875" hidden="1" customWidth="1"/>
    <col min="14" max="16" width="10" bestFit="1" customWidth="1"/>
    <col min="17" max="17" width="9.88671875" bestFit="1" customWidth="1"/>
    <col min="18" max="18" width="9.109375" bestFit="1" customWidth="1"/>
    <col min="19" max="19" width="13.109375" bestFit="1" customWidth="1"/>
    <col min="20" max="20" width="12" bestFit="1" customWidth="1"/>
  </cols>
  <sheetData>
    <row r="1" spans="2:20" ht="41.4" customHeight="1" x14ac:dyDescent="0.3"/>
    <row r="2" spans="2:20" ht="15" thickBot="1" x14ac:dyDescent="0.35"/>
    <row r="3" spans="2:20" ht="30" customHeight="1" thickBo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4" t="s">
        <v>2044</v>
      </c>
      <c r="S3" s="35" t="str" cm="1">
        <f t="array" ref="S3">UPPER(_xll.ECONOMATICA("SPBLPGPT","NAME"))</f>
        <v>SP/BVL PERU GENERAL</v>
      </c>
      <c r="T3" s="33"/>
    </row>
    <row r="4" spans="2:20" ht="10.050000000000001" customHeight="1" x14ac:dyDescent="0.3"/>
    <row r="5" spans="2:20" ht="28.8" customHeight="1" x14ac:dyDescent="0.3">
      <c r="B5" s="36" t="str" cm="1">
        <f t="array" ref="B5">+_xll.ECOSECURITIES("stock","active",,"per","xlim",,"Código Interno","Index particip.&gt;0")</f>
        <v>Código Interno</v>
      </c>
      <c r="C5" s="36" t="str" cm="1">
        <f t="array" ref="C5">_xll.ECONOMATICA(B6:B80,"Name",,,,,,,"false","true")</f>
        <v>Nombre</v>
      </c>
      <c r="D5" s="36" t="str" cm="1">
        <f t="array" ref="D5">_xll.ECONOMATICA(B6:B80,"Class",,,,,,,"false","true")</f>
        <v>Clase</v>
      </c>
      <c r="E5" s="36" t="str" cm="1">
        <f t="array" ref="E5">_xll.ECONOMATICA(B6:B80,"Ticker",,,,,,,"false","true")</f>
        <v>Codigo</v>
      </c>
      <c r="F5" s="37" t="str" cm="1">
        <f t="array" ref="F5">_xll.ECONOMATICA(B6:B80,"Index particip.",,,,,,,"false","true")</f>
        <v>Particip en el indice</v>
      </c>
      <c r="G5" s="37" t="str" cm="1">
        <f t="array" ref="G5">_xll.ECONOMATICA(B6:B80,"Volume$","IN THE DAY","D-0",,,"USD","THOUSANDS","false","true","Volumen Diario (US$)")</f>
        <v>Volumen Diario (US$)</v>
      </c>
      <c r="H5" s="37" t="str" cm="1">
        <f t="array" ref="H5">_xll.ECONOMATICA(B6:B80,"Low","IN THE DAY","D-0",,,"USD",,"false","true","Mínimo (US$)")</f>
        <v>Mínimo (US$)</v>
      </c>
      <c r="I5" s="37" t="str" cm="1">
        <f t="array" ref="I5">_xll.ECONOMATICA(B6:B80,"High","IN THE DAY","D-0",,,"USD",,"false","true","Máximo (US$)")</f>
        <v>Máximo (US$)</v>
      </c>
      <c r="J5" s="37" t="str" cm="1">
        <f t="array" ref="J5">_xll.ECONOMATICA(B6:B80,"Close",,"D-0",,,"USD",,"false","true","Cierre (US$)")</f>
        <v>Cierre (US$)</v>
      </c>
      <c r="K5" s="37" t="str" cm="1">
        <f t="array" ref="K5">_xll.ECONOMATICA(B6:B80,"Close",,"D-1",,,"USD",,"false","true")</f>
        <v>Cierre 25Ago20 ajust p/var cap En US Dollars</v>
      </c>
      <c r="L5" s="37" t="str" cm="1">
        <f t="array" ref="L5">_xll.ECONOMATICA(B6:B80,"Close",,"D-1M",,,"USD",,"false","true")</f>
        <v>Cierre 26Jul20 ajust p/var cap En US Dollars</v>
      </c>
      <c r="M5" s="37" t="str" cm="1">
        <f t="array" ref="M5">_xll.ECONOMATICA(B6:B80,"Close",,"D-1Y",,,"USD",,"false","true")</f>
        <v>Cierre 26Ago19 ajust p/var cap En US Dollars</v>
      </c>
      <c r="N5" s="37" t="s">
        <v>187</v>
      </c>
      <c r="O5" s="37" t="s">
        <v>188</v>
      </c>
      <c r="P5" s="37" t="s">
        <v>189</v>
      </c>
      <c r="Q5" s="37" t="str" cm="1">
        <f t="array" ref="Q5">_xll.ECONOMATICA(B6:B80,"Beta","60M","D-0",,,"USD",,"false","true","Beta (60M) (US$)")</f>
        <v>Beta (60M) (US$)</v>
      </c>
      <c r="R5" s="37" t="str" cm="1">
        <f t="array" ref="R5">_xll.ECONOMATICA(B6:B80,"P/E","12M","D-0",,,"USD",,"false","true","P/U Diario (US$)",{"tc.dft=false";"tc.tp=0";"tc.pers=22";"tc.per=0"})</f>
        <v>P/U Diario (US$)</v>
      </c>
      <c r="S5" s="37" t="str" cm="1">
        <f t="array" ref="S5">_xll.ECONOMATICA(B6:B80,"P/BV",,"D-0",,,"USD",,"false","true","P/VL Diario (US$)",{"tc.dft=false";"tc.tp=0";"tc.pers=22";"tc.per=0"})</f>
        <v>P/VL Diario (US$)</v>
      </c>
      <c r="T5" s="37" t="str" cm="1">
        <f t="array" ref="T5">_xll.ECONOMATICA(B6:B80,"MarketCapitaliz",,"D-0",,,"USD","THOUSANDS","false","true","Capitalización Bursátil (US$)",{"tc.dft=false";"tc.tp=0";"tc.pers=22";"tc.per=0";"ppf.vmclsemp=true"})</f>
        <v>Capitalización Bursátil (US$)</v>
      </c>
    </row>
    <row r="6" spans="2:20" x14ac:dyDescent="0.3">
      <c r="B6" s="38" t="s">
        <v>2045</v>
      </c>
      <c r="C6" s="38" t="s">
        <v>2046</v>
      </c>
      <c r="D6" s="38" t="s">
        <v>2047</v>
      </c>
      <c r="E6" s="38" t="s">
        <v>2048</v>
      </c>
      <c r="F6" s="38">
        <v>5.5500001907348597</v>
      </c>
      <c r="G6" s="39">
        <v>795.33814484596303</v>
      </c>
      <c r="H6" s="38">
        <v>2.14484679665475</v>
      </c>
      <c r="I6" s="38">
        <v>2.1587743732598002</v>
      </c>
      <c r="J6" s="38">
        <v>2.1587743732598002</v>
      </c>
      <c r="K6" s="38">
        <v>2.14882943143675</v>
      </c>
      <c r="L6" s="38">
        <v>2.1842376104941601</v>
      </c>
      <c r="M6" s="38">
        <v>2.6935118894580201</v>
      </c>
      <c r="N6" s="49">
        <f>IFERROR((J6-K6)/K6*100,"-")</f>
        <v>0.46280740935313713</v>
      </c>
      <c r="O6" s="49">
        <f>IFERROR((J6-L6)/L6*100,"-")</f>
        <v>-1.1657723093871259</v>
      </c>
      <c r="P6" s="49">
        <f>IFERROR((J6-M6)/M6*100,"-")</f>
        <v>-19.852799547352959</v>
      </c>
      <c r="Q6" s="41">
        <v>0.74692903042796399</v>
      </c>
      <c r="R6" s="42">
        <v>17.555483366799301</v>
      </c>
      <c r="S6" s="42">
        <v>1.8319465289769099</v>
      </c>
      <c r="T6" s="38">
        <v>1828895.79812109</v>
      </c>
    </row>
    <row r="7" spans="2:20" x14ac:dyDescent="0.3">
      <c r="B7" s="38" t="s">
        <v>2049</v>
      </c>
      <c r="C7" s="38" t="s">
        <v>2050</v>
      </c>
      <c r="D7" s="38" t="s">
        <v>2047</v>
      </c>
      <c r="E7" s="38" t="s">
        <v>2051</v>
      </c>
      <c r="F7" s="38">
        <v>4.80000004172325E-2</v>
      </c>
      <c r="G7" s="39"/>
      <c r="H7" s="38"/>
      <c r="I7" s="38"/>
      <c r="J7" s="38"/>
      <c r="K7" s="38"/>
      <c r="L7" s="38"/>
      <c r="M7" s="38">
        <v>0.34350014806022999</v>
      </c>
      <c r="N7" s="49" t="str">
        <f t="shared" ref="N7:N29" si="0">IFERROR((J7-K7)/K7*100,"-")</f>
        <v>-</v>
      </c>
      <c r="O7" s="49" t="str">
        <f t="shared" ref="O7:O29" si="1">IFERROR((J7-L7)/L7*100,"-")</f>
        <v>-</v>
      </c>
      <c r="P7" s="49">
        <f t="shared" ref="P7:P29" si="2">IFERROR((J7-M7)/M7*100,"-")</f>
        <v>-100</v>
      </c>
      <c r="Q7" s="41"/>
      <c r="R7" s="42">
        <v>-10.063635873491901</v>
      </c>
      <c r="S7" s="42">
        <v>0.44794724884923198</v>
      </c>
      <c r="T7" s="38">
        <v>65928.101018127403</v>
      </c>
    </row>
    <row r="8" spans="2:20" x14ac:dyDescent="0.3">
      <c r="B8" s="38" t="s">
        <v>2052</v>
      </c>
      <c r="C8" s="38" t="s">
        <v>2053</v>
      </c>
      <c r="D8" s="38" t="s">
        <v>2047</v>
      </c>
      <c r="E8" s="38" t="s">
        <v>2054</v>
      </c>
      <c r="F8" s="38">
        <v>2.1500000953674299</v>
      </c>
      <c r="G8" s="39">
        <v>8.3953426183909201</v>
      </c>
      <c r="H8" s="38">
        <v>0.66852367688079495</v>
      </c>
      <c r="I8" s="38">
        <v>0.67688022284164595</v>
      </c>
      <c r="J8" s="38">
        <v>0.67688022284164595</v>
      </c>
      <c r="K8" s="38">
        <v>0.66332218506158802</v>
      </c>
      <c r="L8" s="38"/>
      <c r="M8" s="38">
        <v>0.92788257839220001</v>
      </c>
      <c r="N8" s="49">
        <f t="shared" si="0"/>
        <v>2.0439596451608351</v>
      </c>
      <c r="O8" s="49" t="str">
        <f t="shared" si="1"/>
        <v>-</v>
      </c>
      <c r="P8" s="49">
        <f t="shared" si="2"/>
        <v>-27.051090449987917</v>
      </c>
      <c r="Q8" s="41">
        <v>0.94311840747104703</v>
      </c>
      <c r="R8" s="42">
        <v>11.0962320229737</v>
      </c>
      <c r="S8" s="42">
        <v>1.5478439552916801</v>
      </c>
      <c r="T8" s="38">
        <v>3983581.8345742198</v>
      </c>
    </row>
    <row r="9" spans="2:20" x14ac:dyDescent="0.3">
      <c r="B9" s="38" t="s">
        <v>2055</v>
      </c>
      <c r="C9" s="38" t="s">
        <v>2056</v>
      </c>
      <c r="D9" s="38" t="s">
        <v>2057</v>
      </c>
      <c r="E9" s="38" t="s">
        <v>2058</v>
      </c>
      <c r="F9" s="38">
        <v>0.28099998831749001</v>
      </c>
      <c r="G9" s="39">
        <v>86.018857938647301</v>
      </c>
      <c r="H9" s="38">
        <v>0.66852367688079495</v>
      </c>
      <c r="I9" s="38">
        <v>0.66852367688079495</v>
      </c>
      <c r="J9" s="38">
        <v>0.66852367688079495</v>
      </c>
      <c r="K9" s="38">
        <v>0.66889632107086106</v>
      </c>
      <c r="L9" s="38">
        <v>0.68235716354229203</v>
      </c>
      <c r="M9" s="38">
        <v>0.73333599724537601</v>
      </c>
      <c r="N9" s="49">
        <f t="shared" si="0"/>
        <v>-5.5710306414830782E-2</v>
      </c>
      <c r="O9" s="49">
        <f t="shared" si="1"/>
        <v>-2.0273087761963087</v>
      </c>
      <c r="P9" s="49">
        <f t="shared" si="2"/>
        <v>-8.8380115810535766</v>
      </c>
      <c r="Q9" s="41">
        <v>0.28369549345507</v>
      </c>
      <c r="R9" s="42">
        <v>18.034146540449001</v>
      </c>
      <c r="S9" s="42">
        <v>2.1542218480608399</v>
      </c>
      <c r="T9" s="38">
        <v>116095.474763306</v>
      </c>
    </row>
    <row r="10" spans="2:20" x14ac:dyDescent="0.3">
      <c r="B10" s="38" t="s">
        <v>2059</v>
      </c>
      <c r="C10" s="38" t="s">
        <v>2060</v>
      </c>
      <c r="D10" s="38" t="s">
        <v>2061</v>
      </c>
      <c r="E10" s="38" t="s">
        <v>2062</v>
      </c>
      <c r="F10" s="38">
        <v>13.852999687194799</v>
      </c>
      <c r="G10" s="39">
        <v>313.85344999980902</v>
      </c>
      <c r="H10" s="38">
        <v>12.9700000000012</v>
      </c>
      <c r="I10" s="38">
        <v>13.5</v>
      </c>
      <c r="J10" s="38">
        <v>13.4199999999983</v>
      </c>
      <c r="K10" s="38">
        <v>13.119999999995301</v>
      </c>
      <c r="L10" s="38">
        <v>11</v>
      </c>
      <c r="M10" s="38">
        <v>14.4972600426554</v>
      </c>
      <c r="N10" s="49">
        <f t="shared" si="0"/>
        <v>2.2865853658773374</v>
      </c>
      <c r="O10" s="49">
        <f t="shared" si="1"/>
        <v>21.999999999984546</v>
      </c>
      <c r="P10" s="49">
        <f t="shared" si="2"/>
        <v>-7.4307837445660034</v>
      </c>
      <c r="Q10" s="41">
        <v>1.8492213998179099</v>
      </c>
      <c r="R10" s="42">
        <v>-23.379634994023899</v>
      </c>
      <c r="S10" s="42">
        <v>1.2764935500163099</v>
      </c>
      <c r="T10" s="38">
        <v>0</v>
      </c>
    </row>
    <row r="11" spans="2:20" x14ac:dyDescent="0.3">
      <c r="B11" s="38" t="s">
        <v>2063</v>
      </c>
      <c r="C11" s="38" t="s">
        <v>2064</v>
      </c>
      <c r="D11" s="38" t="s">
        <v>2047</v>
      </c>
      <c r="E11" s="38" t="s">
        <v>2065</v>
      </c>
      <c r="F11" s="38">
        <v>0.11599999666214</v>
      </c>
      <c r="G11" s="39"/>
      <c r="H11" s="38"/>
      <c r="I11" s="38"/>
      <c r="J11" s="38"/>
      <c r="K11" s="38"/>
      <c r="L11" s="38">
        <v>0.82623509369659598</v>
      </c>
      <c r="M11" s="38">
        <v>0.93574178264680097</v>
      </c>
      <c r="N11" s="49" t="str">
        <f t="shared" si="0"/>
        <v>-</v>
      </c>
      <c r="O11" s="49">
        <f t="shared" si="1"/>
        <v>-100</v>
      </c>
      <c r="P11" s="49">
        <f t="shared" si="2"/>
        <v>-100</v>
      </c>
      <c r="Q11" s="41">
        <v>1.3232207346245599</v>
      </c>
      <c r="R11" s="42">
        <v>5.8530536719190396</v>
      </c>
      <c r="S11" s="42">
        <v>0.200363347517623</v>
      </c>
      <c r="T11" s="38">
        <v>77668.067895996093</v>
      </c>
    </row>
    <row r="12" spans="2:20" x14ac:dyDescent="0.3">
      <c r="B12" s="38" t="s">
        <v>2066</v>
      </c>
      <c r="C12" s="38" t="s">
        <v>2067</v>
      </c>
      <c r="D12" s="38" t="s">
        <v>2047</v>
      </c>
      <c r="E12" s="38" t="s">
        <v>2068</v>
      </c>
      <c r="F12" s="38">
        <v>1.69700002670288</v>
      </c>
      <c r="G12" s="39">
        <v>39.806183844029903</v>
      </c>
      <c r="H12" s="38">
        <v>1.53203342618326</v>
      </c>
      <c r="I12" s="38">
        <v>1.5626740947082001</v>
      </c>
      <c r="J12" s="38">
        <v>1.5348189415053599</v>
      </c>
      <c r="K12" s="38">
        <v>1.5523968784837101</v>
      </c>
      <c r="L12" s="38">
        <v>1.6325951164108099</v>
      </c>
      <c r="M12" s="38"/>
      <c r="N12" s="49">
        <f t="shared" si="0"/>
        <v>-1.1323094771692204</v>
      </c>
      <c r="O12" s="49">
        <f t="shared" si="1"/>
        <v>-5.9890032698619544</v>
      </c>
      <c r="P12" s="49" t="str">
        <f t="shared" si="2"/>
        <v>-</v>
      </c>
      <c r="Q12" s="41">
        <v>0.77831971864725302</v>
      </c>
      <c r="R12" s="42">
        <v>66.360047619906297</v>
      </c>
      <c r="S12" s="42">
        <v>1.6680415348328099</v>
      </c>
      <c r="T12" s="38">
        <v>593348.523172852</v>
      </c>
    </row>
    <row r="13" spans="2:20" x14ac:dyDescent="0.3">
      <c r="B13" s="38" t="s">
        <v>2069</v>
      </c>
      <c r="C13" s="38" t="s">
        <v>2070</v>
      </c>
      <c r="D13" s="38" t="s">
        <v>2071</v>
      </c>
      <c r="E13" s="38" t="s">
        <v>2072</v>
      </c>
      <c r="F13" s="38">
        <v>0.210999995470047</v>
      </c>
      <c r="G13" s="39">
        <v>18.801894150406099</v>
      </c>
      <c r="H13" s="38">
        <v>0.200557103064057</v>
      </c>
      <c r="I13" s="38">
        <v>0.20334261838434001</v>
      </c>
      <c r="J13" s="38">
        <v>0.20334261838434001</v>
      </c>
      <c r="K13" s="38">
        <v>0.20066889632107601</v>
      </c>
      <c r="L13" s="38">
        <v>0.21294718909712201</v>
      </c>
      <c r="M13" s="38">
        <v>0.17802439683009699</v>
      </c>
      <c r="N13" s="49">
        <f t="shared" si="0"/>
        <v>1.3324048281931855</v>
      </c>
      <c r="O13" s="49">
        <f t="shared" si="1"/>
        <v>-4.5103064067220471</v>
      </c>
      <c r="P13" s="49">
        <f t="shared" si="2"/>
        <v>14.22177072640568</v>
      </c>
      <c r="Q13" s="41">
        <v>1.4561732867714501</v>
      </c>
      <c r="R13" s="42">
        <v>6.4036477153640599</v>
      </c>
      <c r="S13" s="42">
        <v>0.35308016067665399</v>
      </c>
      <c r="T13" s="38">
        <v>37330.140139282201</v>
      </c>
    </row>
    <row r="14" spans="2:20" x14ac:dyDescent="0.3">
      <c r="B14" s="38" t="s">
        <v>2073</v>
      </c>
      <c r="C14" s="38" t="s">
        <v>2074</v>
      </c>
      <c r="D14" s="38" t="s">
        <v>2047</v>
      </c>
      <c r="E14" s="38" t="s">
        <v>2075</v>
      </c>
      <c r="F14" s="38">
        <v>24.756999969482401</v>
      </c>
      <c r="G14" s="39">
        <v>508.45499999999998</v>
      </c>
      <c r="H14" s="38">
        <v>129</v>
      </c>
      <c r="I14" s="38">
        <v>130.19999999995301</v>
      </c>
      <c r="J14" s="38">
        <v>129.60000000009299</v>
      </c>
      <c r="K14" s="38">
        <v>129.75</v>
      </c>
      <c r="L14" s="38">
        <v>127.69999999995299</v>
      </c>
      <c r="M14" s="38">
        <v>185.47945117438201</v>
      </c>
      <c r="N14" s="49">
        <f t="shared" si="0"/>
        <v>-0.11560693634451627</v>
      </c>
      <c r="O14" s="49">
        <f t="shared" si="1"/>
        <v>1.4878621770874676</v>
      </c>
      <c r="P14" s="49">
        <f t="shared" si="2"/>
        <v>-30.12703068748726</v>
      </c>
      <c r="Q14" s="41">
        <v>0.85484270323286204</v>
      </c>
      <c r="R14" s="42">
        <v>23.971014288457798</v>
      </c>
      <c r="S14" s="42">
        <v>1.8105044330550299</v>
      </c>
      <c r="T14" s="38">
        <v>12231948.283203101</v>
      </c>
    </row>
    <row r="15" spans="2:20" x14ac:dyDescent="0.3">
      <c r="B15" s="38" t="s">
        <v>2076</v>
      </c>
      <c r="C15" s="38" t="s">
        <v>2077</v>
      </c>
      <c r="D15" s="38" t="s">
        <v>2047</v>
      </c>
      <c r="E15" s="38" t="s">
        <v>2078</v>
      </c>
      <c r="F15" s="38">
        <v>1.02699995040894</v>
      </c>
      <c r="G15" s="39"/>
      <c r="H15" s="38"/>
      <c r="I15" s="38"/>
      <c r="J15" s="38"/>
      <c r="K15" s="38"/>
      <c r="L15" s="38"/>
      <c r="M15" s="38"/>
      <c r="N15" s="49" t="str">
        <f t="shared" si="0"/>
        <v>-</v>
      </c>
      <c r="O15" s="49" t="str">
        <f t="shared" si="1"/>
        <v>-</v>
      </c>
      <c r="P15" s="49" t="str">
        <f t="shared" si="2"/>
        <v>-</v>
      </c>
      <c r="Q15" s="41">
        <v>0.56746889245368903</v>
      </c>
      <c r="R15" s="42">
        <v>8.55471884453436</v>
      </c>
      <c r="S15" s="42">
        <v>1.2255924020300899</v>
      </c>
      <c r="T15" s="38">
        <v>879298.73719531298</v>
      </c>
    </row>
    <row r="16" spans="2:20" x14ac:dyDescent="0.3">
      <c r="B16" s="38" t="s">
        <v>2079</v>
      </c>
      <c r="C16" s="38" t="s">
        <v>2080</v>
      </c>
      <c r="D16" s="38" t="s">
        <v>2047</v>
      </c>
      <c r="E16" s="38" t="s">
        <v>2081</v>
      </c>
      <c r="F16" s="38">
        <v>1.3949999809265099</v>
      </c>
      <c r="G16" s="39">
        <v>23.554038997203101</v>
      </c>
      <c r="H16" s="38">
        <v>0.55710306406672305</v>
      </c>
      <c r="I16" s="38">
        <v>0.55710306406672305</v>
      </c>
      <c r="J16" s="38">
        <v>0.55710306406672305</v>
      </c>
      <c r="K16" s="38"/>
      <c r="L16" s="38"/>
      <c r="M16" s="38">
        <v>0.68650456519571901</v>
      </c>
      <c r="N16" s="49" t="str">
        <f t="shared" si="0"/>
        <v>-</v>
      </c>
      <c r="O16" s="49" t="str">
        <f t="shared" si="1"/>
        <v>-</v>
      </c>
      <c r="P16" s="49">
        <f t="shared" si="2"/>
        <v>-18.849328568136212</v>
      </c>
      <c r="Q16" s="41">
        <v>0.355638699850715</v>
      </c>
      <c r="R16" s="42">
        <v>9.7903499402163998</v>
      </c>
      <c r="S16" s="42">
        <v>1.6589486756893199</v>
      </c>
      <c r="T16" s="38">
        <v>1581477.1253476599</v>
      </c>
    </row>
    <row r="17" spans="2:20" x14ac:dyDescent="0.3">
      <c r="B17" s="38" t="s">
        <v>2082</v>
      </c>
      <c r="C17" s="38" t="s">
        <v>2083</v>
      </c>
      <c r="D17" s="38" t="s">
        <v>2047</v>
      </c>
      <c r="E17" s="38" t="s">
        <v>2084</v>
      </c>
      <c r="F17" s="38">
        <v>2.4170000553131099</v>
      </c>
      <c r="G17" s="39">
        <v>4.1364902506992198</v>
      </c>
      <c r="H17" s="38">
        <v>1.83844011141991</v>
      </c>
      <c r="I17" s="38">
        <v>1.83844011141991</v>
      </c>
      <c r="J17" s="38">
        <v>1.83844011141991</v>
      </c>
      <c r="K17" s="38">
        <v>1.8394648829435001</v>
      </c>
      <c r="L17" s="38"/>
      <c r="M17" s="38">
        <v>1.8822788043544301</v>
      </c>
      <c r="N17" s="49">
        <f t="shared" si="0"/>
        <v>-5.5710306464247752E-2</v>
      </c>
      <c r="O17" s="49" t="str">
        <f t="shared" si="1"/>
        <v>-</v>
      </c>
      <c r="P17" s="49">
        <f t="shared" si="2"/>
        <v>-2.3290222911241618</v>
      </c>
      <c r="Q17" s="41">
        <v>0.54354309730297201</v>
      </c>
      <c r="R17" s="42">
        <v>12.413493076484899</v>
      </c>
      <c r="S17" s="42">
        <v>0.93560660407547402</v>
      </c>
      <c r="T17" s="38">
        <v>1105582.9338710899</v>
      </c>
    </row>
    <row r="18" spans="2:20" x14ac:dyDescent="0.3">
      <c r="B18" s="38" t="s">
        <v>2085</v>
      </c>
      <c r="C18" s="38" t="s">
        <v>2086</v>
      </c>
      <c r="D18" s="38" t="s">
        <v>2047</v>
      </c>
      <c r="E18" s="38" t="s">
        <v>2087</v>
      </c>
      <c r="F18" s="38">
        <v>2.7379999160766602</v>
      </c>
      <c r="G18" s="39">
        <v>136.38774373269101</v>
      </c>
      <c r="H18" s="38">
        <v>0.47632311977668002</v>
      </c>
      <c r="I18" s="38">
        <v>0.48189415041770201</v>
      </c>
      <c r="J18" s="38">
        <v>0.48189415041770201</v>
      </c>
      <c r="K18" s="38">
        <v>0.47937569676696501</v>
      </c>
      <c r="L18" s="38">
        <v>0.45428733674043498</v>
      </c>
      <c r="M18" s="38">
        <v>0.58403796550373999</v>
      </c>
      <c r="N18" s="49">
        <f t="shared" si="0"/>
        <v>0.52536114528168731</v>
      </c>
      <c r="O18" s="49">
        <f t="shared" si="1"/>
        <v>6.076949860709119</v>
      </c>
      <c r="P18" s="49">
        <f t="shared" si="2"/>
        <v>-17.489242329980666</v>
      </c>
      <c r="Q18" s="41">
        <v>1.32003139743938</v>
      </c>
      <c r="R18" s="42">
        <v>35.243001405964598</v>
      </c>
      <c r="S18" s="42">
        <v>0.78499561453918398</v>
      </c>
      <c r="T18" s="38">
        <v>470175.94433691399</v>
      </c>
    </row>
    <row r="19" spans="2:20" x14ac:dyDescent="0.3">
      <c r="B19" s="38" t="s">
        <v>2088</v>
      </c>
      <c r="C19" s="38" t="s">
        <v>2089</v>
      </c>
      <c r="D19" s="38" t="s">
        <v>2047</v>
      </c>
      <c r="E19" s="38" t="s">
        <v>2090</v>
      </c>
      <c r="F19" s="38">
        <v>1.3730000257492101</v>
      </c>
      <c r="G19" s="39">
        <v>2.9680194986052801</v>
      </c>
      <c r="H19" s="38">
        <v>0.45125348189458198</v>
      </c>
      <c r="I19" s="38">
        <v>0.45125348189458198</v>
      </c>
      <c r="J19" s="38">
        <v>0.45125348189458198</v>
      </c>
      <c r="K19" s="38">
        <v>0.44871794871824</v>
      </c>
      <c r="L19" s="38">
        <v>0.44293015332186803</v>
      </c>
      <c r="M19" s="38">
        <v>0.47675451584245798</v>
      </c>
      <c r="N19" s="49">
        <f t="shared" si="0"/>
        <v>0.56506167929870199</v>
      </c>
      <c r="O19" s="49">
        <f t="shared" si="1"/>
        <v>1.8791514893016468</v>
      </c>
      <c r="P19" s="49">
        <f t="shared" si="2"/>
        <v>-5.3488814684458577</v>
      </c>
      <c r="Q19" s="41">
        <v>1.6835768943437901</v>
      </c>
      <c r="R19" s="42">
        <v>-1.4228023048653999</v>
      </c>
      <c r="S19" s="42">
        <v>0.99531458834280795</v>
      </c>
      <c r="T19" s="38">
        <v>393455.967994629</v>
      </c>
    </row>
    <row r="20" spans="2:20" x14ac:dyDescent="0.3">
      <c r="B20" s="38" t="s">
        <v>2091</v>
      </c>
      <c r="C20" s="38" t="s">
        <v>2092</v>
      </c>
      <c r="D20" s="38" t="s">
        <v>2047</v>
      </c>
      <c r="E20" s="38" t="s">
        <v>2093</v>
      </c>
      <c r="F20" s="38">
        <v>6.3189997673034703</v>
      </c>
      <c r="G20" s="39">
        <v>1742.6357999992399</v>
      </c>
      <c r="H20" s="38">
        <v>32.299999999988401</v>
      </c>
      <c r="I20" s="38">
        <v>32.400000000023297</v>
      </c>
      <c r="J20" s="38">
        <v>32.299999999988401</v>
      </c>
      <c r="K20" s="38">
        <v>32.75</v>
      </c>
      <c r="L20" s="38">
        <v>34.099999999976703</v>
      </c>
      <c r="M20" s="38">
        <v>37.409965371480197</v>
      </c>
      <c r="N20" s="49">
        <f t="shared" si="0"/>
        <v>-1.374045801562134</v>
      </c>
      <c r="O20" s="49">
        <f t="shared" si="1"/>
        <v>-5.2785923753358697</v>
      </c>
      <c r="P20" s="49">
        <f t="shared" si="2"/>
        <v>-13.659369424028982</v>
      </c>
      <c r="Q20" s="41">
        <v>0.47460891279661199</v>
      </c>
      <c r="R20" s="42">
        <v>25.062354419060298</v>
      </c>
      <c r="S20" s="42">
        <v>2.5247710080329901</v>
      </c>
      <c r="T20" s="38">
        <v>3165927.1036992199</v>
      </c>
    </row>
    <row r="21" spans="2:20" x14ac:dyDescent="0.3">
      <c r="B21" s="38" t="s">
        <v>2094</v>
      </c>
      <c r="C21" s="38" t="s">
        <v>2095</v>
      </c>
      <c r="D21" s="38" t="s">
        <v>2047</v>
      </c>
      <c r="E21" s="38" t="s">
        <v>2096</v>
      </c>
      <c r="F21" s="38">
        <v>4.9140000343322798</v>
      </c>
      <c r="G21" s="39">
        <v>69.528700000047706</v>
      </c>
      <c r="H21" s="38">
        <v>24.299999999988401</v>
      </c>
      <c r="I21" s="38">
        <v>24.730000000010499</v>
      </c>
      <c r="J21" s="38">
        <v>24.399999999994201</v>
      </c>
      <c r="K21" s="38">
        <v>24.790000000008099</v>
      </c>
      <c r="L21" s="38">
        <v>25.700000000011599</v>
      </c>
      <c r="M21" s="38">
        <v>36.5081439393689</v>
      </c>
      <c r="N21" s="49">
        <f t="shared" si="0"/>
        <v>-1.573215006106379</v>
      </c>
      <c r="O21" s="49">
        <f t="shared" si="1"/>
        <v>-5.0583657588202788</v>
      </c>
      <c r="P21" s="49">
        <f t="shared" si="2"/>
        <v>-33.165597132199778</v>
      </c>
      <c r="Q21" s="41">
        <v>0.82380058269154699</v>
      </c>
      <c r="R21" s="42">
        <v>22.7768161527929</v>
      </c>
      <c r="S21" s="42">
        <v>1.27028879909449</v>
      </c>
      <c r="T21" s="38">
        <v>2816924.0019999999</v>
      </c>
    </row>
    <row r="22" spans="2:20" x14ac:dyDescent="0.3">
      <c r="B22" s="38" t="s">
        <v>2097</v>
      </c>
      <c r="C22" s="38" t="s">
        <v>2098</v>
      </c>
      <c r="D22" s="38" t="s">
        <v>2047</v>
      </c>
      <c r="E22" s="38" t="s">
        <v>2099</v>
      </c>
      <c r="F22" s="38">
        <v>2.65100002288818</v>
      </c>
      <c r="G22" s="39">
        <v>112.164401114106</v>
      </c>
      <c r="H22" s="38">
        <v>7.3259052924768202</v>
      </c>
      <c r="I22" s="38">
        <v>7.3816155988824903</v>
      </c>
      <c r="J22" s="38">
        <v>7.3816155988824903</v>
      </c>
      <c r="K22" s="38"/>
      <c r="L22" s="38">
        <v>7.39068710959691</v>
      </c>
      <c r="M22" s="38">
        <v>4.3169052101802698</v>
      </c>
      <c r="N22" s="49" t="str">
        <f t="shared" si="0"/>
        <v>-</v>
      </c>
      <c r="O22" s="49">
        <f t="shared" si="1"/>
        <v>-0.12274245384627652</v>
      </c>
      <c r="P22" s="49">
        <f t="shared" si="2"/>
        <v>70.993228701777326</v>
      </c>
      <c r="Q22" s="41">
        <v>0.65581363295314099</v>
      </c>
      <c r="R22" s="42">
        <v>20.432974094670499</v>
      </c>
      <c r="S22" s="42">
        <v>3.6070269118063201</v>
      </c>
      <c r="T22" s="38">
        <v>3594487.8360703099</v>
      </c>
    </row>
    <row r="23" spans="2:20" x14ac:dyDescent="0.3">
      <c r="B23" s="38" t="s">
        <v>2100</v>
      </c>
      <c r="C23" s="38" t="s">
        <v>2101</v>
      </c>
      <c r="D23" s="38" t="s">
        <v>2071</v>
      </c>
      <c r="E23" s="38" t="s">
        <v>2102</v>
      </c>
      <c r="F23" s="38">
        <v>1.2380000352859499</v>
      </c>
      <c r="G23" s="39"/>
      <c r="H23" s="38"/>
      <c r="I23" s="38"/>
      <c r="J23" s="38"/>
      <c r="K23" s="38">
        <v>0.45986622073587602</v>
      </c>
      <c r="L23" s="38">
        <v>0.48835888699568403</v>
      </c>
      <c r="M23" s="38">
        <v>0.42937518507551398</v>
      </c>
      <c r="N23" s="49">
        <f t="shared" si="0"/>
        <v>-100</v>
      </c>
      <c r="O23" s="49">
        <f t="shared" si="1"/>
        <v>-100</v>
      </c>
      <c r="P23" s="49">
        <f t="shared" si="2"/>
        <v>-100</v>
      </c>
      <c r="Q23" s="41">
        <v>1.49567895246946</v>
      </c>
      <c r="R23" s="42">
        <v>-35.948135950369803</v>
      </c>
      <c r="S23" s="42">
        <v>1.14772006595558</v>
      </c>
      <c r="T23" s="38">
        <v>441931.82441503898</v>
      </c>
    </row>
    <row r="24" spans="2:20" x14ac:dyDescent="0.3">
      <c r="B24" s="38" t="s">
        <v>2103</v>
      </c>
      <c r="C24" s="38" t="s">
        <v>2104</v>
      </c>
      <c r="D24" s="38" t="s">
        <v>2105</v>
      </c>
      <c r="E24" s="38" t="s">
        <v>2106</v>
      </c>
      <c r="F24" s="38">
        <v>5.0000000745058101E-2</v>
      </c>
      <c r="G24" s="39"/>
      <c r="H24" s="38"/>
      <c r="I24" s="38"/>
      <c r="J24" s="38"/>
      <c r="K24" s="38"/>
      <c r="L24" s="38">
        <v>3.8330494037438698E-2</v>
      </c>
      <c r="M24" s="38"/>
      <c r="N24" s="49" t="str">
        <f t="shared" si="0"/>
        <v>-</v>
      </c>
      <c r="O24" s="49">
        <f t="shared" si="1"/>
        <v>-100</v>
      </c>
      <c r="P24" s="49" t="str">
        <f t="shared" si="2"/>
        <v>-</v>
      </c>
      <c r="Q24" s="41">
        <v>1.8460407534421399</v>
      </c>
      <c r="R24" s="42">
        <v>-0.44316317175980702</v>
      </c>
      <c r="S24" s="42">
        <v>-2.2242136799177401</v>
      </c>
      <c r="T24" s="38">
        <v>15788.8349038086</v>
      </c>
    </row>
    <row r="25" spans="2:20" x14ac:dyDescent="0.3">
      <c r="B25" s="38" t="s">
        <v>2107</v>
      </c>
      <c r="C25" s="38" t="s">
        <v>2108</v>
      </c>
      <c r="D25" s="38" t="s">
        <v>2047</v>
      </c>
      <c r="E25" s="38" t="s">
        <v>2109</v>
      </c>
      <c r="F25" s="38">
        <v>0.89700001478195202</v>
      </c>
      <c r="G25" s="39"/>
      <c r="H25" s="38"/>
      <c r="I25" s="38"/>
      <c r="J25" s="38"/>
      <c r="K25" s="38">
        <v>0.73857302118176404</v>
      </c>
      <c r="L25" s="38">
        <v>0.68994889267469295</v>
      </c>
      <c r="M25" s="38"/>
      <c r="N25" s="49">
        <f t="shared" si="0"/>
        <v>-100</v>
      </c>
      <c r="O25" s="49">
        <f t="shared" si="1"/>
        <v>-100</v>
      </c>
      <c r="P25" s="49" t="str">
        <f t="shared" si="2"/>
        <v>-</v>
      </c>
      <c r="Q25" s="41">
        <v>1.49667263078118</v>
      </c>
      <c r="R25" s="42">
        <v>-6.6496238386389503</v>
      </c>
      <c r="S25" s="42">
        <v>2.26117667963263</v>
      </c>
      <c r="T25" s="38">
        <v>963989.41282031301</v>
      </c>
    </row>
    <row r="26" spans="2:20" x14ac:dyDescent="0.3">
      <c r="B26" s="38" t="s">
        <v>2110</v>
      </c>
      <c r="C26" s="38" t="s">
        <v>2108</v>
      </c>
      <c r="D26" s="38" t="s">
        <v>2071</v>
      </c>
      <c r="E26" s="38" t="s">
        <v>2111</v>
      </c>
      <c r="F26" s="38">
        <v>3.7999998778104803E-2</v>
      </c>
      <c r="G26" s="39"/>
      <c r="H26" s="38"/>
      <c r="I26" s="38"/>
      <c r="J26" s="38"/>
      <c r="K26" s="38"/>
      <c r="L26" s="38"/>
      <c r="M26" s="38"/>
      <c r="N26" s="49" t="str">
        <f t="shared" si="0"/>
        <v>-</v>
      </c>
      <c r="O26" s="49" t="str">
        <f t="shared" si="1"/>
        <v>-</v>
      </c>
      <c r="P26" s="49" t="str">
        <f t="shared" si="2"/>
        <v>-</v>
      </c>
      <c r="Q26" s="41"/>
      <c r="R26" s="42">
        <v>-4.0464448307029697</v>
      </c>
      <c r="S26" s="42">
        <v>1.37597658283266</v>
      </c>
      <c r="T26" s="38">
        <v>9624.9267415771501</v>
      </c>
    </row>
    <row r="27" spans="2:20" x14ac:dyDescent="0.3">
      <c r="B27" s="38" t="s">
        <v>2112</v>
      </c>
      <c r="C27" s="38" t="s">
        <v>2113</v>
      </c>
      <c r="D27" s="38" t="s">
        <v>2047</v>
      </c>
      <c r="E27" s="38" t="s">
        <v>2114</v>
      </c>
      <c r="F27" s="38">
        <v>0.103000000119209</v>
      </c>
      <c r="G27" s="39">
        <v>2.74506963788345</v>
      </c>
      <c r="H27" s="38">
        <v>1.9777158774388699E-2</v>
      </c>
      <c r="I27" s="38">
        <v>1.9777158774388699E-2</v>
      </c>
      <c r="J27" s="38">
        <v>1.9777158774388699E-2</v>
      </c>
      <c r="K27" s="38">
        <v>1.9788182831661099E-2</v>
      </c>
      <c r="L27" s="38">
        <v>1.8739352640551502E-2</v>
      </c>
      <c r="M27" s="38">
        <v>3.07965649985249E-2</v>
      </c>
      <c r="N27" s="49">
        <f t="shared" si="0"/>
        <v>-5.5710306328694177E-2</v>
      </c>
      <c r="O27" s="49">
        <f t="shared" si="1"/>
        <v>5.5381109142020728</v>
      </c>
      <c r="P27" s="49">
        <f t="shared" si="2"/>
        <v>-35.781283479712791</v>
      </c>
      <c r="Q27" s="41">
        <v>2.1458479455832302</v>
      </c>
      <c r="R27" s="42">
        <v>-0.55934882098335903</v>
      </c>
      <c r="S27" s="42">
        <v>0.32809013962378197</v>
      </c>
      <c r="T27" s="38">
        <v>164529.65894799799</v>
      </c>
    </row>
    <row r="28" spans="2:20" x14ac:dyDescent="0.3">
      <c r="B28" s="38" t="s">
        <v>2115</v>
      </c>
      <c r="C28" s="38" t="s">
        <v>2116</v>
      </c>
      <c r="D28" s="38" t="s">
        <v>2047</v>
      </c>
      <c r="E28" s="38" t="s">
        <v>2117</v>
      </c>
      <c r="F28" s="38">
        <v>0.34499999880790699</v>
      </c>
      <c r="G28" s="39"/>
      <c r="H28" s="38"/>
      <c r="I28" s="38"/>
      <c r="J28" s="38"/>
      <c r="K28" s="38"/>
      <c r="L28" s="38"/>
      <c r="M28" s="38"/>
      <c r="N28" s="49" t="str">
        <f t="shared" si="0"/>
        <v>-</v>
      </c>
      <c r="O28" s="49" t="str">
        <f t="shared" si="1"/>
        <v>-</v>
      </c>
      <c r="P28" s="49" t="str">
        <f t="shared" si="2"/>
        <v>-</v>
      </c>
      <c r="Q28" s="41">
        <v>0.36784416560794903</v>
      </c>
      <c r="R28" s="42">
        <v>4.9923666264439799</v>
      </c>
      <c r="S28" s="42">
        <v>0.60405380925931196</v>
      </c>
      <c r="T28" s="38">
        <v>376254.07594433601</v>
      </c>
    </row>
    <row r="29" spans="2:20" x14ac:dyDescent="0.3">
      <c r="B29" s="38" t="s">
        <v>2118</v>
      </c>
      <c r="C29" s="38" t="s">
        <v>2119</v>
      </c>
      <c r="D29" s="38" t="s">
        <v>2071</v>
      </c>
      <c r="E29" s="38" t="s">
        <v>2120</v>
      </c>
      <c r="F29" s="38">
        <v>4.5000001788139302E-2</v>
      </c>
      <c r="G29" s="39"/>
      <c r="H29" s="38"/>
      <c r="I29" s="38"/>
      <c r="J29" s="38"/>
      <c r="K29" s="38"/>
      <c r="L29" s="38"/>
      <c r="M29" s="38">
        <v>0.41456914421087299</v>
      </c>
      <c r="N29" s="49" t="str">
        <f t="shared" si="0"/>
        <v>-</v>
      </c>
      <c r="O29" s="49" t="str">
        <f t="shared" si="1"/>
        <v>-</v>
      </c>
      <c r="P29" s="49">
        <f t="shared" si="2"/>
        <v>-100</v>
      </c>
      <c r="Q29" s="41">
        <v>1.1704076643454799</v>
      </c>
      <c r="R29" s="42">
        <v>-2.8859138135667299</v>
      </c>
      <c r="S29" s="42">
        <v>0.61347489291620105</v>
      </c>
      <c r="T29" s="38">
        <v>7218.7718314590502</v>
      </c>
    </row>
    <row r="30" spans="2:20" x14ac:dyDescent="0.3">
      <c r="B30" s="38" t="s">
        <v>2121</v>
      </c>
      <c r="C30" s="38" t="s">
        <v>2122</v>
      </c>
      <c r="D30" s="38" t="s">
        <v>2047</v>
      </c>
      <c r="E30" s="38" t="s">
        <v>2123</v>
      </c>
      <c r="F30" s="38">
        <v>0.144999995827675</v>
      </c>
      <c r="G30" s="39">
        <v>113.56948467958</v>
      </c>
      <c r="H30" s="38">
        <v>0.24233983286899299</v>
      </c>
      <c r="I30" s="38">
        <v>0.24512534818950399</v>
      </c>
      <c r="J30" s="38">
        <v>0.24233983286899299</v>
      </c>
      <c r="K30" s="38">
        <v>0.245261984392528</v>
      </c>
      <c r="L30" s="38"/>
      <c r="M30" s="38">
        <v>0.145155690324373</v>
      </c>
      <c r="N30" s="49"/>
      <c r="O30" s="49"/>
      <c r="P30" s="49"/>
      <c r="Q30" s="41">
        <v>1.55088653111306</v>
      </c>
      <c r="R30" s="42">
        <v>11.0373173873231</v>
      </c>
      <c r="S30" s="42">
        <v>0.99664680153728102</v>
      </c>
      <c r="T30" s="38">
        <v>297573.53571289103</v>
      </c>
    </row>
    <row r="31" spans="2:20" x14ac:dyDescent="0.3">
      <c r="B31" s="38" t="s">
        <v>2124</v>
      </c>
      <c r="C31" s="38" t="s">
        <v>2125</v>
      </c>
      <c r="D31" s="38" t="s">
        <v>2047</v>
      </c>
      <c r="E31" s="38" t="s">
        <v>2126</v>
      </c>
      <c r="F31" s="38">
        <v>1.7979999780654901</v>
      </c>
      <c r="G31" s="39">
        <v>768.45165999984704</v>
      </c>
      <c r="H31" s="38">
        <v>18</v>
      </c>
      <c r="I31" s="38">
        <v>18.579999999987201</v>
      </c>
      <c r="J31" s="38">
        <v>18.579999999987201</v>
      </c>
      <c r="K31" s="38">
        <v>17.989999999990701</v>
      </c>
      <c r="L31" s="38">
        <v>17.200000000011599</v>
      </c>
      <c r="M31" s="38">
        <v>17.5</v>
      </c>
      <c r="N31" s="49"/>
      <c r="O31" s="49"/>
      <c r="P31" s="49"/>
      <c r="Q31" s="41">
        <v>1.001704084425</v>
      </c>
      <c r="R31" s="42">
        <v>44.8310279431171</v>
      </c>
      <c r="S31" s="42">
        <v>1.2140250189422701</v>
      </c>
      <c r="T31" s="38">
        <v>6504040.70295313</v>
      </c>
    </row>
    <row r="32" spans="2:20" x14ac:dyDescent="0.3">
      <c r="B32" s="38" t="s">
        <v>2127</v>
      </c>
      <c r="C32" s="38" t="s">
        <v>2128</v>
      </c>
      <c r="D32" s="38" t="s">
        <v>2071</v>
      </c>
      <c r="E32" s="38" t="s">
        <v>2129</v>
      </c>
      <c r="F32" s="38">
        <v>2.5450000762939502</v>
      </c>
      <c r="G32" s="39"/>
      <c r="H32" s="38"/>
      <c r="I32" s="38"/>
      <c r="J32" s="38"/>
      <c r="K32" s="38">
        <v>5.7831661092568503</v>
      </c>
      <c r="L32" s="38">
        <v>6.1746552610857197</v>
      </c>
      <c r="M32" s="38"/>
      <c r="N32" s="49"/>
      <c r="O32" s="49"/>
      <c r="P32" s="49"/>
      <c r="Q32" s="41">
        <v>0.45259564456819101</v>
      </c>
      <c r="R32" s="42">
        <v>13.3716428980842</v>
      </c>
      <c r="S32" s="42">
        <v>12.447236203181101</v>
      </c>
      <c r="T32" s="38">
        <v>3293598.1985117202</v>
      </c>
    </row>
    <row r="33" spans="2:20" x14ac:dyDescent="0.3">
      <c r="B33" s="38" t="s">
        <v>2130</v>
      </c>
      <c r="C33" s="38" t="s">
        <v>2131</v>
      </c>
      <c r="D33" s="38" t="s">
        <v>2047</v>
      </c>
      <c r="E33" s="38" t="s">
        <v>2132</v>
      </c>
      <c r="F33" s="38">
        <v>2.2520000934600799</v>
      </c>
      <c r="G33" s="39">
        <v>40.239178273022198</v>
      </c>
      <c r="H33" s="38">
        <v>0.403899721448852</v>
      </c>
      <c r="I33" s="38">
        <v>0.40668523676868101</v>
      </c>
      <c r="J33" s="38">
        <v>0.403899721448852</v>
      </c>
      <c r="K33" s="38">
        <v>0.40969899665515203</v>
      </c>
      <c r="L33" s="38">
        <v>0.42873367404899898</v>
      </c>
      <c r="M33" s="38"/>
      <c r="N33" s="49"/>
      <c r="O33" s="49"/>
      <c r="P33" s="49"/>
      <c r="Q33" s="41">
        <v>1.3052770339800199</v>
      </c>
      <c r="R33" s="42">
        <v>8.9062746876588808</v>
      </c>
      <c r="S33" s="42">
        <v>0.55581145529140497</v>
      </c>
      <c r="T33" s="38">
        <v>734341.23564160196</v>
      </c>
    </row>
    <row r="34" spans="2:20" x14ac:dyDescent="0.3">
      <c r="B34" s="38" t="s">
        <v>2133</v>
      </c>
      <c r="C34" s="38" t="s">
        <v>2134</v>
      </c>
      <c r="D34" s="38" t="s">
        <v>2057</v>
      </c>
      <c r="E34" s="38" t="s">
        <v>2135</v>
      </c>
      <c r="F34" s="38">
        <v>1.29999995231628</v>
      </c>
      <c r="G34" s="39"/>
      <c r="H34" s="38"/>
      <c r="I34" s="38"/>
      <c r="J34" s="38"/>
      <c r="K34" s="38"/>
      <c r="L34" s="38"/>
      <c r="M34" s="38"/>
      <c r="N34" s="49"/>
      <c r="O34" s="49"/>
      <c r="P34" s="49"/>
      <c r="Q34" s="41"/>
      <c r="R34" s="42">
        <v>-24.583316192001799</v>
      </c>
      <c r="S34" s="42">
        <v>7.3537140401167598</v>
      </c>
      <c r="T34" s="38">
        <v>1444512.1379746101</v>
      </c>
    </row>
    <row r="35" spans="2:20" x14ac:dyDescent="0.3">
      <c r="B35" s="38" t="s">
        <v>2136</v>
      </c>
      <c r="C35" s="38" t="s">
        <v>2134</v>
      </c>
      <c r="D35" s="38" t="s">
        <v>2105</v>
      </c>
      <c r="E35" s="38" t="s">
        <v>2137</v>
      </c>
      <c r="F35" s="38">
        <v>1.6809999942779501</v>
      </c>
      <c r="G35" s="39">
        <v>449.05816991662999</v>
      </c>
      <c r="H35" s="38">
        <v>0.12256267409475199</v>
      </c>
      <c r="I35" s="38">
        <v>0.12339832869088201</v>
      </c>
      <c r="J35" s="38">
        <v>0.12339832869088201</v>
      </c>
      <c r="K35" s="38">
        <v>0.12625418060201801</v>
      </c>
      <c r="L35" s="38">
        <v>0.121805792163514</v>
      </c>
      <c r="M35" s="38">
        <v>0.119928931003869</v>
      </c>
      <c r="N35" s="49"/>
      <c r="O35" s="49"/>
      <c r="P35" s="49"/>
      <c r="Q35" s="41">
        <v>1.8619408840568199</v>
      </c>
      <c r="R35" s="42">
        <v>-3.2647105092873998</v>
      </c>
      <c r="S35" s="42">
        <v>0.97658702030002997</v>
      </c>
      <c r="T35" s="38">
        <v>286932.98189941398</v>
      </c>
    </row>
    <row r="36" spans="2:20" x14ac:dyDescent="0.3">
      <c r="B36" s="38"/>
      <c r="C36" s="38"/>
      <c r="D36" s="38"/>
      <c r="E36" s="38"/>
      <c r="F36" s="38"/>
      <c r="G36" s="39"/>
      <c r="H36" s="38"/>
      <c r="I36" s="38"/>
      <c r="J36" s="38"/>
      <c r="K36" s="38"/>
      <c r="L36" s="38"/>
      <c r="M36" s="38"/>
      <c r="N36" s="40"/>
      <c r="O36" s="40"/>
      <c r="P36" s="40"/>
      <c r="Q36" s="41"/>
      <c r="R36" s="42"/>
      <c r="S36" s="42"/>
      <c r="T36" s="38"/>
    </row>
    <row r="37" spans="2:20" x14ac:dyDescent="0.3">
      <c r="B37" s="38"/>
      <c r="C37" s="38"/>
      <c r="D37" s="38"/>
      <c r="E37" s="38"/>
      <c r="F37" s="38"/>
      <c r="G37" s="39"/>
      <c r="H37" s="38"/>
      <c r="I37" s="38"/>
      <c r="J37" s="38"/>
      <c r="K37" s="38"/>
      <c r="L37" s="38"/>
      <c r="M37" s="38"/>
      <c r="N37" s="40"/>
      <c r="O37" s="40"/>
      <c r="P37" s="40"/>
      <c r="Q37" s="41"/>
      <c r="R37" s="42"/>
      <c r="S37" s="42"/>
      <c r="T37" s="38"/>
    </row>
    <row r="38" spans="2:20" x14ac:dyDescent="0.3">
      <c r="B38" s="38"/>
      <c r="C38" s="38"/>
      <c r="D38" s="38"/>
      <c r="E38" s="38"/>
      <c r="F38" s="38"/>
      <c r="G38" s="39"/>
      <c r="H38" s="38"/>
      <c r="I38" s="38"/>
      <c r="J38" s="38"/>
      <c r="K38" s="38"/>
      <c r="L38" s="38"/>
      <c r="M38" s="38"/>
      <c r="N38" s="40"/>
      <c r="O38" s="40"/>
      <c r="P38" s="40"/>
      <c r="Q38" s="41"/>
      <c r="R38" s="42"/>
      <c r="S38" s="42"/>
      <c r="T38" s="38"/>
    </row>
    <row r="39" spans="2:20" x14ac:dyDescent="0.3">
      <c r="B39" s="38"/>
      <c r="C39" s="38"/>
      <c r="D39" s="38"/>
      <c r="E39" s="38"/>
      <c r="F39" s="38"/>
      <c r="G39" s="39"/>
      <c r="H39" s="38"/>
      <c r="I39" s="38"/>
      <c r="J39" s="38"/>
      <c r="K39" s="38"/>
      <c r="L39" s="38"/>
      <c r="M39" s="38"/>
      <c r="N39" s="40"/>
      <c r="O39" s="40"/>
      <c r="P39" s="40"/>
      <c r="Q39" s="41"/>
      <c r="R39" s="42"/>
      <c r="S39" s="42"/>
      <c r="T39" s="38"/>
    </row>
    <row r="40" spans="2:20" x14ac:dyDescent="0.3">
      <c r="B40" s="38"/>
      <c r="C40" s="38"/>
      <c r="D40" s="38"/>
      <c r="E40" s="38"/>
      <c r="F40" s="38"/>
      <c r="G40" s="39"/>
      <c r="H40" s="38"/>
      <c r="I40" s="38"/>
      <c r="J40" s="38"/>
      <c r="K40" s="38"/>
      <c r="L40" s="38"/>
      <c r="M40" s="38"/>
      <c r="N40" s="40"/>
      <c r="O40" s="40"/>
      <c r="P40" s="40"/>
      <c r="Q40" s="41"/>
      <c r="R40" s="42"/>
      <c r="S40" s="42"/>
      <c r="T40" s="38"/>
    </row>
    <row r="41" spans="2:20" x14ac:dyDescent="0.3">
      <c r="B41" s="38"/>
      <c r="C41" s="38"/>
      <c r="D41" s="38"/>
      <c r="E41" s="38"/>
      <c r="F41" s="38"/>
      <c r="G41" s="39"/>
      <c r="H41" s="38"/>
      <c r="I41" s="38"/>
      <c r="J41" s="38"/>
      <c r="K41" s="38"/>
      <c r="L41" s="38"/>
      <c r="M41" s="38"/>
      <c r="N41" s="40"/>
      <c r="O41" s="40"/>
      <c r="P41" s="40"/>
      <c r="Q41" s="41"/>
      <c r="R41" s="42"/>
      <c r="S41" s="42"/>
      <c r="T41" s="38"/>
    </row>
    <row r="42" spans="2:20" x14ac:dyDescent="0.3">
      <c r="B42" s="38"/>
      <c r="C42" s="38"/>
      <c r="D42" s="38"/>
      <c r="E42" s="38"/>
      <c r="F42" s="38"/>
      <c r="G42" s="39"/>
      <c r="H42" s="38"/>
      <c r="I42" s="38"/>
      <c r="J42" s="38"/>
      <c r="K42" s="38"/>
      <c r="L42" s="38"/>
      <c r="M42" s="38"/>
      <c r="N42" s="40"/>
      <c r="O42" s="40"/>
      <c r="P42" s="40"/>
      <c r="Q42" s="41"/>
      <c r="R42" s="42"/>
      <c r="S42" s="42"/>
      <c r="T42" s="38"/>
    </row>
    <row r="43" spans="2:20" x14ac:dyDescent="0.3">
      <c r="B43" s="38"/>
      <c r="C43" s="38"/>
      <c r="D43" s="38"/>
      <c r="E43" s="38"/>
      <c r="F43" s="38"/>
      <c r="G43" s="39"/>
      <c r="H43" s="38"/>
      <c r="I43" s="38"/>
      <c r="J43" s="38"/>
      <c r="K43" s="38"/>
      <c r="L43" s="38"/>
      <c r="M43" s="38"/>
      <c r="N43" s="40"/>
      <c r="O43" s="40"/>
      <c r="P43" s="40"/>
      <c r="Q43" s="41"/>
      <c r="R43" s="42"/>
      <c r="S43" s="42"/>
      <c r="T43" s="38"/>
    </row>
    <row r="44" spans="2:20" x14ac:dyDescent="0.3">
      <c r="B44" s="38"/>
      <c r="C44" s="38"/>
      <c r="D44" s="38"/>
      <c r="E44" s="38"/>
      <c r="F44" s="38"/>
      <c r="G44" s="39"/>
      <c r="H44" s="38"/>
      <c r="I44" s="38"/>
      <c r="J44" s="38"/>
      <c r="K44" s="38"/>
      <c r="L44" s="38"/>
      <c r="M44" s="38"/>
      <c r="N44" s="40"/>
      <c r="O44" s="40"/>
      <c r="P44" s="40"/>
      <c r="Q44" s="41"/>
      <c r="R44" s="42"/>
      <c r="S44" s="42"/>
      <c r="T44" s="38"/>
    </row>
    <row r="45" spans="2:20" x14ac:dyDescent="0.3">
      <c r="B45" s="38"/>
      <c r="C45" s="38"/>
      <c r="D45" s="38"/>
      <c r="E45" s="38"/>
      <c r="F45" s="38"/>
      <c r="G45" s="39"/>
      <c r="H45" s="38"/>
      <c r="I45" s="38"/>
      <c r="J45" s="38"/>
      <c r="K45" s="38"/>
      <c r="L45" s="38"/>
      <c r="M45" s="38"/>
      <c r="N45" s="40"/>
      <c r="O45" s="40"/>
      <c r="P45" s="40"/>
      <c r="Q45" s="41"/>
      <c r="R45" s="42"/>
      <c r="S45" s="42"/>
      <c r="T45" s="38"/>
    </row>
    <row r="46" spans="2:20" x14ac:dyDescent="0.3">
      <c r="B46" s="38"/>
      <c r="C46" s="38"/>
      <c r="D46" s="38"/>
      <c r="E46" s="38"/>
      <c r="F46" s="38"/>
      <c r="G46" s="39"/>
      <c r="H46" s="38"/>
      <c r="I46" s="38"/>
      <c r="J46" s="38"/>
      <c r="K46" s="38"/>
      <c r="L46" s="38"/>
      <c r="M46" s="38"/>
      <c r="N46" s="40"/>
      <c r="O46" s="40"/>
      <c r="P46" s="40"/>
      <c r="Q46" s="41"/>
      <c r="R46" s="42"/>
      <c r="S46" s="42"/>
      <c r="T46" s="38"/>
    </row>
    <row r="47" spans="2:20" x14ac:dyDescent="0.3">
      <c r="B47" s="38"/>
      <c r="C47" s="38"/>
      <c r="D47" s="38"/>
      <c r="E47" s="38"/>
      <c r="F47" s="38"/>
      <c r="G47" s="39"/>
      <c r="H47" s="38"/>
      <c r="I47" s="38"/>
      <c r="J47" s="38"/>
      <c r="K47" s="38"/>
      <c r="L47" s="38"/>
      <c r="M47" s="38"/>
      <c r="N47" s="40"/>
      <c r="O47" s="40"/>
      <c r="P47" s="40"/>
      <c r="Q47" s="41"/>
      <c r="R47" s="42"/>
      <c r="S47" s="42"/>
      <c r="T47" s="38"/>
    </row>
    <row r="48" spans="2:20" x14ac:dyDescent="0.3">
      <c r="B48" s="38"/>
      <c r="C48" s="38"/>
      <c r="D48" s="38"/>
      <c r="E48" s="38"/>
      <c r="F48" s="38"/>
      <c r="G48" s="39"/>
      <c r="H48" s="38"/>
      <c r="I48" s="38"/>
      <c r="J48" s="38"/>
      <c r="K48" s="38"/>
      <c r="L48" s="38"/>
      <c r="M48" s="38"/>
      <c r="N48" s="40"/>
      <c r="O48" s="40"/>
      <c r="P48" s="40"/>
      <c r="Q48" s="41"/>
      <c r="R48" s="42"/>
      <c r="S48" s="42"/>
      <c r="T48" s="38"/>
    </row>
    <row r="49" spans="2:20" x14ac:dyDescent="0.3">
      <c r="B49" s="38"/>
      <c r="C49" s="38"/>
      <c r="D49" s="38"/>
      <c r="E49" s="38"/>
      <c r="F49" s="38"/>
      <c r="G49" s="39"/>
      <c r="H49" s="38"/>
      <c r="I49" s="38"/>
      <c r="J49" s="38"/>
      <c r="K49" s="38"/>
      <c r="L49" s="38"/>
      <c r="M49" s="38"/>
      <c r="N49" s="40"/>
      <c r="O49" s="40"/>
      <c r="P49" s="40"/>
      <c r="Q49" s="41"/>
      <c r="R49" s="42"/>
      <c r="S49" s="42"/>
      <c r="T49" s="38"/>
    </row>
    <row r="50" spans="2:20" x14ac:dyDescent="0.3">
      <c r="B50" s="38"/>
      <c r="C50" s="38"/>
      <c r="D50" s="38"/>
      <c r="E50" s="38"/>
      <c r="F50" s="38"/>
      <c r="G50" s="39"/>
      <c r="H50" s="38"/>
      <c r="I50" s="38"/>
      <c r="J50" s="38"/>
      <c r="K50" s="38"/>
      <c r="L50" s="38"/>
      <c r="M50" s="38"/>
      <c r="N50" s="40"/>
      <c r="O50" s="40"/>
      <c r="P50" s="40"/>
      <c r="Q50" s="41"/>
      <c r="R50" s="42"/>
      <c r="S50" s="42"/>
      <c r="T50" s="38"/>
    </row>
    <row r="51" spans="2:20" x14ac:dyDescent="0.3">
      <c r="B51" s="38"/>
      <c r="C51" s="38"/>
      <c r="D51" s="38"/>
      <c r="E51" s="38"/>
      <c r="F51" s="38"/>
      <c r="G51" s="39"/>
      <c r="H51" s="38"/>
      <c r="I51" s="38"/>
      <c r="J51" s="38"/>
      <c r="K51" s="38"/>
      <c r="L51" s="38"/>
      <c r="M51" s="38"/>
      <c r="N51" s="40"/>
      <c r="O51" s="40"/>
      <c r="P51" s="40"/>
      <c r="Q51" s="41"/>
      <c r="R51" s="42"/>
      <c r="S51" s="42"/>
      <c r="T51" s="38"/>
    </row>
    <row r="52" spans="2:20" x14ac:dyDescent="0.3">
      <c r="B52" s="38"/>
      <c r="C52" s="38"/>
      <c r="D52" s="38"/>
      <c r="E52" s="38"/>
      <c r="F52" s="38"/>
      <c r="G52" s="39"/>
      <c r="H52" s="38"/>
      <c r="I52" s="38"/>
      <c r="J52" s="38"/>
      <c r="K52" s="38"/>
      <c r="L52" s="38"/>
      <c r="M52" s="38"/>
      <c r="N52" s="40"/>
      <c r="O52" s="40"/>
      <c r="P52" s="40"/>
      <c r="Q52" s="41"/>
      <c r="R52" s="42"/>
      <c r="S52" s="42"/>
      <c r="T52" s="38"/>
    </row>
    <row r="53" spans="2:20" x14ac:dyDescent="0.3">
      <c r="B53" s="38"/>
      <c r="C53" s="38"/>
      <c r="D53" s="38"/>
      <c r="E53" s="38"/>
      <c r="F53" s="38"/>
      <c r="G53" s="39"/>
      <c r="H53" s="38"/>
      <c r="I53" s="38"/>
      <c r="J53" s="38"/>
      <c r="K53" s="38"/>
      <c r="L53" s="38"/>
      <c r="M53" s="38"/>
      <c r="N53" s="40"/>
      <c r="O53" s="40"/>
      <c r="P53" s="40"/>
      <c r="Q53" s="41"/>
      <c r="R53" s="42"/>
      <c r="S53" s="42"/>
      <c r="T53" s="38"/>
    </row>
    <row r="54" spans="2:20" x14ac:dyDescent="0.3">
      <c r="B54" s="38"/>
      <c r="C54" s="38"/>
      <c r="D54" s="38"/>
      <c r="E54" s="38"/>
      <c r="F54" s="38"/>
      <c r="G54" s="39"/>
      <c r="H54" s="38"/>
      <c r="I54" s="38"/>
      <c r="J54" s="38"/>
      <c r="K54" s="38"/>
      <c r="L54" s="38"/>
      <c r="M54" s="38"/>
      <c r="N54" s="40"/>
      <c r="O54" s="40"/>
      <c r="P54" s="40"/>
      <c r="Q54" s="41"/>
      <c r="R54" s="42"/>
      <c r="S54" s="42"/>
      <c r="T54" s="38"/>
    </row>
    <row r="55" spans="2:20" x14ac:dyDescent="0.3">
      <c r="B55" s="38"/>
      <c r="C55" s="38"/>
      <c r="D55" s="38"/>
      <c r="E55" s="38"/>
      <c r="F55" s="38"/>
      <c r="G55" s="39"/>
      <c r="H55" s="38"/>
      <c r="I55" s="38"/>
      <c r="J55" s="38"/>
      <c r="K55" s="38"/>
      <c r="L55" s="38"/>
      <c r="M55" s="38"/>
      <c r="N55" s="40"/>
      <c r="O55" s="40"/>
      <c r="P55" s="40"/>
      <c r="Q55" s="41"/>
      <c r="R55" s="42"/>
      <c r="S55" s="42"/>
      <c r="T55" s="38"/>
    </row>
    <row r="56" spans="2:20" x14ac:dyDescent="0.3">
      <c r="B56" s="38"/>
      <c r="C56" s="38"/>
      <c r="D56" s="38"/>
      <c r="E56" s="38"/>
      <c r="F56" s="38"/>
      <c r="G56" s="39"/>
      <c r="H56" s="38"/>
      <c r="I56" s="38"/>
      <c r="J56" s="38"/>
      <c r="K56" s="38"/>
      <c r="L56" s="38"/>
      <c r="M56" s="38"/>
      <c r="N56" s="40"/>
      <c r="O56" s="40"/>
      <c r="P56" s="40"/>
      <c r="Q56" s="41"/>
      <c r="R56" s="42"/>
      <c r="S56" s="42"/>
      <c r="T56" s="38"/>
    </row>
    <row r="57" spans="2:20" x14ac:dyDescent="0.3">
      <c r="B57" s="38"/>
      <c r="C57" s="38"/>
      <c r="D57" s="38"/>
      <c r="E57" s="38"/>
      <c r="F57" s="38"/>
      <c r="G57" s="39"/>
      <c r="H57" s="38"/>
      <c r="I57" s="38"/>
      <c r="J57" s="38"/>
      <c r="K57" s="38"/>
      <c r="L57" s="38"/>
      <c r="M57" s="38"/>
      <c r="N57" s="40"/>
      <c r="O57" s="40"/>
      <c r="P57" s="40"/>
      <c r="Q57" s="41"/>
      <c r="R57" s="42"/>
      <c r="S57" s="42"/>
      <c r="T57" s="38"/>
    </row>
    <row r="58" spans="2:20" x14ac:dyDescent="0.3">
      <c r="B58" s="38"/>
      <c r="C58" s="38"/>
      <c r="D58" s="38"/>
      <c r="E58" s="38"/>
      <c r="F58" s="38"/>
      <c r="G58" s="39"/>
      <c r="H58" s="38"/>
      <c r="I58" s="38"/>
      <c r="J58" s="38"/>
      <c r="K58" s="38"/>
      <c r="L58" s="38"/>
      <c r="M58" s="38"/>
      <c r="N58" s="40"/>
      <c r="O58" s="40"/>
      <c r="P58" s="40"/>
      <c r="Q58" s="41"/>
      <c r="R58" s="42"/>
      <c r="S58" s="42"/>
      <c r="T58" s="38"/>
    </row>
    <row r="59" spans="2:20" x14ac:dyDescent="0.3">
      <c r="B59" s="38"/>
      <c r="C59" s="38"/>
      <c r="D59" s="38"/>
      <c r="E59" s="38"/>
      <c r="F59" s="38"/>
      <c r="G59" s="39"/>
      <c r="H59" s="38"/>
      <c r="I59" s="38"/>
      <c r="J59" s="38"/>
      <c r="K59" s="38"/>
      <c r="L59" s="38"/>
      <c r="M59" s="38"/>
      <c r="N59" s="40"/>
      <c r="O59" s="40"/>
      <c r="P59" s="40"/>
      <c r="Q59" s="41"/>
      <c r="R59" s="42"/>
      <c r="S59" s="42"/>
      <c r="T59" s="38"/>
    </row>
    <row r="60" spans="2:20" x14ac:dyDescent="0.3">
      <c r="B60" s="38"/>
      <c r="C60" s="38"/>
      <c r="D60" s="38"/>
      <c r="E60" s="38"/>
      <c r="F60" s="38"/>
      <c r="G60" s="39"/>
      <c r="H60" s="38"/>
      <c r="I60" s="38"/>
      <c r="J60" s="38"/>
      <c r="K60" s="38"/>
      <c r="L60" s="38"/>
      <c r="M60" s="38"/>
      <c r="N60" s="40"/>
      <c r="O60" s="40"/>
      <c r="P60" s="40"/>
      <c r="Q60" s="41"/>
      <c r="R60" s="42"/>
      <c r="S60" s="42"/>
      <c r="T60" s="38"/>
    </row>
    <row r="61" spans="2:20" x14ac:dyDescent="0.3">
      <c r="B61" s="38"/>
      <c r="C61" s="38"/>
      <c r="D61" s="38"/>
      <c r="E61" s="38"/>
      <c r="F61" s="38"/>
      <c r="G61" s="39"/>
      <c r="H61" s="38"/>
      <c r="I61" s="38"/>
      <c r="J61" s="38"/>
      <c r="K61" s="38"/>
      <c r="L61" s="38"/>
      <c r="M61" s="38"/>
      <c r="N61" s="40"/>
      <c r="O61" s="40"/>
      <c r="P61" s="40"/>
      <c r="Q61" s="41"/>
      <c r="R61" s="42"/>
      <c r="S61" s="42"/>
      <c r="T61" s="38"/>
    </row>
    <row r="62" spans="2:20" x14ac:dyDescent="0.3">
      <c r="B62" s="38"/>
      <c r="C62" s="38"/>
      <c r="D62" s="38"/>
      <c r="E62" s="38"/>
      <c r="F62" s="38"/>
      <c r="G62" s="39"/>
      <c r="H62" s="38"/>
      <c r="I62" s="38"/>
      <c r="J62" s="38"/>
      <c r="K62" s="38"/>
      <c r="L62" s="38"/>
      <c r="M62" s="38"/>
      <c r="N62" s="40"/>
      <c r="O62" s="40"/>
      <c r="P62" s="40"/>
      <c r="Q62" s="41"/>
      <c r="R62" s="42"/>
      <c r="S62" s="42"/>
      <c r="T62" s="38"/>
    </row>
    <row r="63" spans="2:20" x14ac:dyDescent="0.3">
      <c r="B63" s="38"/>
      <c r="C63" s="38"/>
      <c r="D63" s="38"/>
      <c r="E63" s="38"/>
      <c r="F63" s="38"/>
      <c r="G63" s="39"/>
      <c r="H63" s="38"/>
      <c r="I63" s="38"/>
      <c r="J63" s="38"/>
      <c r="K63" s="38"/>
      <c r="L63" s="38"/>
      <c r="M63" s="38"/>
      <c r="N63" s="40"/>
      <c r="O63" s="40"/>
      <c r="P63" s="40"/>
      <c r="Q63" s="41"/>
      <c r="R63" s="42"/>
      <c r="S63" s="42"/>
      <c r="T63" s="38"/>
    </row>
    <row r="64" spans="2:20" x14ac:dyDescent="0.3">
      <c r="B64" s="38"/>
      <c r="C64" s="38"/>
      <c r="D64" s="38"/>
      <c r="E64" s="38"/>
      <c r="F64" s="38"/>
      <c r="G64" s="39"/>
      <c r="H64" s="38"/>
      <c r="I64" s="38"/>
      <c r="J64" s="38"/>
      <c r="K64" s="38"/>
      <c r="L64" s="38"/>
      <c r="M64" s="38"/>
      <c r="N64" s="40"/>
      <c r="O64" s="40"/>
      <c r="P64" s="40"/>
      <c r="Q64" s="41"/>
      <c r="R64" s="42"/>
      <c r="S64" s="42"/>
      <c r="T64" s="38"/>
    </row>
    <row r="65" spans="2:20" x14ac:dyDescent="0.3">
      <c r="B65" s="38"/>
      <c r="C65" s="38"/>
      <c r="D65" s="38"/>
      <c r="E65" s="38"/>
      <c r="F65" s="38"/>
      <c r="G65" s="39"/>
      <c r="H65" s="38"/>
      <c r="I65" s="38"/>
      <c r="J65" s="38"/>
      <c r="K65" s="38"/>
      <c r="L65" s="38"/>
      <c r="M65" s="38"/>
      <c r="N65" s="40"/>
      <c r="O65" s="40"/>
      <c r="P65" s="40"/>
      <c r="Q65" s="41"/>
      <c r="R65" s="42"/>
      <c r="S65" s="42"/>
      <c r="T65" s="38"/>
    </row>
    <row r="66" spans="2:20" x14ac:dyDescent="0.3">
      <c r="B66" s="38"/>
      <c r="C66" s="38"/>
      <c r="D66" s="38"/>
      <c r="E66" s="38"/>
      <c r="F66" s="38"/>
      <c r="G66" s="39"/>
      <c r="H66" s="38"/>
      <c r="I66" s="38"/>
      <c r="J66" s="38"/>
      <c r="K66" s="38"/>
      <c r="L66" s="38"/>
      <c r="M66" s="38"/>
      <c r="N66" s="40"/>
      <c r="O66" s="40"/>
      <c r="P66" s="40"/>
      <c r="Q66" s="41"/>
      <c r="R66" s="42"/>
      <c r="S66" s="42"/>
      <c r="T66" s="38"/>
    </row>
    <row r="67" spans="2:20" x14ac:dyDescent="0.3">
      <c r="B67" s="38"/>
      <c r="C67" s="38"/>
      <c r="D67" s="38"/>
      <c r="E67" s="38"/>
      <c r="F67" s="38"/>
      <c r="G67" s="39"/>
      <c r="H67" s="38"/>
      <c r="I67" s="38"/>
      <c r="J67" s="38"/>
      <c r="K67" s="38"/>
      <c r="L67" s="38"/>
      <c r="M67" s="38"/>
      <c r="N67" s="40"/>
      <c r="O67" s="40"/>
      <c r="P67" s="40"/>
      <c r="Q67" s="41"/>
      <c r="R67" s="42"/>
      <c r="S67" s="42"/>
      <c r="T67" s="38"/>
    </row>
    <row r="68" spans="2:20" x14ac:dyDescent="0.3">
      <c r="B68" s="38"/>
      <c r="C68" s="38"/>
      <c r="D68" s="38"/>
      <c r="E68" s="38"/>
      <c r="F68" s="38"/>
      <c r="G68" s="39"/>
      <c r="H68" s="38"/>
      <c r="I68" s="38"/>
      <c r="J68" s="38"/>
      <c r="K68" s="38"/>
      <c r="L68" s="38"/>
      <c r="M68" s="38"/>
      <c r="N68" s="40"/>
      <c r="O68" s="40"/>
      <c r="P68" s="40"/>
      <c r="Q68" s="41"/>
      <c r="R68" s="42"/>
      <c r="S68" s="42"/>
      <c r="T68" s="38"/>
    </row>
    <row r="69" spans="2:20" x14ac:dyDescent="0.3">
      <c r="B69" s="38"/>
      <c r="C69" s="38"/>
      <c r="D69" s="38"/>
      <c r="E69" s="38"/>
      <c r="F69" s="38"/>
      <c r="G69" s="39"/>
      <c r="H69" s="38"/>
      <c r="I69" s="38"/>
      <c r="J69" s="38"/>
      <c r="K69" s="38"/>
      <c r="L69" s="38"/>
      <c r="M69" s="38"/>
      <c r="N69" s="40"/>
      <c r="O69" s="40"/>
      <c r="P69" s="40"/>
      <c r="Q69" s="41"/>
      <c r="R69" s="42"/>
      <c r="S69" s="42"/>
      <c r="T69" s="38"/>
    </row>
    <row r="70" spans="2:20" x14ac:dyDescent="0.3">
      <c r="B70" s="38"/>
      <c r="C70" s="38"/>
      <c r="D70" s="38"/>
      <c r="E70" s="38"/>
      <c r="F70" s="38"/>
      <c r="G70" s="39"/>
      <c r="H70" s="38"/>
      <c r="I70" s="38"/>
      <c r="J70" s="38"/>
      <c r="K70" s="38"/>
      <c r="L70" s="38"/>
      <c r="M70" s="38"/>
      <c r="N70" s="40"/>
      <c r="O70" s="40"/>
      <c r="P70" s="40"/>
      <c r="Q70" s="41"/>
      <c r="R70" s="42"/>
      <c r="S70" s="42"/>
      <c r="T70" s="38"/>
    </row>
    <row r="71" spans="2:20" x14ac:dyDescent="0.3">
      <c r="B71" s="38"/>
      <c r="C71" s="38"/>
      <c r="D71" s="38"/>
      <c r="E71" s="38"/>
      <c r="F71" s="38"/>
      <c r="G71" s="39"/>
      <c r="H71" s="38"/>
      <c r="I71" s="38"/>
      <c r="J71" s="38"/>
      <c r="K71" s="38"/>
      <c r="L71" s="38"/>
      <c r="M71" s="38"/>
      <c r="N71" s="40"/>
      <c r="O71" s="40"/>
      <c r="P71" s="40"/>
      <c r="Q71" s="41"/>
      <c r="R71" s="42"/>
      <c r="S71" s="42"/>
      <c r="T71" s="38"/>
    </row>
    <row r="72" spans="2:20" x14ac:dyDescent="0.3">
      <c r="B72" s="38"/>
      <c r="C72" s="38"/>
      <c r="D72" s="38"/>
      <c r="E72" s="38"/>
      <c r="F72" s="38"/>
      <c r="G72" s="39"/>
      <c r="H72" s="38"/>
      <c r="I72" s="38"/>
      <c r="J72" s="38"/>
      <c r="K72" s="38"/>
      <c r="L72" s="38"/>
      <c r="M72" s="38"/>
      <c r="N72" s="40"/>
      <c r="O72" s="40"/>
      <c r="P72" s="40"/>
      <c r="Q72" s="41"/>
      <c r="R72" s="42"/>
      <c r="S72" s="42"/>
      <c r="T72" s="38"/>
    </row>
    <row r="73" spans="2:20" x14ac:dyDescent="0.3">
      <c r="B73" s="38"/>
      <c r="C73" s="38"/>
      <c r="D73" s="38"/>
      <c r="E73" s="38"/>
      <c r="F73" s="38"/>
      <c r="G73" s="39"/>
      <c r="H73" s="38"/>
      <c r="I73" s="38"/>
      <c r="J73" s="38"/>
      <c r="K73" s="38"/>
      <c r="L73" s="38"/>
      <c r="M73" s="38"/>
      <c r="N73" s="40"/>
      <c r="O73" s="40"/>
      <c r="P73" s="40"/>
      <c r="Q73" s="41"/>
      <c r="R73" s="42"/>
      <c r="S73" s="42"/>
      <c r="T73" s="38"/>
    </row>
    <row r="74" spans="2:20" x14ac:dyDescent="0.3">
      <c r="B74" s="38"/>
      <c r="C74" s="38"/>
      <c r="D74" s="38"/>
      <c r="E74" s="38"/>
      <c r="F74" s="38"/>
      <c r="G74" s="39"/>
      <c r="H74" s="38"/>
      <c r="I74" s="38"/>
      <c r="J74" s="38"/>
      <c r="K74" s="38"/>
      <c r="L74" s="38"/>
      <c r="M74" s="38"/>
      <c r="N74" s="40"/>
      <c r="O74" s="40"/>
      <c r="P74" s="40"/>
      <c r="Q74" s="41"/>
      <c r="R74" s="42"/>
      <c r="S74" s="42"/>
      <c r="T74" s="38"/>
    </row>
    <row r="75" spans="2:20" x14ac:dyDescent="0.3">
      <c r="B75" s="38"/>
      <c r="C75" s="38"/>
      <c r="D75" s="38"/>
      <c r="E75" s="38"/>
      <c r="F75" s="38"/>
      <c r="G75" s="39"/>
      <c r="H75" s="38"/>
      <c r="I75" s="38"/>
      <c r="J75" s="38"/>
      <c r="K75" s="38"/>
      <c r="L75" s="38"/>
      <c r="M75" s="38"/>
      <c r="N75" s="40"/>
      <c r="O75" s="40"/>
      <c r="P75" s="40"/>
      <c r="Q75" s="41"/>
      <c r="R75" s="42"/>
      <c r="S75" s="42"/>
      <c r="T75" s="38"/>
    </row>
    <row r="76" spans="2:20" x14ac:dyDescent="0.3">
      <c r="B76" s="38"/>
      <c r="C76" s="38"/>
      <c r="D76" s="38"/>
      <c r="E76" s="38"/>
      <c r="F76" s="38"/>
      <c r="G76" s="39"/>
      <c r="H76" s="38"/>
      <c r="I76" s="38"/>
      <c r="J76" s="38"/>
      <c r="K76" s="38"/>
      <c r="L76" s="38"/>
      <c r="M76" s="38"/>
      <c r="N76" s="40"/>
      <c r="O76" s="40"/>
      <c r="P76" s="40"/>
      <c r="Q76" s="41"/>
      <c r="R76" s="42"/>
      <c r="S76" s="42"/>
      <c r="T76" s="38"/>
    </row>
    <row r="77" spans="2:20" x14ac:dyDescent="0.3">
      <c r="B77" s="38"/>
      <c r="C77" s="38"/>
      <c r="D77" s="38"/>
      <c r="E77" s="38"/>
      <c r="F77" s="38"/>
      <c r="G77" s="39"/>
      <c r="H77" s="38"/>
      <c r="I77" s="38"/>
      <c r="J77" s="38"/>
      <c r="K77" s="38"/>
      <c r="L77" s="38"/>
      <c r="M77" s="38"/>
      <c r="N77" s="40"/>
      <c r="O77" s="40"/>
      <c r="P77" s="40"/>
      <c r="Q77" s="41"/>
      <c r="R77" s="42"/>
      <c r="S77" s="42"/>
      <c r="T77" s="38"/>
    </row>
    <row r="78" spans="2:20" x14ac:dyDescent="0.3">
      <c r="B78" s="38"/>
      <c r="C78" s="38"/>
      <c r="D78" s="38"/>
      <c r="E78" s="38"/>
      <c r="F78" s="38"/>
      <c r="G78" s="39"/>
      <c r="H78" s="38"/>
      <c r="I78" s="38"/>
      <c r="J78" s="38"/>
      <c r="K78" s="38"/>
      <c r="L78" s="38"/>
      <c r="M78" s="38"/>
      <c r="N78" s="40"/>
      <c r="O78" s="40"/>
      <c r="P78" s="40"/>
      <c r="Q78" s="41"/>
      <c r="R78" s="42"/>
      <c r="S78" s="42"/>
      <c r="T78" s="38"/>
    </row>
    <row r="79" spans="2:20" x14ac:dyDescent="0.3">
      <c r="B79" s="38"/>
      <c r="C79" s="38"/>
      <c r="D79" s="38"/>
      <c r="E79" s="38"/>
      <c r="F79" s="38"/>
      <c r="G79" s="39"/>
      <c r="H79" s="38"/>
      <c r="I79" s="38"/>
      <c r="J79" s="38"/>
      <c r="K79" s="38"/>
      <c r="L79" s="38"/>
      <c r="M79" s="38"/>
      <c r="N79" s="40"/>
      <c r="O79" s="40"/>
      <c r="P79" s="40"/>
      <c r="Q79" s="41"/>
      <c r="R79" s="42"/>
      <c r="S79" s="42"/>
      <c r="T79" s="38"/>
    </row>
    <row r="80" spans="2:20" x14ac:dyDescent="0.3">
      <c r="B80" s="38"/>
      <c r="C80" s="38"/>
      <c r="D80" s="38"/>
      <c r="E80" s="38"/>
      <c r="F80" s="38"/>
      <c r="G80" s="39"/>
      <c r="H80" s="38"/>
      <c r="I80" s="38"/>
      <c r="J80" s="38"/>
      <c r="K80" s="38"/>
      <c r="L80" s="38"/>
      <c r="M80" s="38"/>
      <c r="N80" s="40"/>
      <c r="O80" s="40"/>
      <c r="P80" s="40"/>
      <c r="Q80" s="41"/>
      <c r="R80" s="42"/>
      <c r="S80" s="42"/>
      <c r="T80" s="38"/>
    </row>
  </sheetData>
  <conditionalFormatting sqref="N1:P1048576">
    <cfRule type="cellIs" dxfId="37" priority="2" operator="lessThan">
      <formula>0</formula>
    </cfRule>
  </conditionalFormatting>
  <conditionalFormatting sqref="T3">
    <cfRule type="cellIs" dxfId="36" priority="1" operator="lessThan">
      <formula>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D34B3-C903-4F02-8DA6-8EB068AD3BCF}">
  <sheetPr codeName="Planilha2"/>
  <dimension ref="A1:XFB33"/>
  <sheetViews>
    <sheetView showGridLines="0" workbookViewId="0">
      <selection activeCell="B1" sqref="B1"/>
    </sheetView>
  </sheetViews>
  <sheetFormatPr baseColWidth="10" defaultColWidth="9.109375" defaultRowHeight="15" x14ac:dyDescent="0.35"/>
  <cols>
    <col min="1" max="1" width="1.6640625" style="4" customWidth="1"/>
    <col min="2" max="2" width="8" bestFit="1" customWidth="1"/>
    <col min="3" max="3" width="2.33203125" style="4" customWidth="1"/>
    <col min="4" max="4" width="10" style="15" bestFit="1" customWidth="1"/>
    <col min="5" max="5" width="1.6640625" style="4" customWidth="1"/>
    <col min="6" max="6" width="4.5546875" style="4" bestFit="1" customWidth="1"/>
    <col min="7" max="7" width="2.33203125" style="13" customWidth="1"/>
    <col min="8" max="8" width="13.88671875" style="13" bestFit="1" customWidth="1"/>
    <col min="9" max="9" width="1.6640625" style="4" customWidth="1"/>
    <col min="10" max="10" width="8.44140625" style="4" bestFit="1" customWidth="1"/>
    <col min="11" max="11" width="2.33203125" style="4" customWidth="1"/>
    <col min="12" max="12" width="10.44140625" style="4" bestFit="1" customWidth="1"/>
    <col min="13" max="13" width="1.6640625" style="4" customWidth="1"/>
    <col min="14" max="14" width="9.109375" style="4"/>
    <col min="15" max="15" width="2.33203125" style="4" customWidth="1"/>
    <col min="16" max="16" width="11.5546875" style="4" bestFit="1" customWidth="1"/>
    <col min="17" max="17" width="1.6640625" style="4" customWidth="1"/>
    <col min="18" max="18" width="8" style="4" bestFit="1" customWidth="1"/>
    <col min="19" max="19" width="2.33203125" style="4" customWidth="1"/>
    <col min="20" max="20" width="10" style="4" bestFit="1" customWidth="1"/>
    <col min="21" max="21" width="1.6640625" style="4" customWidth="1"/>
    <col min="22" max="22" width="10.6640625" style="4" customWidth="1"/>
    <col min="23" max="23" width="2.33203125" style="4" customWidth="1"/>
    <col min="24" max="24" width="12.33203125" style="4" bestFit="1" customWidth="1"/>
    <col min="25" max="25" width="1.6640625" style="4" customWidth="1"/>
    <col min="26" max="26" width="10.6640625" style="4" customWidth="1"/>
    <col min="27" max="27" width="2.33203125" style="4" customWidth="1"/>
    <col min="28" max="28" width="11.33203125" style="4" bestFit="1" customWidth="1"/>
    <col min="29" max="29" width="1.6640625" style="4" customWidth="1"/>
    <col min="30" max="30" width="10.6640625" style="4" customWidth="1"/>
    <col min="31" max="31" width="2.33203125" style="4" customWidth="1"/>
    <col min="32" max="32" width="10" style="4" bestFit="1" customWidth="1"/>
    <col min="33" max="33" width="1.6640625" style="4" customWidth="1"/>
    <col min="34" max="34" width="10.6640625" style="4" customWidth="1"/>
    <col min="35" max="35" width="2.33203125" style="4" customWidth="1"/>
    <col min="36" max="36" width="10" style="4" bestFit="1" customWidth="1"/>
    <col min="37" max="37" width="1.6640625" style="4" customWidth="1"/>
    <col min="38" max="38" width="9.109375" style="4"/>
    <col min="39" max="39" width="2.33203125" style="4" customWidth="1"/>
    <col min="40" max="40" width="10" style="4" bestFit="1" customWidth="1"/>
    <col min="41" max="41" width="1.6640625" style="4" customWidth="1"/>
    <col min="42" max="42" width="8" style="4" bestFit="1" customWidth="1"/>
    <col min="43" max="43" width="2.33203125" style="4" customWidth="1"/>
    <col min="44" max="44" width="10" style="4" bestFit="1" customWidth="1"/>
    <col min="45" max="45" width="1.6640625" style="4" customWidth="1"/>
    <col min="46" max="46" width="8" style="4" bestFit="1" customWidth="1"/>
    <col min="47" max="47" width="2.33203125" style="4" customWidth="1"/>
    <col min="48" max="48" width="13.109375" style="4" customWidth="1"/>
    <col min="49" max="49" width="1.6640625" style="4" customWidth="1"/>
    <col min="50" max="50" width="8" style="4" bestFit="1" customWidth="1"/>
    <col min="51" max="51" width="2.33203125" style="4" customWidth="1"/>
    <col min="52" max="52" width="15.5546875" style="4" bestFit="1" customWidth="1"/>
    <col min="53" max="53" width="1.6640625" style="4" customWidth="1"/>
    <col min="54" max="54" width="8" style="4" bestFit="1" customWidth="1"/>
    <col min="55" max="55" width="2.33203125" style="4" customWidth="1"/>
    <col min="56" max="56" width="15.109375" style="4" customWidth="1"/>
    <col min="57" max="57" width="1.6640625" style="4" customWidth="1"/>
    <col min="58" max="58" width="8" style="4" bestFit="1" customWidth="1"/>
    <col min="59" max="59" width="2.33203125" style="4" customWidth="1"/>
    <col min="60" max="60" width="12.5546875" style="4" bestFit="1" customWidth="1"/>
    <col min="61" max="61" width="1.6640625" style="4" customWidth="1"/>
    <col min="62" max="62" width="8" style="4" bestFit="1" customWidth="1"/>
    <col min="63" max="63" width="2.33203125" style="4" customWidth="1"/>
    <col min="64" max="64" width="10" style="4" bestFit="1" customWidth="1"/>
    <col min="65" max="16384" width="9.109375" style="4"/>
  </cols>
  <sheetData>
    <row r="1" spans="1:16382" x14ac:dyDescent="0.35">
      <c r="B1" s="31" t="s">
        <v>2138</v>
      </c>
    </row>
    <row r="2" spans="1:16382" ht="30" customHeight="1" x14ac:dyDescent="0.35"/>
    <row r="3" spans="1:16382" x14ac:dyDescent="0.35">
      <c r="A3" s="12"/>
      <c r="B3" s="28" t="s">
        <v>2139</v>
      </c>
      <c r="C3" s="48">
        <f>'Informe Índices'!R3</f>
        <v>44069</v>
      </c>
      <c r="D3" s="48"/>
      <c r="AU3"/>
      <c r="AW3"/>
      <c r="BE3"/>
    </row>
    <row r="4" spans="1:16382" x14ac:dyDescent="0.35">
      <c r="A4" s="11"/>
    </row>
    <row r="5" spans="1:16382" ht="17.399999999999999" thickBot="1" x14ac:dyDescent="0.45">
      <c r="A5"/>
      <c r="D5" s="23" t="s">
        <v>0</v>
      </c>
      <c r="F5" s="17"/>
      <c r="G5" s="17"/>
      <c r="H5" s="23" t="s">
        <v>8</v>
      </c>
      <c r="K5" s="14"/>
      <c r="L5" s="23" t="s">
        <v>9</v>
      </c>
      <c r="O5" s="14"/>
      <c r="P5" s="23" t="s">
        <v>7</v>
      </c>
      <c r="T5" s="23" t="s">
        <v>3</v>
      </c>
      <c r="X5" s="23" t="s">
        <v>159</v>
      </c>
      <c r="AB5" s="23" t="s">
        <v>140</v>
      </c>
      <c r="AF5" s="23" t="s">
        <v>142</v>
      </c>
      <c r="AJ5" s="23" t="s">
        <v>10</v>
      </c>
      <c r="AL5"/>
      <c r="AN5" s="26" t="s">
        <v>12</v>
      </c>
      <c r="AP5" s="17"/>
      <c r="AQ5" s="17"/>
      <c r="AR5" s="26" t="s">
        <v>11</v>
      </c>
      <c r="AT5" s="17"/>
      <c r="AU5" s="17"/>
      <c r="AV5" s="26" t="s">
        <v>136</v>
      </c>
      <c r="AX5" s="17"/>
      <c r="AY5" s="17"/>
      <c r="AZ5" s="26" t="s">
        <v>138</v>
      </c>
      <c r="BB5" s="17"/>
      <c r="BC5" s="17"/>
      <c r="BD5" s="26" t="s">
        <v>182</v>
      </c>
      <c r="BF5" s="17"/>
      <c r="BG5" s="17"/>
      <c r="BH5" s="26" t="s">
        <v>183</v>
      </c>
      <c r="BJ5" s="17"/>
      <c r="BK5" s="17"/>
      <c r="BL5" s="26" t="s">
        <v>184</v>
      </c>
    </row>
    <row r="6" spans="1:16382" ht="18" customHeight="1" x14ac:dyDescent="0.35">
      <c r="A6"/>
      <c r="B6" s="4" t="s">
        <v>0</v>
      </c>
      <c r="D6" s="19">
        <f>IFERROR(_xll.ECONOMATICA(B6,"close",,$C$3,,,,,"false","false"),"")</f>
        <v>3478.7300000004502</v>
      </c>
      <c r="F6" s="15" t="s">
        <v>1</v>
      </c>
      <c r="G6" s="16"/>
      <c r="H6" s="19">
        <f>IFERROR(_xll.ECONOMATICA(F6,"close",,$C$3,,,,,"false","false"),"")</f>
        <v>28331.919999986902</v>
      </c>
      <c r="J6" s="15" t="s">
        <v>6</v>
      </c>
      <c r="L6" s="19">
        <f>IFERROR(_xll.ECONOMATICA(J6,"close",,$C$3,,,,,"false","false"),"")</f>
        <v>11665.060000002401</v>
      </c>
      <c r="N6" s="15" t="s">
        <v>2</v>
      </c>
      <c r="P6" s="19">
        <f>IFERROR(_xll.ECONOMATICA(N6,"close",,$C$3,,,,,"false","false"),"")</f>
        <v>100627.330000043</v>
      </c>
      <c r="R6" s="15" t="s">
        <v>3</v>
      </c>
      <c r="S6" s="14"/>
      <c r="T6" s="19">
        <f>IFERROR(_xll.ECONOMATICA(R6,"close",,$C$3,,,,,"false","false"),"")</f>
        <v>45831.699999988101</v>
      </c>
      <c r="V6" s="15" t="s">
        <v>159</v>
      </c>
      <c r="X6" s="19">
        <f>IFERROR(_xll.ECONOMATICA(V6,"close",,$C$3,,,,,"false","false"),"")</f>
        <v>3862.3399999998501</v>
      </c>
      <c r="Z6" s="30" t="s">
        <v>139</v>
      </c>
      <c r="AB6" s="19">
        <f>IFERROR(_xll.ECONOMATICA(Z6,"close",,$C$3,,,,,"false","false"),"")</f>
        <v>18330.9900000095</v>
      </c>
      <c r="AD6" s="15" t="s">
        <v>141</v>
      </c>
      <c r="AF6" s="19">
        <f>IFERROR(_xll.ECONOMATICA(AD6,"close",,$C$3,,,,,"false","false"),"")</f>
        <v>1227.3100000005199</v>
      </c>
      <c r="AH6" s="15" t="s">
        <v>137</v>
      </c>
      <c r="AJ6" s="19">
        <f>IFERROR(_xll.ECONOMATICA(AH6,"close",,$C$3,,,,,"false","false"),"")</f>
        <v>37753.040000021501</v>
      </c>
      <c r="AL6" s="15" t="s">
        <v>4</v>
      </c>
      <c r="AN6" s="25">
        <f>IFERROR(_xll.ECONOMATICA(AL6,"close",,$C$3,,,,,"false","false"),"")</f>
        <v>5.5679999999992997</v>
      </c>
      <c r="AP6" s="15" t="s">
        <v>5</v>
      </c>
      <c r="AQ6" s="16"/>
      <c r="AR6" s="25">
        <f>IFERROR(_xll.ECONOMATICA(AP6,"close",,$C$3,,,,,"false","false"),"")</f>
        <v>6.5786000000007299</v>
      </c>
      <c r="AT6" s="15" t="s">
        <v>55</v>
      </c>
      <c r="AU6" s="16"/>
      <c r="AV6" s="25">
        <f>IFERROR(_xll.ECONOMATICA(AT6,"close",,$C$3,,,,,"false","false"),"")</f>
        <v>0.84598000000005402</v>
      </c>
      <c r="AX6" s="15" t="s">
        <v>46</v>
      </c>
      <c r="AY6" s="16"/>
      <c r="AZ6" s="25">
        <f>IFERROR(_xll.ECONOMATICA(AX6,"close",,$C$3,,,,,"false","false"),"")</f>
        <v>0.76209999999991895</v>
      </c>
      <c r="BB6" s="4" t="s">
        <v>64</v>
      </c>
      <c r="BC6" s="16"/>
      <c r="BD6" s="25">
        <f>IFERROR(_xll.ECONOMATICA(BB6,"close",,$C$3,,,,,"false","false"),"")</f>
        <v>0.90945999999985405</v>
      </c>
      <c r="BF6" s="4" t="s">
        <v>67</v>
      </c>
      <c r="BG6" s="16"/>
      <c r="BH6" s="25">
        <f>IFERROR(_xll.ECONOMATICA(BF6,"close",,$C$3,,,,,"false","false"),"")</f>
        <v>106.25</v>
      </c>
      <c r="BJ6" s="4" t="s">
        <v>41</v>
      </c>
      <c r="BK6" s="16"/>
      <c r="BL6" s="25">
        <f>IFERROR(_xll.ECONOMATICA(BJ6,"close",,$C$3,,,,,"false","false"),"")</f>
        <v>6.9111800000027896</v>
      </c>
    </row>
    <row r="7" spans="1:16382" ht="18" customHeight="1" x14ac:dyDescent="0.4">
      <c r="A7"/>
      <c r="C7" s="14" t="str">
        <f>IF(D7&gt;0,"p","q")</f>
        <v>p</v>
      </c>
      <c r="D7" s="20">
        <f>IFERROR(_xll.ECONOMATICA(B6,"RETURN",,$C$3,,,,"decimal","false","false"),"")</f>
        <v>1.0195666187428299E-2</v>
      </c>
      <c r="G7" s="14" t="str">
        <f>IF(H7&gt;0,"p","q")</f>
        <v>p</v>
      </c>
      <c r="H7" s="20">
        <f>IFERROR(_xll.ECONOMATICA(F6,"RETURN",,$C$3,,,,"decimal","false","false"),"")</f>
        <v>2.9552074374805701E-3</v>
      </c>
      <c r="K7" s="14" t="str">
        <f>IF(L7&gt;0,"p","q")</f>
        <v>p</v>
      </c>
      <c r="L7" s="20">
        <f>IFERROR(_xll.ECONOMATICA(J6,"RETURN",,$C$3,,,,"decimal","false","false"),"")</f>
        <v>1.7319192393188101E-2</v>
      </c>
      <c r="N7" s="17"/>
      <c r="O7" s="14" t="str">
        <f>IF(P7&gt;0,"p","q")</f>
        <v>q</v>
      </c>
      <c r="P7" s="20">
        <f>IFERROR(_xll.ECONOMATICA(N6,"RETURN",,$C$3,,,,"decimal","false","false"),"")</f>
        <v>-1.45940505472026E-2</v>
      </c>
      <c r="R7" s="17"/>
      <c r="S7" s="14" t="str">
        <f>IF(T7&gt;0,"p","q")</f>
        <v>q</v>
      </c>
      <c r="T7" s="20">
        <f>IFERROR(_xll.ECONOMATICA(R6,"RETURN",,$C$3,,,,"decimal","false","false"),"")</f>
        <v>-1.6049836741331099E-2</v>
      </c>
      <c r="W7" s="14" t="str">
        <f>IF(X7&gt;0,"p","q")</f>
        <v>q</v>
      </c>
      <c r="X7" s="20">
        <f>IFERROR(_xll.ECONOMATICA(V6,"RETURN",,$C$3,,,,"decimal","false","false"),"")</f>
        <v>-9.1304872075852507E-3</v>
      </c>
      <c r="AA7" s="14" t="str">
        <f>IF(AB7&gt;0,"p","q")</f>
        <v>p</v>
      </c>
      <c r="AB7" s="20">
        <f>IFERROR(_xll.ECONOMATICA(Z6,"RETURN",,$C$3,,,,"decimal","false","false"),"")</f>
        <v>4.3007830718124803E-3</v>
      </c>
      <c r="AE7" s="14" t="str">
        <f>IF(AF7&gt;0,"p","q")</f>
        <v>q</v>
      </c>
      <c r="AF7" s="20">
        <f>IFERROR(_xll.ECONOMATICA(AD6,"RETURN",,$C$3,,,,"decimal","false","false"),"")</f>
        <v>-2.6410739828861599E-3</v>
      </c>
      <c r="AI7" s="14" t="str">
        <f>IF(AJ7&gt;0,"p","q")</f>
        <v>q</v>
      </c>
      <c r="AJ7" s="20">
        <f>IFERROR(_xll.ECONOMATICA(AH6,"RETURN",,$C$3,,,,"decimal","false","false"),"")</f>
        <v>-1.2989837880923E-2</v>
      </c>
      <c r="AL7"/>
      <c r="AM7"/>
      <c r="AN7" s="20">
        <f>IFERROR(_xll.ECONOMATICA(AL6,"RETURN",,$C$3,,,,"decimal","false","false"),"")</f>
        <v>-5.6610175543028197E-3</v>
      </c>
      <c r="AQ7"/>
      <c r="AR7" s="20">
        <f>IFERROR(_xll.ECONOMATICA(AP6,"RETURN",,$C$3,,,,"decimal","false","false"),"")</f>
        <v>-5.9985192574458796E-3</v>
      </c>
      <c r="AU7"/>
      <c r="AV7" s="20">
        <f>IFERROR(_xll.ECONOMATICA(AT6,"RETURN",,$C$3,,,,"decimal","false","false"),"")</f>
        <v>-1.10990412304091E-3</v>
      </c>
      <c r="AY7"/>
      <c r="AZ7" s="20">
        <f>IFERROR(_xll.ECONOMATICA(AX6,"RETURN",,$C$3,,,,"decimal","false","false"),"")</f>
        <v>-2.48691099477583E-3</v>
      </c>
      <c r="BC7"/>
      <c r="BD7" s="20">
        <f>IFERROR(_xll.ECONOMATICA(BB6,"RETURN",,$C$3,,,,"decimal","false","false"),"")</f>
        <v>-1.63565508592001E-3</v>
      </c>
      <c r="BG7"/>
      <c r="BH7" s="20">
        <f>IFERROR(_xll.ECONOMATICA(BF6,"RETURN",,$C$3,,,,"decimal","false","false"),"")</f>
        <v>3.7789324524055701E-3</v>
      </c>
      <c r="BK7"/>
      <c r="BL7" s="20">
        <f>IFERROR(_xll.ECONOMATICA(BJ6,"RETURN",,$C$3,,,,"decimal","false","false"),"")</f>
        <v>-7.9517918948113198E-4</v>
      </c>
    </row>
    <row r="8" spans="1:16382" ht="18" customHeight="1" x14ac:dyDescent="0.4">
      <c r="A8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  <c r="XET8" s="17"/>
      <c r="XEU8" s="17"/>
      <c r="XEV8" s="17"/>
      <c r="XEW8" s="17"/>
      <c r="XEX8" s="17"/>
      <c r="XEY8" s="17"/>
      <c r="XEZ8" s="17"/>
      <c r="XFA8" s="17"/>
      <c r="XFB8" s="17"/>
    </row>
    <row r="9" spans="1:16382" ht="18" customHeight="1" x14ac:dyDescent="0.35">
      <c r="A9"/>
    </row>
    <row r="10" spans="1:16382" ht="18" customHeight="1" x14ac:dyDescent="0.35"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</row>
    <row r="11" spans="1:16382" ht="18" customHeight="1" x14ac:dyDescent="0.35"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B11"/>
      <c r="BC11"/>
      <c r="BD11"/>
      <c r="BF11"/>
      <c r="BG11"/>
      <c r="BH11"/>
      <c r="BJ11"/>
      <c r="BK11"/>
      <c r="BL11"/>
    </row>
    <row r="12" spans="1:16382" ht="18" customHeight="1" x14ac:dyDescent="0.35"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B12"/>
      <c r="BC12"/>
      <c r="BD12"/>
      <c r="BF12"/>
      <c r="BG12"/>
      <c r="BH12"/>
      <c r="BJ12"/>
      <c r="BK12"/>
      <c r="BL12"/>
    </row>
    <row r="13" spans="1:16382" ht="18" customHeight="1" x14ac:dyDescent="0.35"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B13"/>
      <c r="BC13"/>
      <c r="BD13"/>
      <c r="BF13"/>
      <c r="BG13"/>
      <c r="BH13"/>
      <c r="BJ13"/>
      <c r="BK13"/>
      <c r="BL13"/>
    </row>
    <row r="14" spans="1:16382" ht="18" customHeight="1" x14ac:dyDescent="0.4">
      <c r="E14" s="17"/>
      <c r="F14" s="17"/>
      <c r="G14" s="17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BA14" s="17"/>
      <c r="BE14" s="17"/>
      <c r="BI14" s="17"/>
    </row>
    <row r="15" spans="1:16382" ht="18" customHeight="1" x14ac:dyDescent="0.35"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</row>
    <row r="16" spans="1:16382" ht="18" customHeight="1" x14ac:dyDescent="0.35"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</row>
    <row r="17" spans="1:49" ht="18" customHeight="1" x14ac:dyDescent="0.35"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49" ht="18" customHeight="1" x14ac:dyDescent="0.35"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</row>
    <row r="19" spans="1:49" ht="18" customHeight="1" x14ac:dyDescent="0.35"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</row>
    <row r="20" spans="1:49" ht="18" customHeight="1" x14ac:dyDescent="0.35"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</row>
    <row r="21" spans="1:49" ht="18" customHeight="1" x14ac:dyDescent="0.35">
      <c r="A21"/>
      <c r="D21" s="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</row>
    <row r="22" spans="1:49" ht="18" customHeight="1" x14ac:dyDescent="0.35">
      <c r="A22"/>
      <c r="D22" s="21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</row>
    <row r="23" spans="1:49" ht="18" customHeight="1" x14ac:dyDescent="0.35">
      <c r="A23"/>
      <c r="D23" s="21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</row>
    <row r="24" spans="1:49" ht="18" customHeight="1" x14ac:dyDescent="0.35">
      <c r="A24"/>
      <c r="D24" s="21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ht="18" customHeight="1" x14ac:dyDescent="0.35">
      <c r="A25"/>
      <c r="D25" s="21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ht="18" customHeight="1" x14ac:dyDescent="0.35">
      <c r="A26"/>
      <c r="D26" s="21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</row>
    <row r="27" spans="1:49" ht="18" customHeight="1" x14ac:dyDescent="0.35">
      <c r="A27"/>
      <c r="D27" s="21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</row>
    <row r="28" spans="1:49" ht="18" customHeight="1" x14ac:dyDescent="0.35">
      <c r="A28"/>
      <c r="D28" s="21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</row>
    <row r="29" spans="1:49" ht="18" customHeight="1" x14ac:dyDescent="0.35">
      <c r="A29" s="14"/>
      <c r="D29" s="21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</row>
    <row r="30" spans="1:49" ht="18" customHeight="1" x14ac:dyDescent="0.35">
      <c r="A30"/>
      <c r="D30" s="21"/>
    </row>
    <row r="31" spans="1:49" ht="21.9" customHeight="1" x14ac:dyDescent="0.35">
      <c r="D31" s="22"/>
    </row>
    <row r="32" spans="1:49" x14ac:dyDescent="0.35">
      <c r="D32" s="22"/>
    </row>
    <row r="33" spans="4:4" x14ac:dyDescent="0.35">
      <c r="D33" s="22"/>
    </row>
  </sheetData>
  <mergeCells count="1">
    <mergeCell ref="C3:D3"/>
  </mergeCells>
  <conditionalFormatting sqref="C7 K5 G6:G7 O5 K7 S6:S7 N7:O7 R7 A29 W7">
    <cfRule type="cellIs" dxfId="35" priority="68" operator="equal">
      <formula>"q"</formula>
    </cfRule>
    <cfRule type="cellIs" dxfId="34" priority="69" operator="equal">
      <formula>"p"</formula>
    </cfRule>
  </conditionalFormatting>
  <conditionalFormatting sqref="D7 D21:D30">
    <cfRule type="cellIs" dxfId="33" priority="67" operator="greaterThan">
      <formula>0</formula>
    </cfRule>
  </conditionalFormatting>
  <conditionalFormatting sqref="T7">
    <cfRule type="cellIs" dxfId="32" priority="62" operator="greaterThan">
      <formula>0</formula>
    </cfRule>
  </conditionalFormatting>
  <conditionalFormatting sqref="P7">
    <cfRule type="cellIs" dxfId="31" priority="63" operator="greaterThan">
      <formula>0</formula>
    </cfRule>
  </conditionalFormatting>
  <conditionalFormatting sqref="H7">
    <cfRule type="cellIs" dxfId="30" priority="61" operator="greaterThan">
      <formula>0</formula>
    </cfRule>
  </conditionalFormatting>
  <conditionalFormatting sqref="L7">
    <cfRule type="cellIs" dxfId="29" priority="60" operator="greaterThan">
      <formula>0</formula>
    </cfRule>
  </conditionalFormatting>
  <conditionalFormatting sqref="X7">
    <cfRule type="cellIs" dxfId="28" priority="57" operator="greaterThan">
      <formula>0</formula>
    </cfRule>
  </conditionalFormatting>
  <conditionalFormatting sqref="AI7">
    <cfRule type="cellIs" dxfId="27" priority="47" operator="equal">
      <formula>"q"</formula>
    </cfRule>
    <cfRule type="cellIs" dxfId="26" priority="48" operator="equal">
      <formula>"p"</formula>
    </cfRule>
  </conditionalFormatting>
  <conditionalFormatting sqref="AJ7">
    <cfRule type="cellIs" dxfId="25" priority="46" operator="greaterThan">
      <formula>0</formula>
    </cfRule>
  </conditionalFormatting>
  <conditionalFormatting sqref="AQ6">
    <cfRule type="cellIs" dxfId="24" priority="44" operator="equal">
      <formula>"q"</formula>
    </cfRule>
    <cfRule type="cellIs" dxfId="23" priority="45" operator="equal">
      <formula>"p"</formula>
    </cfRule>
  </conditionalFormatting>
  <conditionalFormatting sqref="AN7">
    <cfRule type="cellIs" dxfId="22" priority="34" operator="greaterThan">
      <formula>0</formula>
    </cfRule>
  </conditionalFormatting>
  <conditionalFormatting sqref="AR7">
    <cfRule type="cellIs" dxfId="21" priority="30" operator="greaterThan">
      <formula>0</formula>
    </cfRule>
  </conditionalFormatting>
  <conditionalFormatting sqref="AU6">
    <cfRule type="cellIs" dxfId="20" priority="21" operator="equal">
      <formula>"q"</formula>
    </cfRule>
    <cfRule type="cellIs" dxfId="19" priority="22" operator="equal">
      <formula>"p"</formula>
    </cfRule>
  </conditionalFormatting>
  <conditionalFormatting sqref="AV7">
    <cfRule type="cellIs" dxfId="18" priority="20" operator="greaterThan">
      <formula>0</formula>
    </cfRule>
  </conditionalFormatting>
  <conditionalFormatting sqref="AY6">
    <cfRule type="cellIs" dxfId="17" priority="18" operator="equal">
      <formula>"q"</formula>
    </cfRule>
    <cfRule type="cellIs" dxfId="16" priority="19" operator="equal">
      <formula>"p"</formula>
    </cfRule>
  </conditionalFormatting>
  <conditionalFormatting sqref="AZ7">
    <cfRule type="cellIs" dxfId="15" priority="16" operator="greaterThan">
      <formula>0</formula>
    </cfRule>
  </conditionalFormatting>
  <conditionalFormatting sqref="BC6">
    <cfRule type="cellIs" dxfId="14" priority="14" operator="equal">
      <formula>"q"</formula>
    </cfRule>
    <cfRule type="cellIs" dxfId="13" priority="15" operator="equal">
      <formula>"p"</formula>
    </cfRule>
  </conditionalFormatting>
  <conditionalFormatting sqref="BD7">
    <cfRule type="cellIs" dxfId="12" priority="13" operator="greaterThan">
      <formula>0</formula>
    </cfRule>
  </conditionalFormatting>
  <conditionalFormatting sqref="BG6">
    <cfRule type="cellIs" dxfId="11" priority="11" operator="equal">
      <formula>"q"</formula>
    </cfRule>
    <cfRule type="cellIs" dxfId="10" priority="12" operator="equal">
      <formula>"p"</formula>
    </cfRule>
  </conditionalFormatting>
  <conditionalFormatting sqref="BH7">
    <cfRule type="cellIs" dxfId="9" priority="10" operator="greaterThan">
      <formula>0</formula>
    </cfRule>
  </conditionalFormatting>
  <conditionalFormatting sqref="BK6">
    <cfRule type="cellIs" dxfId="8" priority="8" operator="equal">
      <formula>"q"</formula>
    </cfRule>
    <cfRule type="cellIs" dxfId="7" priority="9" operator="equal">
      <formula>"p"</formula>
    </cfRule>
  </conditionalFormatting>
  <conditionalFormatting sqref="BL7">
    <cfRule type="cellIs" dxfId="6" priority="7" operator="greaterThan">
      <formula>0</formula>
    </cfRule>
  </conditionalFormatting>
  <conditionalFormatting sqref="AA7">
    <cfRule type="cellIs" dxfId="5" priority="5" operator="equal">
      <formula>"q"</formula>
    </cfRule>
    <cfRule type="cellIs" dxfId="4" priority="6" operator="equal">
      <formula>"p"</formula>
    </cfRule>
  </conditionalFormatting>
  <conditionalFormatting sqref="AB7">
    <cfRule type="cellIs" dxfId="3" priority="4" operator="greaterThan">
      <formula>0</formula>
    </cfRule>
  </conditionalFormatting>
  <conditionalFormatting sqref="AE7">
    <cfRule type="cellIs" dxfId="2" priority="2" operator="equal">
      <formula>"q"</formula>
    </cfRule>
    <cfRule type="cellIs" dxfId="1" priority="3" operator="equal">
      <formula>"p"</formula>
    </cfRule>
  </conditionalFormatting>
  <conditionalFormatting sqref="AF7">
    <cfRule type="cellIs" dxfId="0" priority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Informe Índices</vt:lpstr>
      <vt:lpstr>Argentina</vt:lpstr>
      <vt:lpstr>Brasil</vt:lpstr>
      <vt:lpstr>Chile</vt:lpstr>
      <vt:lpstr>Colombia</vt:lpstr>
      <vt:lpstr>EEUU</vt:lpstr>
      <vt:lpstr>México</vt:lpstr>
      <vt:lpstr>Perú</vt:lpstr>
      <vt:lpstr>Base Índices</vt:lpstr>
      <vt:lpstr>'Informe Índices'!Área_de_impresión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Economatica</cp:lastModifiedBy>
  <cp:lastPrinted>2019-03-18T13:46:32Z</cp:lastPrinted>
  <dcterms:created xsi:type="dcterms:W3CDTF">2018-07-16T19:23:00Z</dcterms:created>
  <dcterms:modified xsi:type="dcterms:W3CDTF">2020-08-27T15:27:24Z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1283008955</vt:lpwstr>
  </property>
  <property fmtid="{D5CDD505-2E9C-101B-9397-08002B2CF9AE}" pid="3" name="EcoUpdateMessage">
    <vt:lpwstr>2020/08/27-15:22:35</vt:lpwstr>
  </property>
  <property fmtid="{D5CDD505-2E9C-101B-9397-08002B2CF9AE}" pid="4" name="EcoUpdateStatus">
    <vt:lpwstr>2020-08-26=BRA:St,ME,Fd,TP;USA:St,ME;ARG:St,ME,Fd,TP;MEX:St,ME,Fd,TP;CHL:St,ME;COL:St,ME;PER:St,ME|2000-07-28=USA:TP|2020-08-25=CHL:Fd;GBR:St,ME;COL:Fd;PER:Fd|2020-08-21=CHL:TP|2014-02-26=VEN:St|2002-11-08=JPN:St|2016-08-18=NNN:St|2020-08-24=PER:TP|2007-0</vt:lpwstr>
  </property>
</Properties>
</file>