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ECONMAT1\Google Drive\EXCEL ADDIN\"/>
    </mc:Choice>
  </mc:AlternateContent>
  <xr:revisionPtr revIDLastSave="0" documentId="13_ncr:1_{DE29A994-B026-42A1-87B2-7E7ECE6D174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arket Dash" sheetId="1" r:id="rId1"/>
    <sheet name="Indices" sheetId="4" r:id="rId2"/>
    <sheet name="Base Data" sheetId="5" r:id="rId3"/>
    <sheet name="Returns" sheetId="12" r:id="rId4"/>
    <sheet name="Base Returns" sheetId="13" r:id="rId5"/>
    <sheet name="Chart Data" sheetId="6" r:id="rId6"/>
  </sheets>
  <definedNames>
    <definedName name="_ECO_RANGE_ID030727b5b70d42a2ab3dec569ca9109c" localSheetId="5" hidden="1">'Chart Data'!$A$11:$B$114</definedName>
    <definedName name="_ECO_RANGE_ID0600077c818c4e908fcaab1f9501642b" localSheetId="4" hidden="1">'Base Returns'!$X$4:$X$26</definedName>
    <definedName name="_ECO_RANGE_ID0e087ad903a9436f8d091a7c80fb9cf5" localSheetId="2" hidden="1">'Base Data'!$P$5:$P$27</definedName>
    <definedName name="_ECO_RANGE_ID13d3f56ac0bb4115914a6af36b36142e" localSheetId="4" hidden="1">'Base Returns'!$U$4:$U$26</definedName>
    <definedName name="_ECO_RANGE_ID13d6c7725ad74630992a91953367281d" localSheetId="4" hidden="1">'Base Returns'!$V$4:$V$26</definedName>
    <definedName name="_ECO_RANGE_ID14b1465d56e641bcbb64cc3cfae9a568" localSheetId="2" hidden="1">'Base Data'!$N$5:$N$27</definedName>
    <definedName name="_ECO_RANGE_ID26f3f01b5a1847bf8b6ff176ec76e388" localSheetId="4" hidden="1">'Base Returns'!$R$4:$R$26</definedName>
    <definedName name="_ECO_RANGE_ID2c48912aea4a4686a198b73134d41602" localSheetId="4" hidden="1">'Base Returns'!$C$4:$C$26</definedName>
    <definedName name="_ECO_RANGE_ID387e6fc93e924724824b38413fdfb9ef" localSheetId="4" hidden="1">'Base Returns'!$Y$4:$Y$26</definedName>
    <definedName name="_ECO_RANGE_ID3e4f450bca3b43a383e4661cff104267" localSheetId="4" hidden="1">'Base Returns'!$O$4:$O$26</definedName>
    <definedName name="_ECO_RANGE_ID552d125bd4fd47d1a9929d85b9a98fc3" localSheetId="2" hidden="1">'Base Data'!$Q$5:$Q$27</definedName>
    <definedName name="_ECO_RANGE_ID58a7bcb9fa9c414782095636dd9d7847" localSheetId="5" hidden="1">'Chart Data'!$B$10</definedName>
    <definedName name="_ECO_RANGE_ID6a192f80e4494397b1b8fe483073929f" localSheetId="2" hidden="1">'Base Data'!$S$5:$S$27</definedName>
    <definedName name="_ECO_RANGE_ID71220a78a9104a3ca923f6a217f26411" localSheetId="4" hidden="1">'Base Returns'!$F$4:$F$26</definedName>
    <definedName name="_ECO_RANGE_ID7876faf8d25c4f88b3313efb025335a6" localSheetId="4" hidden="1">'Base Returns'!$D$4:$D$26</definedName>
    <definedName name="_ECO_RANGE_ID831783deb8c645658f9400f2f8c7bb6b" localSheetId="4" hidden="1">'Base Returns'!$B$4:$B$26</definedName>
    <definedName name="_ECO_RANGE_ID8d547a3d55644476b53b9017e107d126" localSheetId="4" hidden="1">'Base Returns'!$N$4:$N$26</definedName>
    <definedName name="_ECO_RANGE_ID92d1198fc8d04b2bb0ef06572eb64408" localSheetId="4" hidden="1">'Base Returns'!$Q$4:$Q$26</definedName>
    <definedName name="_ECO_RANGE_ID94483c8566d1499d9e42e3e98a8ae251" localSheetId="4" hidden="1">'Base Returns'!$K$4:$K$26</definedName>
    <definedName name="_ECO_RANGE_ID9c1106a2f0454a7dbc984d8a2decbd95" localSheetId="4" hidden="1">'Base Returns'!$J$4:$J$26</definedName>
    <definedName name="_ECO_RANGE_IDa6313df91ad942a684f27e771895a0ed" localSheetId="4" hidden="1">'Base Returns'!$T$4:$T$26</definedName>
    <definedName name="_ECO_RANGE_IDb07bd62d3bb34fc9b2eb9588b0a86f26" localSheetId="4" hidden="1">'Base Returns'!$L$4:$L$26</definedName>
    <definedName name="_ECO_RANGE_IDbead172de385412fa4b48f146d50f726" localSheetId="2" hidden="1">'Base Data'!$G$9:$G$12</definedName>
    <definedName name="_ECO_RANGE_IDc2433422e858439a9686ee4e8a60d440" localSheetId="4" hidden="1">'Base Returns'!$G$4:$G$26</definedName>
    <definedName name="_ECO_RANGE_IDd04b46a9baeb479abb2618a8b22c9ce3" localSheetId="4" hidden="1">'Base Returns'!$I$4:$I$26</definedName>
    <definedName name="_ECO_RANGE_IDe1eb5081c32441c2abb12176d9b4671d" localSheetId="4" hidden="1">'Base Returns'!$P$4:$P$26</definedName>
    <definedName name="_ECO_RANGE_IDe3ee08823c6c414baf9a41486ed7c52b" localSheetId="4" hidden="1">'Base Returns'!$H$4:$H$26</definedName>
    <definedName name="_ECO_RANGE_IDef6d1b7dcf7f45308984c09a29c3399c" localSheetId="4" hidden="1">'Base Returns'!$S$4:$S$26</definedName>
    <definedName name="_ECO_RANGE_IDef7971726ba64f08ab149a960b2aa5ca" localSheetId="4" hidden="1">'Base Returns'!$W$4:$W$26</definedName>
    <definedName name="_ECO_RANGE_IDf25f3dac1a37402c907c23b06838dead" localSheetId="4" hidden="1">'Base Returns'!$M$4:$M$26</definedName>
    <definedName name="_ECO_RANGE_IDf8d253c755bf45bda64a1a0ea82e5a8e" localSheetId="2" hidden="1">'Base Data'!$B$9:$B$12</definedName>
    <definedName name="_xlnm.Print_Area" localSheetId="0">'Market Dash'!$B$1:$R$47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6" l="1"/>
  <c r="O489" i="5" l="1"/>
  <c r="O488" i="5"/>
  <c r="O487" i="5"/>
  <c r="O486" i="5"/>
  <c r="O485" i="5"/>
  <c r="O484" i="5"/>
  <c r="O483" i="5"/>
  <c r="O482" i="5"/>
  <c r="O481" i="5"/>
  <c r="O480" i="5"/>
  <c r="O479" i="5"/>
  <c r="O478" i="5"/>
  <c r="O477" i="5"/>
  <c r="O476" i="5"/>
  <c r="O475" i="5"/>
  <c r="O474" i="5"/>
  <c r="O473" i="5"/>
  <c r="O472" i="5"/>
  <c r="O471" i="5"/>
  <c r="O470" i="5"/>
  <c r="O469" i="5"/>
  <c r="O468" i="5"/>
  <c r="O467" i="5"/>
  <c r="O466" i="5"/>
  <c r="O465" i="5"/>
  <c r="O464" i="5"/>
  <c r="O463" i="5"/>
  <c r="O462" i="5"/>
  <c r="O461" i="5"/>
  <c r="O460" i="5"/>
  <c r="O459" i="5"/>
  <c r="O458" i="5"/>
  <c r="O457" i="5"/>
  <c r="O456" i="5"/>
  <c r="O455" i="5"/>
  <c r="O454" i="5"/>
  <c r="O453" i="5"/>
  <c r="O452" i="5"/>
  <c r="O451" i="5"/>
  <c r="O450" i="5"/>
  <c r="O449" i="5"/>
  <c r="O448" i="5"/>
  <c r="O447" i="5"/>
  <c r="O446" i="5"/>
  <c r="O445" i="5"/>
  <c r="O444" i="5"/>
  <c r="O443" i="5"/>
  <c r="O442" i="5"/>
  <c r="O441" i="5"/>
  <c r="O440" i="5"/>
  <c r="O439" i="5"/>
  <c r="O438" i="5"/>
  <c r="O437" i="5"/>
  <c r="O436" i="5"/>
  <c r="O435" i="5"/>
  <c r="O434" i="5"/>
  <c r="O433" i="5"/>
  <c r="O432" i="5"/>
  <c r="O431" i="5"/>
  <c r="O430" i="5"/>
  <c r="O429" i="5"/>
  <c r="O428" i="5"/>
  <c r="O427" i="5"/>
  <c r="O426" i="5"/>
  <c r="O425" i="5"/>
  <c r="O424" i="5"/>
  <c r="O423" i="5"/>
  <c r="O422" i="5"/>
  <c r="O421" i="5"/>
  <c r="O420" i="5"/>
  <c r="O419" i="5"/>
  <c r="O418" i="5"/>
  <c r="O417" i="5"/>
  <c r="O416" i="5"/>
  <c r="O415" i="5"/>
  <c r="O414" i="5"/>
  <c r="O413" i="5"/>
  <c r="O412" i="5"/>
  <c r="O411" i="5"/>
  <c r="O410" i="5"/>
  <c r="O409" i="5"/>
  <c r="O408" i="5"/>
  <c r="O407" i="5"/>
  <c r="O406" i="5"/>
  <c r="O405" i="5"/>
  <c r="O404" i="5"/>
  <c r="O403" i="5"/>
  <c r="O402" i="5"/>
  <c r="O401" i="5"/>
  <c r="O400" i="5"/>
  <c r="O399" i="5"/>
  <c r="O398" i="5"/>
  <c r="O397" i="5"/>
  <c r="O396" i="5"/>
  <c r="O395" i="5"/>
  <c r="O394" i="5"/>
  <c r="O393" i="5"/>
  <c r="O392" i="5"/>
  <c r="O391" i="5"/>
  <c r="O390" i="5"/>
  <c r="O389" i="5"/>
  <c r="O388" i="5"/>
  <c r="O387" i="5"/>
  <c r="O386" i="5"/>
  <c r="O385" i="5"/>
  <c r="O384" i="5"/>
  <c r="O383" i="5"/>
  <c r="O382" i="5"/>
  <c r="O381" i="5"/>
  <c r="O380" i="5"/>
  <c r="O379" i="5"/>
  <c r="O378" i="5"/>
  <c r="O377" i="5"/>
  <c r="O376" i="5"/>
  <c r="O375" i="5"/>
  <c r="O374" i="5"/>
  <c r="O373" i="5"/>
  <c r="O372" i="5"/>
  <c r="O371" i="5"/>
  <c r="O370" i="5"/>
  <c r="O369" i="5"/>
  <c r="O368" i="5"/>
  <c r="O367" i="5"/>
  <c r="O366" i="5"/>
  <c r="O365" i="5"/>
  <c r="O364" i="5"/>
  <c r="O363" i="5"/>
  <c r="O362" i="5"/>
  <c r="O361" i="5"/>
  <c r="O360" i="5"/>
  <c r="O359" i="5"/>
  <c r="O358" i="5"/>
  <c r="O357" i="5"/>
  <c r="O356" i="5"/>
  <c r="O355" i="5"/>
  <c r="O354" i="5"/>
  <c r="O353" i="5"/>
  <c r="O352" i="5"/>
  <c r="O351" i="5"/>
  <c r="O350" i="5"/>
  <c r="O349" i="5"/>
  <c r="O348" i="5"/>
  <c r="O347" i="5"/>
  <c r="O346" i="5"/>
  <c r="O345" i="5"/>
  <c r="O344" i="5"/>
  <c r="O343" i="5"/>
  <c r="O342" i="5"/>
  <c r="O341" i="5"/>
  <c r="O340" i="5"/>
  <c r="O339" i="5"/>
  <c r="O338" i="5"/>
  <c r="O337" i="5"/>
  <c r="O336" i="5"/>
  <c r="O335" i="5"/>
  <c r="O334" i="5"/>
  <c r="O333" i="5"/>
  <c r="O332" i="5"/>
  <c r="O331" i="5"/>
  <c r="O330" i="5"/>
  <c r="O329" i="5"/>
  <c r="O328" i="5"/>
  <c r="O327" i="5"/>
  <c r="O326" i="5"/>
  <c r="O325" i="5"/>
  <c r="O324" i="5"/>
  <c r="O323" i="5"/>
  <c r="O322" i="5"/>
  <c r="O321" i="5"/>
  <c r="O320" i="5"/>
  <c r="O319" i="5"/>
  <c r="O318" i="5"/>
  <c r="O317" i="5"/>
  <c r="O316" i="5"/>
  <c r="O315" i="5"/>
  <c r="O314" i="5"/>
  <c r="O313" i="5"/>
  <c r="O312" i="5"/>
  <c r="O311" i="5"/>
  <c r="O310" i="5"/>
  <c r="O309" i="5"/>
  <c r="O308" i="5"/>
  <c r="O307" i="5"/>
  <c r="O306" i="5"/>
  <c r="O305" i="5"/>
  <c r="O304" i="5"/>
  <c r="O303" i="5"/>
  <c r="O302" i="5"/>
  <c r="O301" i="5"/>
  <c r="O300" i="5"/>
  <c r="O299" i="5"/>
  <c r="O298" i="5"/>
  <c r="O297" i="5"/>
  <c r="O296" i="5"/>
  <c r="O295" i="5"/>
  <c r="O294" i="5"/>
  <c r="O293" i="5"/>
  <c r="O292" i="5"/>
  <c r="O291" i="5"/>
  <c r="O290" i="5"/>
  <c r="O289" i="5"/>
  <c r="O288" i="5"/>
  <c r="O287" i="5"/>
  <c r="O286" i="5"/>
  <c r="O285" i="5"/>
  <c r="O284" i="5"/>
  <c r="O283" i="5"/>
  <c r="O282" i="5"/>
  <c r="O281" i="5"/>
  <c r="O280" i="5"/>
  <c r="O279" i="5"/>
  <c r="O278" i="5"/>
  <c r="O277" i="5"/>
  <c r="O276" i="5"/>
  <c r="O275" i="5"/>
  <c r="O274" i="5"/>
  <c r="O273" i="5"/>
  <c r="O272" i="5"/>
  <c r="O271" i="5"/>
  <c r="O270" i="5"/>
  <c r="O269" i="5"/>
  <c r="O268" i="5"/>
  <c r="O267" i="5"/>
  <c r="O266" i="5"/>
  <c r="O265" i="5"/>
  <c r="O264" i="5"/>
  <c r="O263" i="5"/>
  <c r="O262" i="5"/>
  <c r="O261" i="5"/>
  <c r="O260" i="5"/>
  <c r="O259" i="5"/>
  <c r="O258" i="5"/>
  <c r="O257" i="5"/>
  <c r="O256" i="5"/>
  <c r="O255" i="5"/>
  <c r="O254" i="5"/>
  <c r="O253" i="5"/>
  <c r="O252" i="5"/>
  <c r="O251" i="5"/>
  <c r="O250" i="5"/>
  <c r="O249" i="5"/>
  <c r="O248" i="5"/>
  <c r="O247" i="5"/>
  <c r="O246" i="5"/>
  <c r="O245" i="5"/>
  <c r="O244" i="5"/>
  <c r="O243" i="5"/>
  <c r="O242" i="5"/>
  <c r="O241" i="5"/>
  <c r="O240" i="5"/>
  <c r="O239" i="5"/>
  <c r="O238" i="5"/>
  <c r="O237" i="5"/>
  <c r="O236" i="5"/>
  <c r="O235" i="5"/>
  <c r="O234" i="5"/>
  <c r="O233" i="5"/>
  <c r="O232" i="5"/>
  <c r="O231" i="5"/>
  <c r="O230" i="5"/>
  <c r="O229" i="5"/>
  <c r="O228" i="5"/>
  <c r="O227" i="5"/>
  <c r="O226" i="5"/>
  <c r="O225" i="5"/>
  <c r="O224" i="5"/>
  <c r="O223" i="5"/>
  <c r="O222" i="5"/>
  <c r="O221" i="5"/>
  <c r="O220" i="5"/>
  <c r="O219" i="5"/>
  <c r="O218" i="5"/>
  <c r="O217" i="5"/>
  <c r="O216" i="5"/>
  <c r="O215" i="5"/>
  <c r="O214" i="5"/>
  <c r="O213" i="5"/>
  <c r="O212" i="5"/>
  <c r="O211" i="5"/>
  <c r="O210" i="5"/>
  <c r="O209" i="5"/>
  <c r="O208" i="5"/>
  <c r="O207" i="5"/>
  <c r="O206" i="5"/>
  <c r="O205" i="5"/>
  <c r="O204" i="5"/>
  <c r="O203" i="5"/>
  <c r="O202" i="5"/>
  <c r="O201" i="5"/>
  <c r="O200" i="5"/>
  <c r="O199" i="5"/>
  <c r="O198" i="5"/>
  <c r="O197" i="5"/>
  <c r="O196" i="5"/>
  <c r="O195" i="5"/>
  <c r="O194" i="5"/>
  <c r="O193" i="5"/>
  <c r="O192" i="5"/>
  <c r="O191" i="5"/>
  <c r="O190" i="5"/>
  <c r="O189" i="5"/>
  <c r="O188" i="5"/>
  <c r="O187" i="5"/>
  <c r="O186" i="5"/>
  <c r="O185" i="5"/>
  <c r="O184" i="5"/>
  <c r="O183" i="5"/>
  <c r="O182" i="5"/>
  <c r="O181" i="5"/>
  <c r="O180" i="5"/>
  <c r="O179" i="5"/>
  <c r="O178" i="5"/>
  <c r="O177" i="5"/>
  <c r="O176" i="5"/>
  <c r="O175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B3" i="13"/>
  <c r="Q22" i="1"/>
  <c r="O22" i="1"/>
  <c r="Q24" i="1"/>
  <c r="O24" i="1"/>
  <c r="N4" i="5"/>
  <c r="P4" i="5"/>
  <c r="S4" i="5"/>
  <c r="Y3" i="13"/>
  <c r="C8" i="5" l="1"/>
  <c r="F12" i="5"/>
  <c r="F9" i="5"/>
  <c r="E10" i="5"/>
  <c r="D11" i="5"/>
  <c r="C12" i="5"/>
  <c r="F10" i="5"/>
  <c r="D12" i="5"/>
  <c r="E8" i="5"/>
  <c r="D9" i="5"/>
  <c r="C10" i="5"/>
  <c r="F11" i="5"/>
  <c r="E12" i="5"/>
  <c r="D8" i="5"/>
  <c r="C9" i="5"/>
  <c r="E11" i="5"/>
  <c r="F8" i="5"/>
  <c r="E9" i="5"/>
  <c r="D10" i="5"/>
  <c r="C11" i="5"/>
  <c r="I32" i="1"/>
  <c r="J9" i="5"/>
  <c r="A4" i="12" l="1"/>
  <c r="F4" i="12" s="1"/>
  <c r="C568" i="13"/>
  <c r="E568" i="13" s="1"/>
  <c r="C567" i="13"/>
  <c r="E567" i="13" s="1"/>
  <c r="C566" i="13"/>
  <c r="E566" i="13" s="1"/>
  <c r="C565" i="13"/>
  <c r="E565" i="13" s="1"/>
  <c r="C564" i="13"/>
  <c r="E564" i="13" s="1"/>
  <c r="C563" i="13"/>
  <c r="E563" i="13" s="1"/>
  <c r="C562" i="13"/>
  <c r="E562" i="13" s="1"/>
  <c r="C561" i="13"/>
  <c r="E561" i="13" s="1"/>
  <c r="C560" i="13"/>
  <c r="E560" i="13" s="1"/>
  <c r="C559" i="13"/>
  <c r="E559" i="13" s="1"/>
  <c r="C558" i="13"/>
  <c r="E558" i="13" s="1"/>
  <c r="C557" i="13"/>
  <c r="E557" i="13" s="1"/>
  <c r="C556" i="13"/>
  <c r="E556" i="13" s="1"/>
  <c r="C555" i="13"/>
  <c r="E555" i="13" s="1"/>
  <c r="C554" i="13"/>
  <c r="E554" i="13" s="1"/>
  <c r="C553" i="13"/>
  <c r="E553" i="13" s="1"/>
  <c r="C552" i="13"/>
  <c r="E552" i="13" s="1"/>
  <c r="C551" i="13"/>
  <c r="E551" i="13" s="1"/>
  <c r="C550" i="13"/>
  <c r="E550" i="13" s="1"/>
  <c r="C549" i="13"/>
  <c r="E549" i="13" s="1"/>
  <c r="C548" i="13"/>
  <c r="E548" i="13" s="1"/>
  <c r="C547" i="13"/>
  <c r="E547" i="13" s="1"/>
  <c r="C546" i="13"/>
  <c r="E546" i="13" s="1"/>
  <c r="C545" i="13"/>
  <c r="E545" i="13" s="1"/>
  <c r="C544" i="13"/>
  <c r="E544" i="13" s="1"/>
  <c r="C543" i="13"/>
  <c r="E543" i="13" s="1"/>
  <c r="C542" i="13"/>
  <c r="E542" i="13" s="1"/>
  <c r="C541" i="13"/>
  <c r="E541" i="13" s="1"/>
  <c r="C540" i="13"/>
  <c r="E540" i="13" s="1"/>
  <c r="C539" i="13"/>
  <c r="E539" i="13" s="1"/>
  <c r="C538" i="13"/>
  <c r="E538" i="13" s="1"/>
  <c r="C537" i="13"/>
  <c r="E537" i="13" s="1"/>
  <c r="C536" i="13"/>
  <c r="E536" i="13" s="1"/>
  <c r="C535" i="13"/>
  <c r="E535" i="13" s="1"/>
  <c r="C534" i="13"/>
  <c r="E534" i="13" s="1"/>
  <c r="C533" i="13"/>
  <c r="E533" i="13" s="1"/>
  <c r="C532" i="13"/>
  <c r="E532" i="13" s="1"/>
  <c r="C531" i="13"/>
  <c r="E531" i="13" s="1"/>
  <c r="C530" i="13"/>
  <c r="E530" i="13" s="1"/>
  <c r="C529" i="13"/>
  <c r="E529" i="13" s="1"/>
  <c r="C528" i="13"/>
  <c r="E528" i="13" s="1"/>
  <c r="C527" i="13"/>
  <c r="E527" i="13" s="1"/>
  <c r="C526" i="13"/>
  <c r="E526" i="13" s="1"/>
  <c r="C525" i="13"/>
  <c r="E525" i="13" s="1"/>
  <c r="C524" i="13"/>
  <c r="E524" i="13" s="1"/>
  <c r="C523" i="13"/>
  <c r="E523" i="13" s="1"/>
  <c r="C522" i="13"/>
  <c r="E522" i="13" s="1"/>
  <c r="C521" i="13"/>
  <c r="E521" i="13" s="1"/>
  <c r="C520" i="13"/>
  <c r="E520" i="13" s="1"/>
  <c r="C519" i="13"/>
  <c r="E519" i="13" s="1"/>
  <c r="C518" i="13"/>
  <c r="E518" i="13" s="1"/>
  <c r="C517" i="13"/>
  <c r="E517" i="13" s="1"/>
  <c r="C516" i="13"/>
  <c r="E516" i="13" s="1"/>
  <c r="C515" i="13"/>
  <c r="E515" i="13" s="1"/>
  <c r="C514" i="13"/>
  <c r="E514" i="13" s="1"/>
  <c r="C513" i="13"/>
  <c r="E513" i="13" s="1"/>
  <c r="C512" i="13"/>
  <c r="E512" i="13" s="1"/>
  <c r="C511" i="13"/>
  <c r="E511" i="13" s="1"/>
  <c r="C510" i="13"/>
  <c r="E510" i="13" s="1"/>
  <c r="C509" i="13"/>
  <c r="E509" i="13" s="1"/>
  <c r="C508" i="13"/>
  <c r="E508" i="13" s="1"/>
  <c r="C507" i="13"/>
  <c r="E507" i="13" s="1"/>
  <c r="C506" i="13"/>
  <c r="E506" i="13" s="1"/>
  <c r="C505" i="13"/>
  <c r="E505" i="13" s="1"/>
  <c r="C504" i="13"/>
  <c r="E504" i="13" s="1"/>
  <c r="C503" i="13"/>
  <c r="E503" i="13" s="1"/>
  <c r="C502" i="13"/>
  <c r="E502" i="13" s="1"/>
  <c r="C501" i="13"/>
  <c r="E501" i="13" s="1"/>
  <c r="C500" i="13"/>
  <c r="E500" i="13" s="1"/>
  <c r="C499" i="13"/>
  <c r="E499" i="13" s="1"/>
  <c r="C498" i="13"/>
  <c r="E498" i="13" s="1"/>
  <c r="C497" i="13"/>
  <c r="E497" i="13" s="1"/>
  <c r="C496" i="13"/>
  <c r="E496" i="13" s="1"/>
  <c r="C495" i="13"/>
  <c r="E495" i="13" s="1"/>
  <c r="C494" i="13"/>
  <c r="E494" i="13" s="1"/>
  <c r="C493" i="13"/>
  <c r="E493" i="13" s="1"/>
  <c r="C492" i="13"/>
  <c r="E492" i="13" s="1"/>
  <c r="C491" i="13"/>
  <c r="E491" i="13" s="1"/>
  <c r="C490" i="13"/>
  <c r="E490" i="13" s="1"/>
  <c r="C489" i="13"/>
  <c r="E489" i="13" s="1"/>
  <c r="E132" i="13"/>
  <c r="E305" i="13"/>
  <c r="E303" i="13"/>
  <c r="E153" i="13"/>
  <c r="E416" i="13"/>
  <c r="E110" i="13"/>
  <c r="E380" i="13"/>
  <c r="E200" i="13"/>
  <c r="E218" i="13"/>
  <c r="E166" i="13"/>
  <c r="E297" i="13"/>
  <c r="E379" i="13"/>
  <c r="E422" i="13"/>
  <c r="E365" i="13"/>
  <c r="E238" i="13"/>
  <c r="E139" i="13"/>
  <c r="E210" i="13"/>
  <c r="E22" i="13"/>
  <c r="E226" i="13"/>
  <c r="E290" i="13"/>
  <c r="E347" i="13"/>
  <c r="E179" i="13"/>
  <c r="E15" i="13"/>
  <c r="E58" i="13"/>
  <c r="E65" i="13"/>
  <c r="E316" i="13"/>
  <c r="E268" i="13"/>
  <c r="E462" i="13"/>
  <c r="E17" i="13"/>
  <c r="E282" i="13"/>
  <c r="E135" i="13"/>
  <c r="E42" i="13"/>
  <c r="E272" i="13"/>
  <c r="E349" i="13"/>
  <c r="E245" i="13"/>
  <c r="E414" i="13"/>
  <c r="E124" i="13"/>
  <c r="E192" i="13"/>
  <c r="E127" i="13"/>
  <c r="E482" i="13"/>
  <c r="E395" i="13"/>
  <c r="E23" i="13"/>
  <c r="E68" i="13"/>
  <c r="E159" i="13"/>
  <c r="E96" i="13"/>
  <c r="E186" i="13"/>
  <c r="E55" i="13"/>
  <c r="E476" i="13"/>
  <c r="E337" i="13"/>
  <c r="E147" i="13"/>
  <c r="E405" i="13"/>
  <c r="E189" i="13"/>
  <c r="E39" i="13"/>
  <c r="E397" i="13"/>
  <c r="E213" i="13"/>
  <c r="E325" i="13"/>
  <c r="E300" i="13"/>
  <c r="E167" i="13"/>
  <c r="E57" i="13"/>
  <c r="E90" i="13"/>
  <c r="E146" i="13"/>
  <c r="E162" i="13"/>
  <c r="E114" i="13"/>
  <c r="E195" i="13"/>
  <c r="E438" i="13"/>
  <c r="E444" i="13"/>
  <c r="E302" i="13"/>
  <c r="E137" i="13"/>
  <c r="E427" i="13"/>
  <c r="E45" i="13"/>
  <c r="E391" i="13"/>
  <c r="E80" i="13"/>
  <c r="E322" i="13"/>
  <c r="E253" i="13"/>
  <c r="E236" i="13"/>
  <c r="E348" i="13"/>
  <c r="E244" i="13"/>
  <c r="E358" i="13"/>
  <c r="E298" i="13"/>
  <c r="E112" i="13"/>
  <c r="E247" i="13"/>
  <c r="E51" i="13"/>
  <c r="E254" i="13"/>
  <c r="E177" i="13"/>
  <c r="E448" i="13"/>
  <c r="E446" i="13"/>
  <c r="E450" i="13"/>
  <c r="E212" i="13"/>
  <c r="E190" i="13"/>
  <c r="E145" i="13"/>
  <c r="E483" i="13"/>
  <c r="E134" i="13"/>
  <c r="E70" i="13"/>
  <c r="E267" i="13"/>
  <c r="E33" i="13"/>
  <c r="E154" i="13"/>
  <c r="E255" i="13"/>
  <c r="E248" i="13"/>
  <c r="E211" i="13"/>
  <c r="E478" i="13"/>
  <c r="E232" i="13"/>
  <c r="E469" i="13"/>
  <c r="E429" i="13"/>
  <c r="E402" i="13"/>
  <c r="E266" i="13"/>
  <c r="E156" i="13"/>
  <c r="E466" i="13"/>
  <c r="E271" i="13"/>
  <c r="E105" i="13"/>
  <c r="E425" i="13"/>
  <c r="E308" i="13"/>
  <c r="E369" i="13"/>
  <c r="E460" i="13"/>
  <c r="E36" i="13"/>
  <c r="E220" i="13"/>
  <c r="E420" i="13"/>
  <c r="E258" i="13"/>
  <c r="E155" i="13"/>
  <c r="E342" i="13"/>
  <c r="E207" i="13"/>
  <c r="E121" i="13"/>
  <c r="E130" i="13"/>
  <c r="E374" i="13"/>
  <c r="E437" i="13"/>
  <c r="E25" i="13"/>
  <c r="E357" i="13"/>
  <c r="E367" i="13"/>
  <c r="E172" i="13"/>
  <c r="E375" i="13"/>
  <c r="E194" i="13"/>
  <c r="E88" i="13"/>
  <c r="E178" i="13"/>
  <c r="E171" i="13"/>
  <c r="E98" i="13"/>
  <c r="E281" i="13"/>
  <c r="E392" i="13"/>
  <c r="E209" i="13"/>
  <c r="E53" i="13"/>
  <c r="E442" i="13"/>
  <c r="E133" i="13"/>
  <c r="E43" i="13"/>
  <c r="E329" i="13"/>
  <c r="E148" i="13"/>
  <c r="E230" i="13"/>
  <c r="E269" i="13"/>
  <c r="E74" i="13"/>
  <c r="E324" i="13"/>
  <c r="E403" i="13"/>
  <c r="E433" i="13"/>
  <c r="E394" i="13"/>
  <c r="E168" i="13"/>
  <c r="E463" i="13"/>
  <c r="E217" i="13"/>
  <c r="E228" i="13"/>
  <c r="E480" i="13"/>
  <c r="E164" i="13"/>
  <c r="E48" i="13"/>
  <c r="E157" i="13"/>
  <c r="E368" i="13"/>
  <c r="E223" i="13"/>
  <c r="E87" i="13"/>
  <c r="E345" i="13"/>
  <c r="E93" i="13"/>
  <c r="E393" i="13"/>
  <c r="E150" i="13"/>
  <c r="E387" i="13"/>
  <c r="E318" i="13"/>
  <c r="E377" i="13"/>
  <c r="E86" i="13"/>
  <c r="E424" i="13"/>
  <c r="E92" i="13"/>
  <c r="E40" i="13"/>
  <c r="E454" i="13"/>
  <c r="E331" i="13"/>
  <c r="E69" i="13"/>
  <c r="E384" i="13"/>
  <c r="E428" i="13"/>
  <c r="E214" i="13"/>
  <c r="E8" i="13"/>
  <c r="E81" i="13"/>
  <c r="E149" i="13"/>
  <c r="E338" i="13"/>
  <c r="E339" i="13"/>
  <c r="E28" i="13"/>
  <c r="E241" i="13"/>
  <c r="E38" i="13"/>
  <c r="E235" i="13"/>
  <c r="E251" i="13"/>
  <c r="E56" i="13"/>
  <c r="E457" i="13"/>
  <c r="E355" i="13"/>
  <c r="E371" i="13"/>
  <c r="E246" i="13"/>
  <c r="E321" i="13"/>
  <c r="E332" i="13"/>
  <c r="E125" i="13"/>
  <c r="E73" i="13"/>
  <c r="E461" i="13"/>
  <c r="E270" i="13"/>
  <c r="E320" i="13"/>
  <c r="E295" i="13"/>
  <c r="E399" i="13"/>
  <c r="E306" i="13"/>
  <c r="E436" i="13"/>
  <c r="E385" i="13"/>
  <c r="E18" i="13"/>
  <c r="E406" i="13"/>
  <c r="E216" i="13"/>
  <c r="E473" i="13"/>
  <c r="E34" i="13"/>
  <c r="E386" i="13"/>
  <c r="E275" i="13"/>
  <c r="E390" i="13"/>
  <c r="E293" i="13"/>
  <c r="E62" i="13"/>
  <c r="E279" i="13"/>
  <c r="E227" i="13"/>
  <c r="E400" i="13"/>
  <c r="E408" i="13"/>
  <c r="E419" i="13"/>
  <c r="E314" i="13"/>
  <c r="E188" i="13"/>
  <c r="E76" i="13"/>
  <c r="E191" i="13"/>
  <c r="E364" i="13"/>
  <c r="E100" i="13"/>
  <c r="E471" i="13"/>
  <c r="E24" i="13"/>
  <c r="E198" i="13"/>
  <c r="E115" i="13"/>
  <c r="E82" i="13"/>
  <c r="E41" i="13"/>
  <c r="E312" i="13"/>
  <c r="E95" i="13"/>
  <c r="E224" i="13"/>
  <c r="E107" i="13"/>
  <c r="E356" i="13"/>
  <c r="E411" i="13"/>
  <c r="E49" i="13"/>
  <c r="E352" i="13"/>
  <c r="E101" i="13"/>
  <c r="E20" i="13"/>
  <c r="E396" i="13"/>
  <c r="E19" i="13"/>
  <c r="E160" i="13"/>
  <c r="E102" i="13"/>
  <c r="E185" i="13"/>
  <c r="E233" i="13"/>
  <c r="E11" i="13"/>
  <c r="E330" i="13"/>
  <c r="E378" i="13"/>
  <c r="E54" i="13"/>
  <c r="E229" i="13"/>
  <c r="E343" i="13"/>
  <c r="E372" i="13"/>
  <c r="E449" i="13"/>
  <c r="E288" i="13"/>
  <c r="E335" i="13"/>
  <c r="E109" i="13"/>
  <c r="E240" i="13"/>
  <c r="E485" i="13"/>
  <c r="E488" i="13"/>
  <c r="E286" i="13"/>
  <c r="E264" i="13"/>
  <c r="E170" i="13"/>
  <c r="E301" i="13"/>
  <c r="E13" i="13"/>
  <c r="E307" i="13"/>
  <c r="E32" i="13"/>
  <c r="E206" i="13"/>
  <c r="E292" i="13"/>
  <c r="E52" i="13"/>
  <c r="E176" i="13"/>
  <c r="E104" i="13"/>
  <c r="E432" i="13"/>
  <c r="E85" i="13"/>
  <c r="E144" i="13"/>
  <c r="E459" i="13"/>
  <c r="E443" i="13"/>
  <c r="E291" i="13"/>
  <c r="E27" i="13"/>
  <c r="E196" i="13"/>
  <c r="E284" i="13"/>
  <c r="E260" i="13"/>
  <c r="E199" i="13"/>
  <c r="E351" i="13"/>
  <c r="E64" i="13"/>
  <c r="E265" i="13"/>
  <c r="E143" i="13"/>
  <c r="E29" i="13"/>
  <c r="E231" i="13"/>
  <c r="E311" i="13"/>
  <c r="E285" i="13"/>
  <c r="E484" i="13"/>
  <c r="E319" i="13"/>
  <c r="E426" i="13"/>
  <c r="E333" i="13"/>
  <c r="E309" i="13"/>
  <c r="E78" i="13"/>
  <c r="E430" i="13"/>
  <c r="E359" i="13"/>
  <c r="E453" i="13"/>
  <c r="E289" i="13"/>
  <c r="E10" i="13"/>
  <c r="E334" i="13"/>
  <c r="E183" i="13"/>
  <c r="E215" i="13"/>
  <c r="E361" i="13"/>
  <c r="E111" i="13"/>
  <c r="E205" i="13"/>
  <c r="E165" i="13"/>
  <c r="E181" i="13"/>
  <c r="E326" i="13"/>
  <c r="E317" i="13"/>
  <c r="E350" i="13"/>
  <c r="E341" i="13"/>
  <c r="E440" i="13"/>
  <c r="E315" i="13"/>
  <c r="E431" i="13"/>
  <c r="E382" i="13"/>
  <c r="E353" i="13"/>
  <c r="E323" i="13"/>
  <c r="E5" i="13"/>
  <c r="E336" i="13"/>
  <c r="E174" i="13"/>
  <c r="E280" i="13"/>
  <c r="E97" i="13"/>
  <c r="E287" i="13"/>
  <c r="E362" i="13"/>
  <c r="E239" i="13"/>
  <c r="E452" i="13"/>
  <c r="E256" i="13"/>
  <c r="E389" i="13"/>
  <c r="E208" i="13"/>
  <c r="E30" i="13"/>
  <c r="E77" i="13"/>
  <c r="E180" i="13"/>
  <c r="E26" i="13"/>
  <c r="E44" i="13"/>
  <c r="E103" i="13"/>
  <c r="E119" i="13"/>
  <c r="E91" i="13"/>
  <c r="E12" i="13"/>
  <c r="E140" i="13"/>
  <c r="E6" i="13"/>
  <c r="E46" i="13"/>
  <c r="E278" i="13"/>
  <c r="E468" i="13"/>
  <c r="E35" i="13"/>
  <c r="E126" i="13"/>
  <c r="E123" i="13"/>
  <c r="E31" i="13"/>
  <c r="E470" i="13"/>
  <c r="E161" i="13"/>
  <c r="E273" i="13"/>
  <c r="E128" i="13"/>
  <c r="E421" i="13"/>
  <c r="E383" i="13"/>
  <c r="E475" i="13"/>
  <c r="E277" i="13"/>
  <c r="E158" i="13"/>
  <c r="E108" i="13"/>
  <c r="E67" i="13"/>
  <c r="E340" i="13"/>
  <c r="E37" i="13"/>
  <c r="E296" i="13"/>
  <c r="E257" i="13"/>
  <c r="E458" i="13"/>
  <c r="E9" i="13"/>
  <c r="E142" i="13"/>
  <c r="E294" i="13"/>
  <c r="E50" i="13"/>
  <c r="E202" i="13"/>
  <c r="E193" i="13"/>
  <c r="E187" i="13"/>
  <c r="E472" i="13"/>
  <c r="E250" i="13"/>
  <c r="E59" i="13"/>
  <c r="E304" i="13"/>
  <c r="E60" i="13"/>
  <c r="E131" i="13"/>
  <c r="E113" i="13"/>
  <c r="E16" i="13"/>
  <c r="E234" i="13"/>
  <c r="E122" i="13"/>
  <c r="E401" i="13"/>
  <c r="E299" i="13"/>
  <c r="E7" i="13"/>
  <c r="E203" i="13"/>
  <c r="E465" i="13"/>
  <c r="E163" i="13"/>
  <c r="E175" i="13"/>
  <c r="E197" i="13"/>
  <c r="E106" i="13"/>
  <c r="E274" i="13"/>
  <c r="E259" i="13"/>
  <c r="E72" i="13"/>
  <c r="E409" i="13"/>
  <c r="E346" i="13"/>
  <c r="E373" i="13"/>
  <c r="E99" i="13"/>
  <c r="E151" i="13"/>
  <c r="E276" i="13"/>
  <c r="E418" i="13"/>
  <c r="E201" i="13"/>
  <c r="E410" i="13"/>
  <c r="E360" i="13"/>
  <c r="E84" i="13"/>
  <c r="E136" i="13"/>
  <c r="E370" i="13"/>
  <c r="E71" i="13"/>
  <c r="E262" i="13"/>
  <c r="E354" i="13"/>
  <c r="E310" i="13"/>
  <c r="E327" i="13"/>
  <c r="E173" i="13"/>
  <c r="E204" i="13"/>
  <c r="E441" i="13"/>
  <c r="E252" i="13"/>
  <c r="E221" i="13"/>
  <c r="E184" i="13"/>
  <c r="E47" i="13"/>
  <c r="E237" i="13"/>
  <c r="E79" i="13"/>
  <c r="E219" i="13"/>
  <c r="E412" i="13"/>
  <c r="E464" i="13"/>
  <c r="E283" i="13"/>
  <c r="E344" i="13"/>
  <c r="E14" i="13"/>
  <c r="E417" i="13"/>
  <c r="E225" i="13"/>
  <c r="E366" i="13"/>
  <c r="E138" i="13"/>
  <c r="E83" i="13"/>
  <c r="E66" i="13"/>
  <c r="E242" i="13"/>
  <c r="E413" i="13"/>
  <c r="E363" i="13"/>
  <c r="E404" i="13"/>
  <c r="E141" i="13"/>
  <c r="E261" i="13"/>
  <c r="E75" i="13"/>
  <c r="E94" i="13"/>
  <c r="E479" i="13"/>
  <c r="E435" i="13"/>
  <c r="E487" i="13"/>
  <c r="E263" i="13"/>
  <c r="E182" i="13"/>
  <c r="E249" i="13"/>
  <c r="E129" i="13"/>
  <c r="E486" i="13"/>
  <c r="E434" i="13"/>
  <c r="E415" i="13"/>
  <c r="E381" i="13"/>
  <c r="E243" i="13"/>
  <c r="E445" i="13"/>
  <c r="E481" i="13"/>
  <c r="E455" i="13"/>
  <c r="E328" i="13"/>
  <c r="E456" i="13"/>
  <c r="E398" i="13"/>
  <c r="E21" i="13"/>
  <c r="E222" i="13"/>
  <c r="E120" i="13"/>
  <c r="E447" i="13"/>
  <c r="E89" i="13"/>
  <c r="E116" i="13"/>
  <c r="E407" i="13"/>
  <c r="E313" i="13"/>
  <c r="E376" i="13"/>
  <c r="E451" i="13"/>
  <c r="E477" i="13"/>
  <c r="E439" i="13"/>
  <c r="E467" i="13"/>
  <c r="E63" i="13"/>
  <c r="E117" i="13"/>
  <c r="E118" i="13"/>
  <c r="E152" i="13"/>
  <c r="E169" i="13"/>
  <c r="E388" i="13"/>
  <c r="E474" i="13"/>
  <c r="E423" i="13"/>
  <c r="E4" i="13"/>
  <c r="E61" i="13"/>
  <c r="R3" i="12"/>
  <c r="Q3" i="12"/>
  <c r="J3" i="12"/>
  <c r="I3" i="12"/>
  <c r="R3" i="1"/>
  <c r="M34" i="1"/>
  <c r="K18" i="1"/>
  <c r="K19" i="1"/>
  <c r="K20" i="1"/>
  <c r="K22" i="1"/>
  <c r="K21" i="1"/>
  <c r="L9" i="5"/>
  <c r="C3" i="13"/>
  <c r="I3" i="13"/>
  <c r="F3" i="13"/>
  <c r="L3" i="13"/>
  <c r="K3" i="13"/>
  <c r="D3" i="13"/>
  <c r="M3" i="13"/>
  <c r="J3" i="13"/>
  <c r="H3" i="13"/>
  <c r="G3" i="13"/>
  <c r="P4" i="12" l="1"/>
  <c r="J20" i="1"/>
  <c r="K9" i="5"/>
  <c r="B4" i="6"/>
  <c r="B3" i="6" s="1"/>
  <c r="R4" i="12"/>
  <c r="G4" i="12"/>
  <c r="B3" i="12"/>
  <c r="H4" i="12"/>
  <c r="B4" i="12"/>
  <c r="O4" i="12"/>
  <c r="A5" i="12"/>
  <c r="A6" i="12" s="1"/>
  <c r="A7" i="12" s="1"/>
  <c r="A8" i="12" s="1"/>
  <c r="A9" i="12" s="1"/>
  <c r="A10" i="12" s="1"/>
  <c r="A11" i="12" s="1"/>
  <c r="A12" i="12" s="1"/>
  <c r="B12" i="12" s="1"/>
  <c r="Q4" i="12"/>
  <c r="S2" i="13"/>
  <c r="T2" i="13"/>
  <c r="S4" i="12"/>
  <c r="K4" i="12"/>
  <c r="C4" i="12"/>
  <c r="L4" i="12"/>
  <c r="J4" i="12"/>
  <c r="D4" i="12"/>
  <c r="M4" i="12"/>
  <c r="T4" i="12"/>
  <c r="E4" i="12"/>
  <c r="N4" i="12"/>
  <c r="P3" i="12"/>
  <c r="H3" i="12"/>
  <c r="N3" i="12"/>
  <c r="F3" i="12"/>
  <c r="C3" i="12"/>
  <c r="O3" i="12"/>
  <c r="G3" i="12"/>
  <c r="D3" i="12"/>
  <c r="S3" i="12"/>
  <c r="K3" i="12"/>
  <c r="M3" i="12"/>
  <c r="E3" i="12"/>
  <c r="T3" i="12"/>
  <c r="L3" i="12"/>
  <c r="I4" i="12"/>
  <c r="S3" i="13"/>
  <c r="T3" i="13"/>
  <c r="M5" i="12" l="1"/>
  <c r="B6" i="12"/>
  <c r="O5" i="12"/>
  <c r="B7" i="12"/>
  <c r="F5" i="12"/>
  <c r="S5" i="12"/>
  <c r="B9" i="12"/>
  <c r="T5" i="12"/>
  <c r="N5" i="12"/>
  <c r="B11" i="12"/>
  <c r="B8" i="12"/>
  <c r="D5" i="12"/>
  <c r="B10" i="12"/>
  <c r="E5" i="12"/>
  <c r="B5" i="12"/>
  <c r="U2" i="13"/>
  <c r="R2" i="13"/>
  <c r="C5" i="12"/>
  <c r="L5" i="12"/>
  <c r="P5" i="12"/>
  <c r="H5" i="12"/>
  <c r="J5" i="12"/>
  <c r="R5" i="12"/>
  <c r="Q5" i="12"/>
  <c r="I5" i="12"/>
  <c r="K5" i="12"/>
  <c r="G5" i="12"/>
  <c r="T6" i="12"/>
  <c r="L6" i="12"/>
  <c r="D6" i="12"/>
  <c r="J6" i="12"/>
  <c r="S6" i="12"/>
  <c r="K6" i="12"/>
  <c r="C6" i="12"/>
  <c r="R6" i="12"/>
  <c r="P6" i="12"/>
  <c r="O6" i="12"/>
  <c r="Q6" i="12"/>
  <c r="I6" i="12"/>
  <c r="H6" i="12"/>
  <c r="G6" i="12"/>
  <c r="N6" i="12"/>
  <c r="F6" i="12"/>
  <c r="M6" i="12"/>
  <c r="E6" i="12"/>
  <c r="R3" i="13"/>
  <c r="U3" i="13"/>
  <c r="Q2" i="13" l="1"/>
  <c r="V2" i="13"/>
  <c r="P7" i="12"/>
  <c r="H7" i="12"/>
  <c r="F7" i="12"/>
  <c r="L7" i="12"/>
  <c r="K7" i="12"/>
  <c r="O7" i="12"/>
  <c r="G7" i="12"/>
  <c r="N7" i="12"/>
  <c r="T7" i="12"/>
  <c r="S7" i="12"/>
  <c r="M7" i="12"/>
  <c r="E7" i="12"/>
  <c r="D7" i="12"/>
  <c r="C7" i="12"/>
  <c r="R7" i="12"/>
  <c r="J7" i="12"/>
  <c r="I7" i="12"/>
  <c r="Q7" i="12"/>
  <c r="V3" i="13"/>
  <c r="Q3" i="13"/>
  <c r="W2" i="13" l="1"/>
  <c r="P2" i="13"/>
  <c r="T8" i="12"/>
  <c r="L8" i="12"/>
  <c r="D8" i="12"/>
  <c r="R8" i="12"/>
  <c r="P8" i="12"/>
  <c r="G8" i="12"/>
  <c r="S8" i="12"/>
  <c r="K8" i="12"/>
  <c r="C8" i="12"/>
  <c r="J8" i="12"/>
  <c r="Q8" i="12"/>
  <c r="I8" i="12"/>
  <c r="H8" i="12"/>
  <c r="O8" i="12"/>
  <c r="F8" i="12"/>
  <c r="M8" i="12"/>
  <c r="E8" i="12"/>
  <c r="N8" i="12"/>
  <c r="P3" i="13"/>
  <c r="W3" i="13"/>
  <c r="O2" i="13" l="1"/>
  <c r="X2" i="13"/>
  <c r="P9" i="12"/>
  <c r="H9" i="12"/>
  <c r="F9" i="12"/>
  <c r="T9" i="12"/>
  <c r="K9" i="12"/>
  <c r="O9" i="12"/>
  <c r="G9" i="12"/>
  <c r="N9" i="12"/>
  <c r="L9" i="12"/>
  <c r="D9" i="12"/>
  <c r="S9" i="12"/>
  <c r="C9" i="12"/>
  <c r="M9" i="12"/>
  <c r="E9" i="12"/>
  <c r="R9" i="12"/>
  <c r="J9" i="12"/>
  <c r="Q9" i="12"/>
  <c r="I9" i="12"/>
  <c r="O3" i="13"/>
  <c r="X3" i="13"/>
  <c r="N2" i="13" l="1"/>
  <c r="T10" i="12"/>
  <c r="L10" i="12"/>
  <c r="D10" i="12"/>
  <c r="R10" i="12"/>
  <c r="P10" i="12"/>
  <c r="O10" i="12"/>
  <c r="S10" i="12"/>
  <c r="K10" i="12"/>
  <c r="C10" i="12"/>
  <c r="J10" i="12"/>
  <c r="Q10" i="12"/>
  <c r="I10" i="12"/>
  <c r="H10" i="12"/>
  <c r="G10" i="12"/>
  <c r="N10" i="12"/>
  <c r="M10" i="12"/>
  <c r="E10" i="12"/>
  <c r="F10" i="12"/>
  <c r="N3" i="13"/>
  <c r="P11" i="12" l="1"/>
  <c r="H11" i="12"/>
  <c r="N11" i="12"/>
  <c r="L11" i="12"/>
  <c r="S11" i="12"/>
  <c r="K11" i="12"/>
  <c r="O11" i="12"/>
  <c r="G11" i="12"/>
  <c r="F11" i="12"/>
  <c r="D11" i="12"/>
  <c r="C11" i="12"/>
  <c r="M11" i="12"/>
  <c r="E11" i="12"/>
  <c r="T11" i="12"/>
  <c r="J11" i="12"/>
  <c r="Q11" i="12"/>
  <c r="I11" i="12"/>
  <c r="R11" i="12"/>
  <c r="T12" i="12" l="1"/>
  <c r="L12" i="12"/>
  <c r="D12" i="12"/>
  <c r="R12" i="12"/>
  <c r="P12" i="12"/>
  <c r="H12" i="12"/>
  <c r="G12" i="12"/>
  <c r="S12" i="12"/>
  <c r="K12" i="12"/>
  <c r="C12" i="12"/>
  <c r="J12" i="12"/>
  <c r="O12" i="12"/>
  <c r="Q12" i="12"/>
  <c r="I12" i="12"/>
  <c r="N12" i="12"/>
  <c r="F12" i="12"/>
  <c r="E12" i="12"/>
  <c r="M12" i="12"/>
  <c r="K31" i="1" l="1"/>
  <c r="J31" i="1"/>
  <c r="A10" i="6"/>
  <c r="B8" i="6"/>
  <c r="C3" i="5" l="1"/>
  <c r="C17" i="5"/>
  <c r="D17" i="5"/>
  <c r="D16" i="5"/>
  <c r="J8" i="5"/>
  <c r="L8" i="5"/>
  <c r="C16" i="5"/>
  <c r="Q4" i="5"/>
  <c r="K8" i="5" l="1"/>
  <c r="J30" i="1"/>
  <c r="K30" i="1"/>
  <c r="B31" i="1"/>
  <c r="G31" i="1"/>
  <c r="B32" i="1"/>
  <c r="G32" i="1"/>
  <c r="B33" i="1"/>
  <c r="G33" i="1"/>
  <c r="B34" i="1"/>
  <c r="G34" i="1"/>
  <c r="C34" i="1" l="1"/>
  <c r="C33" i="1"/>
  <c r="D30" i="1"/>
  <c r="F34" i="1"/>
  <c r="C31" i="1"/>
  <c r="F33" i="1"/>
  <c r="E30" i="1"/>
  <c r="C30" i="1"/>
  <c r="F32" i="1"/>
  <c r="D34" i="1"/>
  <c r="F31" i="1"/>
  <c r="E34" i="1"/>
  <c r="D31" i="1"/>
  <c r="C32" i="1"/>
  <c r="D33" i="1"/>
  <c r="F30" i="1"/>
  <c r="D32" i="1"/>
  <c r="E33" i="1"/>
  <c r="E32" i="1"/>
  <c r="E31" i="1"/>
  <c r="Q32" i="1"/>
  <c r="O32" i="1"/>
  <c r="Q30" i="1"/>
  <c r="O30" i="1"/>
  <c r="C3" i="4" l="1"/>
  <c r="L6" i="4"/>
  <c r="AR7" i="4"/>
  <c r="AN7" i="4"/>
  <c r="AF6" i="4"/>
  <c r="T6" i="4"/>
  <c r="X6" i="4"/>
  <c r="H6" i="4"/>
  <c r="AR6" i="4"/>
  <c r="AJ7" i="4"/>
  <c r="P7" i="4"/>
  <c r="L7" i="4"/>
  <c r="D6" i="4"/>
  <c r="AB6" i="4"/>
  <c r="X7" i="4"/>
  <c r="H7" i="4"/>
  <c r="D7" i="4"/>
  <c r="AF7" i="4"/>
  <c r="P6" i="4"/>
  <c r="T7" i="4"/>
  <c r="AJ6" i="4"/>
  <c r="AB7" i="4"/>
  <c r="AN6" i="4"/>
  <c r="C7" i="4" l="1"/>
  <c r="G7" i="4"/>
  <c r="K7" i="4"/>
  <c r="O7" i="4"/>
  <c r="G8" i="5"/>
  <c r="B8" i="5"/>
  <c r="B30" i="1" l="1"/>
  <c r="G30" i="1"/>
</calcChain>
</file>

<file path=xl/sharedStrings.xml><?xml version="1.0" encoding="utf-8"?>
<sst xmlns="http://schemas.openxmlformats.org/spreadsheetml/2006/main" count="248" uniqueCount="157">
  <si>
    <t>Data</t>
  </si>
  <si>
    <t>S&amp;P 500</t>
  </si>
  <si>
    <t>DJIA</t>
  </si>
  <si>
    <t>IBOV</t>
  </si>
  <si>
    <t>Nasdaq</t>
  </si>
  <si>
    <t>IBOVESPA</t>
  </si>
  <si>
    <t>DOW JONES</t>
  </si>
  <si>
    <t>NASDAQ</t>
  </si>
  <si>
    <t>USDCNY</t>
  </si>
  <si>
    <t>USDGBP</t>
  </si>
  <si>
    <t>USDEUR</t>
  </si>
  <si>
    <t>USDCHF</t>
  </si>
  <si>
    <t>USDJPY</t>
  </si>
  <si>
    <t>▲ %</t>
  </si>
  <si>
    <r>
      <rPr>
        <b/>
        <sz val="16"/>
        <color theme="0"/>
        <rFont val="Segoe UI"/>
        <family val="2"/>
      </rPr>
      <t>|</t>
    </r>
    <r>
      <rPr>
        <b/>
        <sz val="12"/>
        <color theme="0"/>
        <rFont val="Segoe UI"/>
        <family val="2"/>
      </rPr>
      <t xml:space="preserve"> COMMODITIES</t>
    </r>
  </si>
  <si>
    <t>CLOSE</t>
  </si>
  <si>
    <t>W</t>
  </si>
  <si>
    <t>Ticker</t>
  </si>
  <si>
    <t>*WTI Oil</t>
  </si>
  <si>
    <t>COMMODITIES</t>
  </si>
  <si>
    <t>WTI Oil</t>
  </si>
  <si>
    <t>1m</t>
  </si>
  <si>
    <t>6m</t>
  </si>
  <si>
    <t>12m</t>
  </si>
  <si>
    <t>24m</t>
  </si>
  <si>
    <t>36m</t>
  </si>
  <si>
    <t>60m</t>
  </si>
  <si>
    <t>1d</t>
  </si>
  <si>
    <t>Nº</t>
  </si>
  <si>
    <t>Tipo</t>
  </si>
  <si>
    <t>*Yuan</t>
  </si>
  <si>
    <t>*Yen</t>
  </si>
  <si>
    <t>*Swiss Frank</t>
  </si>
  <si>
    <t>*British Pound</t>
  </si>
  <si>
    <t>USD x Euro</t>
  </si>
  <si>
    <t>Interest Rates</t>
  </si>
  <si>
    <t>Indices</t>
  </si>
  <si>
    <t>YTD</t>
  </si>
  <si>
    <t>12 Months</t>
  </si>
  <si>
    <t>CPI-U</t>
  </si>
  <si>
    <t>Rank</t>
  </si>
  <si>
    <t>Market Dashboard</t>
  </si>
  <si>
    <t>|Global Indices</t>
  </si>
  <si>
    <r>
      <rPr>
        <b/>
        <sz val="16"/>
        <color theme="0"/>
        <rFont val="Segoe UI"/>
        <family val="2"/>
      </rPr>
      <t>|</t>
    </r>
    <r>
      <rPr>
        <b/>
        <sz val="12"/>
        <color theme="0"/>
        <rFont val="Segoe UI"/>
        <family val="2"/>
      </rPr>
      <t xml:space="preserve"> FX Rates</t>
    </r>
  </si>
  <si>
    <t>| Daily Highs / Lows (last close)</t>
  </si>
  <si>
    <r>
      <rPr>
        <b/>
        <sz val="16"/>
        <color theme="0"/>
        <rFont val="Segoe UI"/>
        <family val="2"/>
      </rPr>
      <t>|</t>
    </r>
    <r>
      <rPr>
        <b/>
        <sz val="12"/>
        <color theme="0"/>
        <rFont val="Segoe UI"/>
        <family val="2"/>
      </rPr>
      <t xml:space="preserve"> INFLATION</t>
    </r>
  </si>
  <si>
    <t>Date:</t>
  </si>
  <si>
    <t>Top 5 Highs %</t>
  </si>
  <si>
    <t>Last Trading Session</t>
  </si>
  <si>
    <t>Close</t>
  </si>
  <si>
    <t>5 Highest Returns %</t>
  </si>
  <si>
    <t>5 Lowest Returns%</t>
  </si>
  <si>
    <t>GOLD</t>
  </si>
  <si>
    <t>S&amp;P 500 Constituents</t>
  </si>
  <si>
    <t xml:space="preserve">NYSE stocks comprising S&amp;P 500 </t>
  </si>
  <si>
    <t>Week</t>
  </si>
  <si>
    <t>Month</t>
  </si>
  <si>
    <t>T-Bond 30 yr</t>
  </si>
  <si>
    <t>Name</t>
  </si>
  <si>
    <t>INDICES</t>
  </si>
  <si>
    <t>12 MONTHS</t>
  </si>
  <si>
    <t>Attribute:</t>
  </si>
  <si>
    <t>Start Date:</t>
  </si>
  <si>
    <t>Final Date:</t>
  </si>
  <si>
    <t>Period:</t>
  </si>
  <si>
    <t>Frequency:</t>
  </si>
  <si>
    <t>← Do not alter</t>
  </si>
  <si>
    <t>←enter months</t>
  </si>
  <si>
    <t>←Enter Period (D=day; W=week; M=month; Q=quarter; Y=year)</t>
  </si>
  <si>
    <t>Index</t>
  </si>
  <si>
    <t>↓ List of Ticker Symbols (can be modified)</t>
  </si>
  <si>
    <t>Type</t>
  </si>
  <si>
    <t>Price</t>
  </si>
  <si>
    <t>Gold (gram)</t>
  </si>
  <si>
    <t>Pivot data: Please do not make changes to this sheet</t>
  </si>
  <si>
    <t>Current Yield</t>
  </si>
  <si>
    <t>INFLATION</t>
  </si>
  <si>
    <t>Yield (1 year ago)</t>
  </si>
  <si>
    <t>Bond</t>
  </si>
  <si>
    <t>PFAVH&lt;XBOG&gt;</t>
  </si>
  <si>
    <t>BOGOTA&lt;XBOG&gt;</t>
  </si>
  <si>
    <t>PFDAVVNDA&lt;XBOG&gt;</t>
  </si>
  <si>
    <t>BCOLOMBIA&lt;XBOG&gt;</t>
  </si>
  <si>
    <t>PFBCOLOM&lt;XBOG&gt;</t>
  </si>
  <si>
    <t>BVC&lt;XBOG&gt;</t>
  </si>
  <si>
    <t>CELSIA&lt;XBOG&gt;</t>
  </si>
  <si>
    <t>CEMARGOS&lt;XBOG&gt;</t>
  </si>
  <si>
    <t>PFCEMARGOS&lt;XBOG&gt;</t>
  </si>
  <si>
    <t>CLH&lt;XBOG&gt;</t>
  </si>
  <si>
    <t>CONCONCRET&lt;XBOG&gt;</t>
  </si>
  <si>
    <t>CORFICOLCF&lt;XBOG&gt;</t>
  </si>
  <si>
    <t>ECOPETROL&lt;XBOG&gt;</t>
  </si>
  <si>
    <t>ETB&lt;XBOG&gt;</t>
  </si>
  <si>
    <t>EXITO&lt;XBOG&gt;</t>
  </si>
  <si>
    <t>GRUPOARGOS&lt;XBOG&gt;</t>
  </si>
  <si>
    <t>PFGRUPOARG&lt;XBOG&gt;</t>
  </si>
  <si>
    <t>PFAVAL&lt;XBOG&gt;</t>
  </si>
  <si>
    <t>GRUPOSURA&lt;XBOG&gt;</t>
  </si>
  <si>
    <t>PFGRUPSURA&lt;XBOG&gt;</t>
  </si>
  <si>
    <t>GEB&lt;XBOG&gt;</t>
  </si>
  <si>
    <t>ISA&lt;XBOG&gt;</t>
  </si>
  <si>
    <t>NUTRESA&lt;XBOG&gt;</t>
  </si>
  <si>
    <t>PFAVH</t>
  </si>
  <si>
    <t>BOGOTA</t>
  </si>
  <si>
    <t>PFDAVVNDA</t>
  </si>
  <si>
    <t>BCOLOMBIA</t>
  </si>
  <si>
    <t>PFBCOLOM</t>
  </si>
  <si>
    <t>BVC</t>
  </si>
  <si>
    <t>CELSIA</t>
  </si>
  <si>
    <t>CEMARGOS</t>
  </si>
  <si>
    <t>PFCEMARGOS</t>
  </si>
  <si>
    <t>CLH</t>
  </si>
  <si>
    <t>CONCONCRET</t>
  </si>
  <si>
    <t>CORFICOLCF</t>
  </si>
  <si>
    <t>ECOPETROL</t>
  </si>
  <si>
    <t>ETB</t>
  </si>
  <si>
    <t>EXITO</t>
  </si>
  <si>
    <t>GRUPOARGOS</t>
  </si>
  <si>
    <t>PFGRUPOARG</t>
  </si>
  <si>
    <t>PFAVAL</t>
  </si>
  <si>
    <t>GRUPOSURA</t>
  </si>
  <si>
    <t>PFGRUPSURA</t>
  </si>
  <si>
    <t>GEB</t>
  </si>
  <si>
    <t>ISA</t>
  </si>
  <si>
    <t>NUTRESA</t>
  </si>
  <si>
    <t>Cero Cupon 1 año</t>
  </si>
  <si>
    <t>Avianca Holdings S.A.</t>
  </si>
  <si>
    <t>Banco Bogota</t>
  </si>
  <si>
    <t>Banco Davivienda</t>
  </si>
  <si>
    <t>Bancolombia</t>
  </si>
  <si>
    <t>Bolsa Val. Colombia</t>
  </si>
  <si>
    <t>Celsia S.A. e.S.P</t>
  </si>
  <si>
    <t>Cementos Argos</t>
  </si>
  <si>
    <t>Cemex Latam Holdings</t>
  </si>
  <si>
    <t>Constructora Conconcreto S.A.</t>
  </si>
  <si>
    <t>Corporacion Financiera Colombiana S.A.</t>
  </si>
  <si>
    <t>Ecopetrol</t>
  </si>
  <si>
    <t>Emp.Telec.Bogota</t>
  </si>
  <si>
    <t>Exito</t>
  </si>
  <si>
    <t>Grupo Argos</t>
  </si>
  <si>
    <t>Grupo Aval Ac Va</t>
  </si>
  <si>
    <t>Grupo de Inversiones Suramericana</t>
  </si>
  <si>
    <t>Grupo Energia Bogota S.A. Esp</t>
  </si>
  <si>
    <t>Interconexion Electrica S.A. Esp</t>
  </si>
  <si>
    <t>Nutresa</t>
  </si>
  <si>
    <t>Pref</t>
  </si>
  <si>
    <t>Ord</t>
  </si>
  <si>
    <t>Shares participating in COLCAP</t>
  </si>
  <si>
    <t>Top 5 Lows%</t>
  </si>
  <si>
    <t>CPI-USA</t>
  </si>
  <si>
    <t>Inflación Colombia</t>
  </si>
  <si>
    <t>Inflación COL</t>
  </si>
  <si>
    <t>COLCAPRT&lt;XBOG&gt;</t>
  </si>
  <si>
    <t>Dolar TCRM&lt;ColNa&gt;</t>
  </si>
  <si>
    <t>COP-EUR&lt;ColNa&gt;</t>
  </si>
  <si>
    <t>USD/COP</t>
  </si>
  <si>
    <t>EURO/COP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</si>
</sst>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4">
    <numFmt numFmtId="43" formatCode="_-* #,##0.00_-;\-* #,##0.00_-;_-* &quot;-&quot;??_-;_-@_-"/>
    <numFmt numFmtId="164" formatCode="_(* #,##0.00_);_(* \(#,##0.00\);_(* &quot;-&quot;??_);_(@_)"/>
    <numFmt numFmtId="165" formatCode="_-&quot;R$&quot;\ * #,##0.00_-;\-&quot;R$&quot;\ * #,##0.00_-;_-&quot;R$&quot;\ * &quot;-&quot;??_-;_-@_-"/>
    <numFmt numFmtId="166" formatCode="#,##0.0%;[Red]\-#,##0.0%"/>
    <numFmt numFmtId="167" formatCode="_-* #,##0_-;\-* #,##0_-;_-* &quot;-&quot;??_-;_-@_-"/>
    <numFmt numFmtId="168" formatCode="#,##0.00%;[Red]\-#,##0.00%"/>
    <numFmt numFmtId="169" formatCode="_-* #,##0.0000_-;\-* #,##0.0000_-;_-* &quot;-&quot;??_-;_-@_-"/>
    <numFmt numFmtId="170" formatCode="0.0%"/>
    <numFmt numFmtId="171" formatCode="0.00\ &quot;%&quot;"/>
    <numFmt numFmtId="172" formatCode="#,##0_ ;[Red]\-#,##0\ "/>
    <numFmt numFmtId="173" formatCode="#,##0.00_ ;[Red]\-#,##0.00\ "/>
    <numFmt numFmtId="174" formatCode="yyyy"/>
    <numFmt numFmtId="175" formatCode="&quot;R$&quot;\ #,##0"/>
    <numFmt numFmtId="176" formatCode="&quot;$&quot;#,##0.00"/>
  </numFmts>
  <fonts count="44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Segoe UI"/>
      <family val="2"/>
    </font>
    <font>
      <b/>
      <sz val="11"/>
      <color rgb="FF006B66"/>
      <name val="Segoe UI"/>
      <family val="2"/>
    </font>
    <font>
      <sz val="11"/>
      <color theme="1"/>
      <name val="Segoe UI"/>
      <family val="2"/>
    </font>
    <font>
      <sz val="9"/>
      <color theme="1"/>
      <name val="Segoe UI"/>
      <family val="2"/>
    </font>
    <font>
      <b/>
      <sz val="11"/>
      <color theme="1"/>
      <name val="Segoe UI"/>
      <family val="2"/>
    </font>
    <font>
      <b/>
      <sz val="9"/>
      <color theme="0"/>
      <name val="Segoe UI"/>
      <family val="2"/>
    </font>
    <font>
      <b/>
      <sz val="10"/>
      <color theme="0"/>
      <name val="Segoe UI"/>
      <family val="2"/>
    </font>
    <font>
      <sz val="11"/>
      <color theme="1"/>
      <name val="Calibri"/>
      <family val="2"/>
      <scheme val="minor"/>
    </font>
    <font>
      <b/>
      <sz val="12"/>
      <color theme="0"/>
      <name val="Segoe UI"/>
      <family val="2"/>
    </font>
    <font>
      <b/>
      <sz val="16"/>
      <color theme="0"/>
      <name val="Segoe UI"/>
      <family val="2"/>
    </font>
    <font>
      <b/>
      <sz val="10"/>
      <color theme="1"/>
      <name val="Segoe UI"/>
      <family val="2"/>
    </font>
    <font>
      <b/>
      <sz val="10"/>
      <name val="Segoe UI"/>
      <family val="2"/>
    </font>
    <font>
      <sz val="11"/>
      <color theme="1"/>
      <name val="Wingdings 3"/>
      <family val="1"/>
      <charset val="2"/>
    </font>
    <font>
      <b/>
      <sz val="11"/>
      <name val="Segoe UI"/>
      <family val="2"/>
    </font>
    <font>
      <b/>
      <sz val="11"/>
      <color theme="1" tint="0.249977111117893"/>
      <name val="Segoe UI"/>
      <family val="2"/>
    </font>
    <font>
      <b/>
      <sz val="20"/>
      <color rgb="FFC59C00"/>
      <name val="Segoe UI"/>
      <family val="2"/>
    </font>
    <font>
      <sz val="11"/>
      <color theme="0"/>
      <name val="Calibri"/>
      <family val="2"/>
      <scheme val="minor"/>
    </font>
    <font>
      <b/>
      <sz val="10"/>
      <color rgb="FF006B66"/>
      <name val="Segoe UI"/>
      <family val="2"/>
    </font>
    <font>
      <sz val="10"/>
      <color rgb="FF006B66"/>
      <name val="Segoe UI"/>
      <family val="2"/>
    </font>
    <font>
      <b/>
      <sz val="18"/>
      <color rgb="FFC59C00"/>
      <name val="Segoe UI"/>
      <family val="2"/>
    </font>
    <font>
      <sz val="10"/>
      <color theme="1" tint="0.249977111117893"/>
      <name val="Segoe UI"/>
      <family val="2"/>
    </font>
    <font>
      <b/>
      <sz val="12"/>
      <color rgb="FF006B66"/>
      <name val="Segoe UI"/>
      <family val="2"/>
    </font>
    <font>
      <b/>
      <sz val="12"/>
      <color theme="1"/>
      <name val="Segoe UI"/>
      <family val="2"/>
    </font>
    <font>
      <sz val="10"/>
      <name val="Segoe UI"/>
      <family val="2"/>
    </font>
    <font>
      <sz val="9"/>
      <color theme="1" tint="0.249977111117893"/>
      <name val="Segoe UI"/>
      <family val="2"/>
    </font>
    <font>
      <sz val="8"/>
      <color theme="1" tint="0.249977111117893"/>
      <name val="Segoe UI"/>
      <family val="2"/>
    </font>
    <font>
      <b/>
      <sz val="10"/>
      <color theme="1" tint="0.34998626667073579"/>
      <name val="Segoe UI"/>
      <family val="2"/>
    </font>
    <font>
      <sz val="11"/>
      <color rgb="FF006B66"/>
      <name val="Segoe UI"/>
      <family val="2"/>
    </font>
    <font>
      <b/>
      <sz val="10"/>
      <color rgb="FFFFFFFF"/>
      <name val="Segoe UI"/>
      <family val="2"/>
    </font>
    <font>
      <sz val="11"/>
      <color theme="1" tint="0.249977111117893"/>
      <name val="Segoe UI"/>
      <family val="2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theme="1"/>
      <name val="Segoe UI Light"/>
      <family val="2"/>
    </font>
    <font>
      <b/>
      <sz val="10"/>
      <color rgb="FFFF0000"/>
      <name val="Segoe UI"/>
      <family val="2"/>
    </font>
    <font>
      <sz val="10"/>
      <color rgb="FFC00000"/>
      <name val="Segoe UI"/>
      <family val="2"/>
    </font>
    <font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1"/>
      <color rgb="FF006B6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4"/>
      <color theme="1" tint="0.249977111117893"/>
      <name val="Segoe UI"/>
      <family val="2"/>
    </font>
    <font>
      <b/>
      <sz val="8"/>
      <color theme="1" tint="0.249977111117893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006B66"/>
        <bgColor indexed="64"/>
      </patternFill>
    </fill>
    <fill>
      <patternFill patternType="solid">
        <fgColor rgb="FFFFC7CE"/>
      </patternFill>
    </fill>
    <fill>
      <patternFill patternType="solid">
        <fgColor rgb="FFDAE2DD"/>
        <bgColor indexed="64"/>
      </patternFill>
    </fill>
    <fill>
      <patternFill patternType="solid">
        <fgColor rgb="FF006B66"/>
        <bgColor rgb="FF000000"/>
      </patternFill>
    </fill>
    <fill>
      <patternFill patternType="solid">
        <fgColor rgb="FFDAE2DD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006B66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dashed">
        <color theme="1" tint="0.24994659260841701"/>
      </right>
      <top style="thin">
        <color theme="0"/>
      </top>
      <bottom/>
      <diagonal/>
    </border>
    <border>
      <left/>
      <right style="dashed">
        <color theme="1" tint="0.24994659260841701"/>
      </right>
      <top/>
      <bottom/>
      <diagonal/>
    </border>
    <border>
      <left style="dashed">
        <color theme="1" tint="0.24994659260841701"/>
      </left>
      <right/>
      <top style="thin">
        <color theme="0"/>
      </top>
      <bottom/>
      <diagonal/>
    </border>
    <border>
      <left style="dashed">
        <color theme="1" tint="0.24994659260841701"/>
      </left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/>
      <right style="dashed">
        <color theme="1" tint="0.24994659260841701"/>
      </right>
      <top/>
      <bottom style="thin">
        <color theme="0" tint="-0.14996795556505021"/>
      </bottom>
      <diagonal/>
    </border>
    <border>
      <left style="dashed">
        <color theme="1" tint="0.24994659260841701"/>
      </left>
      <right/>
      <top/>
      <bottom style="thin">
        <color theme="0" tint="-0.1499679555650502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8">
    <xf numFmtId="0" fontId="0" fillId="0" borderId="0"/>
    <xf numFmtId="0" fontId="1" fillId="3" borderId="0" applyNumberFormat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2" fillId="7" borderId="0" applyNumberFormat="0" applyBorder="0" applyAlignment="0" applyProtection="0"/>
    <xf numFmtId="0" fontId="33" fillId="8" borderId="0" applyNumberFormat="0" applyBorder="0" applyAlignment="0" applyProtection="0"/>
    <xf numFmtId="165" fontId="9" fillId="0" borderId="0" applyFont="0" applyFill="0" applyBorder="0" applyAlignment="0" applyProtection="0"/>
  </cellStyleXfs>
  <cellXfs count="141">
    <xf numFmtId="0" fontId="0" fillId="0" borderId="0" xfId="0"/>
    <xf numFmtId="0" fontId="5" fillId="0" borderId="0" xfId="0" applyFont="1"/>
    <xf numFmtId="0" fontId="7" fillId="2" borderId="0" xfId="0" applyFont="1" applyFill="1"/>
    <xf numFmtId="0" fontId="4" fillId="0" borderId="0" xfId="0" applyFont="1"/>
    <xf numFmtId="0" fontId="2" fillId="0" borderId="0" xfId="0" applyFont="1"/>
    <xf numFmtId="14" fontId="8" fillId="2" borderId="0" xfId="1" applyNumberFormat="1" applyFont="1" applyFill="1" applyAlignment="1">
      <alignment horizontal="left" vertical="center"/>
    </xf>
    <xf numFmtId="14" fontId="10" fillId="2" borderId="0" xfId="1" applyNumberFormat="1" applyFont="1" applyFill="1" applyAlignment="1">
      <alignment horizontal="left" vertical="center"/>
    </xf>
    <xf numFmtId="0" fontId="5" fillId="0" borderId="1" xfId="0" applyFont="1" applyBorder="1"/>
    <xf numFmtId="14" fontId="6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13" fillId="0" borderId="0" xfId="0" applyFont="1" applyAlignment="1">
      <alignment horizontal="center"/>
    </xf>
    <xf numFmtId="14" fontId="1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left"/>
    </xf>
    <xf numFmtId="0" fontId="17" fillId="0" borderId="1" xfId="0" applyFont="1" applyBorder="1" applyAlignment="1">
      <alignment horizontal="left" vertical="center"/>
    </xf>
    <xf numFmtId="167" fontId="16" fillId="0" borderId="0" xfId="2" applyNumberFormat="1" applyFont="1" applyAlignment="1">
      <alignment horizontal="right" vertical="center"/>
    </xf>
    <xf numFmtId="168" fontId="12" fillId="0" borderId="0" xfId="3" applyNumberFormat="1" applyFont="1" applyAlignment="1">
      <alignment horizontal="right" vertical="center"/>
    </xf>
    <xf numFmtId="166" fontId="12" fillId="0" borderId="0" xfId="3" applyNumberFormat="1" applyFont="1" applyAlignment="1">
      <alignment horizontal="right"/>
    </xf>
    <xf numFmtId="166" fontId="2" fillId="0" borderId="0" xfId="3" applyNumberFormat="1" applyFont="1" applyAlignment="1">
      <alignment horizontal="right"/>
    </xf>
    <xf numFmtId="0" fontId="16" fillId="0" borderId="2" xfId="0" applyFont="1" applyBorder="1" applyAlignment="1">
      <alignment horizontal="center"/>
    </xf>
    <xf numFmtId="14" fontId="6" fillId="0" borderId="0" xfId="0" applyNumberFormat="1" applyFont="1"/>
    <xf numFmtId="169" fontId="16" fillId="0" borderId="0" xfId="2" applyNumberFormat="1" applyFont="1" applyAlignment="1">
      <alignment horizontal="right" vertical="center"/>
    </xf>
    <xf numFmtId="0" fontId="16" fillId="0" borderId="2" xfId="0" applyFont="1" applyBorder="1" applyAlignment="1">
      <alignment horizontal="left"/>
    </xf>
    <xf numFmtId="0" fontId="18" fillId="2" borderId="0" xfId="0" applyFont="1" applyFill="1"/>
    <xf numFmtId="14" fontId="10" fillId="2" borderId="0" xfId="1" applyNumberFormat="1" applyFont="1" applyFill="1" applyAlignment="1">
      <alignment horizontal="left" vertical="center" indent="1"/>
    </xf>
    <xf numFmtId="10" fontId="2" fillId="0" borderId="0" xfId="3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3" applyNumberFormat="1" applyFont="1" applyAlignment="1">
      <alignment horizontal="center"/>
    </xf>
    <xf numFmtId="0" fontId="19" fillId="0" borderId="0" xfId="0" applyFont="1" applyAlignment="1">
      <alignment horizontal="left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20" fillId="4" borderId="3" xfId="0" applyFont="1" applyFill="1" applyBorder="1" applyAlignment="1">
      <alignment horizontal="center"/>
    </xf>
    <xf numFmtId="0" fontId="20" fillId="4" borderId="3" xfId="0" applyFont="1" applyFill="1" applyBorder="1"/>
    <xf numFmtId="2" fontId="2" fillId="0" borderId="0" xfId="0" applyNumberFormat="1" applyFont="1" applyAlignment="1">
      <alignment horizontal="center"/>
    </xf>
    <xf numFmtId="170" fontId="2" fillId="0" borderId="0" xfId="3" applyNumberFormat="1" applyFont="1" applyAlignment="1">
      <alignment horizontal="right"/>
    </xf>
    <xf numFmtId="170" fontId="2" fillId="0" borderId="0" xfId="3" applyNumberFormat="1" applyFont="1" applyAlignment="1">
      <alignment horizontal="center"/>
    </xf>
    <xf numFmtId="170" fontId="2" fillId="0" borderId="0" xfId="3" applyNumberFormat="1" applyFont="1" applyAlignment="1">
      <alignment horizontal="left"/>
    </xf>
    <xf numFmtId="0" fontId="5" fillId="2" borderId="0" xfId="0" applyFont="1" applyFill="1"/>
    <xf numFmtId="0" fontId="20" fillId="4" borderId="3" xfId="0" applyFont="1" applyFill="1" applyBorder="1" applyAlignment="1">
      <alignment horizontal="centerContinuous"/>
    </xf>
    <xf numFmtId="0" fontId="21" fillId="0" borderId="0" xfId="0" applyFont="1" applyAlignment="1">
      <alignment horizontal="left" vertical="center"/>
    </xf>
    <xf numFmtId="0" fontId="0" fillId="0" borderId="4" xfId="0" applyBorder="1"/>
    <xf numFmtId="0" fontId="20" fillId="4" borderId="6" xfId="0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2" fontId="22" fillId="0" borderId="0" xfId="0" applyNumberFormat="1" applyFont="1" applyAlignment="1">
      <alignment horizontal="center"/>
    </xf>
    <xf numFmtId="10" fontId="22" fillId="0" borderId="0" xfId="3" applyNumberFormat="1" applyFont="1" applyAlignment="1">
      <alignment horizontal="right"/>
    </xf>
    <xf numFmtId="10" fontId="22" fillId="0" borderId="0" xfId="3" applyNumberFormat="1" applyFont="1" applyAlignment="1">
      <alignment horizontal="left"/>
    </xf>
    <xf numFmtId="2" fontId="22" fillId="0" borderId="4" xfId="0" applyNumberFormat="1" applyFont="1" applyBorder="1" applyAlignment="1">
      <alignment horizontal="center"/>
    </xf>
    <xf numFmtId="0" fontId="8" fillId="2" borderId="3" xfId="0" applyFont="1" applyFill="1" applyBorder="1" applyAlignment="1">
      <alignment horizontal="centerContinuous"/>
    </xf>
    <xf numFmtId="14" fontId="2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0" fontId="22" fillId="0" borderId="0" xfId="3" applyNumberFormat="1" applyFont="1" applyAlignment="1">
      <alignment horizontal="center"/>
    </xf>
    <xf numFmtId="2" fontId="22" fillId="0" borderId="1" xfId="0" applyNumberFormat="1" applyFont="1" applyBorder="1" applyAlignment="1">
      <alignment horizontal="center"/>
    </xf>
    <xf numFmtId="10" fontId="22" fillId="0" borderId="1" xfId="3" applyNumberFormat="1" applyFont="1" applyBorder="1" applyAlignment="1">
      <alignment horizontal="right"/>
    </xf>
    <xf numFmtId="10" fontId="22" fillId="0" borderId="1" xfId="3" applyNumberFormat="1" applyFont="1" applyBorder="1" applyAlignment="1">
      <alignment horizontal="center"/>
    </xf>
    <xf numFmtId="10" fontId="22" fillId="0" borderId="1" xfId="3" applyNumberFormat="1" applyFont="1" applyBorder="1" applyAlignment="1">
      <alignment horizontal="left"/>
    </xf>
    <xf numFmtId="0" fontId="19" fillId="0" borderId="0" xfId="0" applyFont="1" applyAlignment="1">
      <alignment horizontal="center"/>
    </xf>
    <xf numFmtId="0" fontId="16" fillId="0" borderId="11" xfId="0" applyFont="1" applyBorder="1" applyAlignment="1">
      <alignment horizontal="left"/>
    </xf>
    <xf numFmtId="168" fontId="24" fillId="0" borderId="11" xfId="3" applyNumberFormat="1" applyFont="1" applyBorder="1" applyAlignment="1">
      <alignment vertical="center"/>
    </xf>
    <xf numFmtId="0" fontId="26" fillId="0" borderId="0" xfId="0" applyFont="1"/>
    <xf numFmtId="171" fontId="12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0" fontId="1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0" fillId="5" borderId="14" xfId="0" applyFont="1" applyFill="1" applyBorder="1" applyAlignment="1">
      <alignment horizontal="centerContinuous"/>
    </xf>
    <xf numFmtId="0" fontId="30" fillId="5" borderId="15" xfId="0" applyFont="1" applyFill="1" applyBorder="1" applyAlignment="1">
      <alignment horizontal="centerContinuous"/>
    </xf>
    <xf numFmtId="0" fontId="20" fillId="6" borderId="16" xfId="0" applyFont="1" applyFill="1" applyBorder="1" applyAlignment="1">
      <alignment horizontal="center"/>
    </xf>
    <xf numFmtId="0" fontId="20" fillId="6" borderId="15" xfId="0" applyFont="1" applyFill="1" applyBorder="1" applyAlignment="1">
      <alignment horizontal="center"/>
    </xf>
    <xf numFmtId="0" fontId="20" fillId="6" borderId="14" xfId="0" applyFont="1" applyFill="1" applyBorder="1" applyAlignment="1">
      <alignment horizontal="center"/>
    </xf>
    <xf numFmtId="0" fontId="34" fillId="0" borderId="0" xfId="0" applyFont="1"/>
    <xf numFmtId="17" fontId="8" fillId="2" borderId="3" xfId="6" applyNumberFormat="1" applyFont="1" applyFill="1" applyBorder="1" applyAlignment="1">
      <alignment horizontal="center"/>
    </xf>
    <xf numFmtId="174" fontId="8" fillId="2" borderId="3" xfId="6" applyNumberFormat="1" applyFont="1" applyFill="1" applyBorder="1" applyAlignment="1">
      <alignment horizontal="center"/>
    </xf>
    <xf numFmtId="166" fontId="2" fillId="0" borderId="0" xfId="3" applyNumberFormat="1" applyFont="1" applyAlignment="1">
      <alignment horizontal="left" indent="1"/>
    </xf>
    <xf numFmtId="166" fontId="2" fillId="0" borderId="0" xfId="3" applyNumberFormat="1" applyFont="1" applyAlignment="1">
      <alignment horizontal="center"/>
    </xf>
    <xf numFmtId="166" fontId="2" fillId="0" borderId="4" xfId="3" applyNumberFormat="1" applyFont="1" applyBorder="1" applyAlignment="1">
      <alignment horizontal="left" indent="1"/>
    </xf>
    <xf numFmtId="166" fontId="2" fillId="0" borderId="4" xfId="3" applyNumberFormat="1" applyFont="1" applyBorder="1" applyAlignment="1">
      <alignment horizontal="center"/>
    </xf>
    <xf numFmtId="166" fontId="22" fillId="0" borderId="0" xfId="3" applyNumberFormat="1" applyFont="1"/>
    <xf numFmtId="166" fontId="22" fillId="0" borderId="4" xfId="3" applyNumberFormat="1" applyFont="1" applyBorder="1"/>
    <xf numFmtId="0" fontId="19" fillId="4" borderId="3" xfId="0" applyFont="1" applyFill="1" applyBorder="1" applyAlignment="1">
      <alignment horizontal="center"/>
    </xf>
    <xf numFmtId="170" fontId="2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19" fillId="0" borderId="0" xfId="0" applyFont="1"/>
    <xf numFmtId="173" fontId="2" fillId="0" borderId="0" xfId="2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72" fontId="2" fillId="0" borderId="0" xfId="2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37" fillId="0" borderId="0" xfId="0" applyFont="1"/>
    <xf numFmtId="175" fontId="38" fillId="0" borderId="0" xfId="7" applyNumberFormat="1" applyFont="1" applyAlignment="1">
      <alignment horizontal="left"/>
    </xf>
    <xf numFmtId="0" fontId="39" fillId="0" borderId="4" xfId="0" applyFont="1" applyBorder="1" applyAlignment="1">
      <alignment horizontal="right"/>
    </xf>
    <xf numFmtId="14" fontId="36" fillId="9" borderId="17" xfId="0" applyNumberFormat="1" applyFont="1" applyFill="1" applyBorder="1"/>
    <xf numFmtId="0" fontId="40" fillId="0" borderId="0" xfId="0" applyFont="1"/>
    <xf numFmtId="0" fontId="35" fillId="0" borderId="0" xfId="0" applyFont="1"/>
    <xf numFmtId="17" fontId="8" fillId="2" borderId="6" xfId="5" applyNumberFormat="1" applyFont="1" applyFill="1" applyBorder="1" applyAlignment="1">
      <alignment horizontal="center"/>
    </xf>
    <xf numFmtId="174" fontId="8" fillId="2" borderId="6" xfId="5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14" fontId="2" fillId="10" borderId="3" xfId="0" applyNumberFormat="1" applyFont="1" applyFill="1" applyBorder="1" applyAlignment="1">
      <alignment horizontal="left"/>
    </xf>
    <xf numFmtId="0" fontId="36" fillId="9" borderId="3" xfId="0" applyFont="1" applyFill="1" applyBorder="1" applyAlignment="1">
      <alignment horizontal="left"/>
    </xf>
    <xf numFmtId="0" fontId="12" fillId="0" borderId="0" xfId="0" applyFont="1"/>
    <xf numFmtId="168" fontId="12" fillId="0" borderId="0" xfId="3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4" fontId="19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left"/>
    </xf>
    <xf numFmtId="10" fontId="12" fillId="0" borderId="0" xfId="3" applyNumberFormat="1" applyFont="1" applyAlignment="1">
      <alignment horizontal="left"/>
    </xf>
    <xf numFmtId="14" fontId="22" fillId="0" borderId="0" xfId="0" applyNumberFormat="1" applyFont="1" applyAlignment="1">
      <alignment horizontal="center"/>
    </xf>
    <xf numFmtId="14" fontId="11" fillId="2" borderId="0" xfId="1" applyNumberFormat="1" applyFont="1" applyFill="1" applyAlignment="1">
      <alignment horizontal="left" vertical="center" indent="1"/>
    </xf>
    <xf numFmtId="176" fontId="2" fillId="0" borderId="0" xfId="7" applyNumberFormat="1" applyFont="1" applyAlignment="1">
      <alignment horizontal="center"/>
    </xf>
    <xf numFmtId="176" fontId="31" fillId="0" borderId="11" xfId="7" applyNumberFormat="1" applyFont="1" applyBorder="1" applyAlignment="1">
      <alignment horizontal="center"/>
    </xf>
    <xf numFmtId="0" fontId="20" fillId="4" borderId="3" xfId="0" applyFont="1" applyFill="1" applyBorder="1" applyAlignment="1">
      <alignment horizontal="centerContinuous" wrapText="1"/>
    </xf>
    <xf numFmtId="14" fontId="27" fillId="0" borderId="0" xfId="0" applyNumberFormat="1" applyFont="1"/>
    <xf numFmtId="14" fontId="41" fillId="0" borderId="4" xfId="0" applyNumberFormat="1" applyFont="1" applyBorder="1"/>
    <xf numFmtId="14" fontId="2" fillId="0" borderId="0" xfId="0" applyNumberFormat="1" applyFont="1" applyAlignment="1">
      <alignment horizontal="center" vertical="center"/>
    </xf>
    <xf numFmtId="0" fontId="43" fillId="0" borderId="2" xfId="0" applyFont="1" applyBorder="1" applyAlignment="1">
      <alignment horizontal="left"/>
    </xf>
    <xf numFmtId="0" fontId="42" fillId="0" borderId="5" xfId="0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2" fontId="42" fillId="0" borderId="9" xfId="7" applyNumberFormat="1" applyFont="1" applyBorder="1" applyAlignment="1">
      <alignment horizontal="center" vertical="center"/>
    </xf>
    <xf numFmtId="2" fontId="42" fillId="0" borderId="7" xfId="7" applyNumberFormat="1" applyFont="1" applyBorder="1" applyAlignment="1">
      <alignment horizontal="center" vertical="center"/>
    </xf>
    <xf numFmtId="2" fontId="42" fillId="0" borderId="13" xfId="7" applyNumberFormat="1" applyFont="1" applyBorder="1" applyAlignment="1">
      <alignment horizontal="center" vertical="center"/>
    </xf>
    <xf numFmtId="2" fontId="42" fillId="0" borderId="12" xfId="7" applyNumberFormat="1" applyFont="1" applyBorder="1" applyAlignment="1">
      <alignment horizontal="center" vertical="center"/>
    </xf>
    <xf numFmtId="2" fontId="42" fillId="0" borderId="5" xfId="3" applyNumberFormat="1" applyFont="1" applyBorder="1" applyAlignment="1">
      <alignment horizontal="center" vertical="center"/>
    </xf>
    <xf numFmtId="2" fontId="42" fillId="0" borderId="11" xfId="3" applyNumberFormat="1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2" fillId="0" borderId="8" xfId="0" applyFont="1" applyBorder="1" applyAlignment="1">
      <alignment horizontal="center"/>
    </xf>
    <xf numFmtId="10" fontId="42" fillId="0" borderId="9" xfId="0" applyNumberFormat="1" applyFont="1" applyBorder="1" applyAlignment="1">
      <alignment horizontal="center" vertical="center"/>
    </xf>
    <xf numFmtId="10" fontId="42" fillId="0" borderId="7" xfId="0" applyNumberFormat="1" applyFont="1" applyBorder="1" applyAlignment="1">
      <alignment horizontal="center" vertical="center"/>
    </xf>
    <xf numFmtId="10" fontId="42" fillId="0" borderId="13" xfId="0" applyNumberFormat="1" applyFont="1" applyBorder="1" applyAlignment="1">
      <alignment horizontal="center" vertical="center"/>
    </xf>
    <xf numFmtId="10" fontId="42" fillId="0" borderId="12" xfId="0" applyNumberFormat="1" applyFont="1" applyBorder="1" applyAlignment="1">
      <alignment horizontal="center" vertical="center"/>
    </xf>
    <xf numFmtId="10" fontId="42" fillId="0" borderId="5" xfId="0" applyNumberFormat="1" applyFont="1" applyBorder="1" applyAlignment="1">
      <alignment horizontal="center" vertical="center"/>
    </xf>
    <xf numFmtId="10" fontId="42" fillId="0" borderId="11" xfId="0" applyNumberFormat="1" applyFont="1" applyBorder="1" applyAlignment="1">
      <alignment horizontal="center" vertical="center"/>
    </xf>
    <xf numFmtId="10" fontId="42" fillId="0" borderId="10" xfId="0" applyNumberFormat="1" applyFont="1" applyBorder="1" applyAlignment="1">
      <alignment horizontal="center" vertical="center"/>
    </xf>
    <xf numFmtId="10" fontId="42" fillId="0" borderId="8" xfId="0" applyNumberFormat="1" applyFont="1" applyBorder="1" applyAlignment="1">
      <alignment horizontal="center" vertical="center"/>
    </xf>
    <xf numFmtId="10" fontId="42" fillId="0" borderId="0" xfId="0" applyNumberFormat="1" applyFont="1" applyAlignment="1">
      <alignment horizontal="center" vertical="center"/>
    </xf>
    <xf numFmtId="14" fontId="25" fillId="0" borderId="0" xfId="0" applyNumberFormat="1" applyFont="1" applyAlignment="1">
      <alignment horizontal="center"/>
    </xf>
  </cellXfs>
  <cellStyles count="8">
    <cellStyle name="Bueno" xfId="5" builtinId="26"/>
    <cellStyle name="Incorrecto" xfId="1" builtinId="27"/>
    <cellStyle name="Millares" xfId="2" builtinId="3"/>
    <cellStyle name="Moneda" xfId="7" builtinId="4"/>
    <cellStyle name="Neutral" xfId="6" builtinId="28"/>
    <cellStyle name="Normal" xfId="0" builtinId="0"/>
    <cellStyle name="Porcentaje" xfId="3" builtinId="5"/>
    <cellStyle name="Vírgula 2" xfId="4" xr:uid="{00000000-0005-0000-0000-000007000000}"/>
  </cellStyles>
  <dxfs count="36">
    <dxf>
      <fill>
        <patternFill>
          <bgColor theme="2"/>
        </patternFill>
      </fill>
      <border>
        <left/>
        <right/>
        <top/>
        <bottom/>
      </border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10A640"/>
      </font>
    </dxf>
    <dxf>
      <font>
        <color rgb="FFFF0000"/>
      </font>
    </dxf>
    <dxf>
      <font>
        <color rgb="FF10A640"/>
      </font>
    </dxf>
    <dxf>
      <font>
        <color rgb="FFFF0000"/>
      </font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</dxfs>
  <tableStyles count="1" defaultTableStyle="TableStyleMedium2" defaultPivotStyle="PivotStyleLight16">
    <tableStyle name="Anbima" pivot="0" table="0" count="1" xr9:uid="{00000000-0011-0000-FFFF-FFFF00000000}"/>
  </tableStyles>
  <colors>
    <mruColors>
      <color rgb="FF006B66"/>
      <color rgb="FFDAE2DD"/>
      <color rgb="FFC59C00"/>
      <color rgb="FF00CC00"/>
      <color rgb="FF3366CC"/>
      <color rgb="FFFF00FF"/>
      <color rgb="FFBD9613"/>
      <color rgb="FFF1F7ED"/>
      <color rgb="FF0099CC"/>
      <color rgb="FF9966FF"/>
    </mruColors>
  </colors>
  <extLst>
    <ext xmlns:x14="http://schemas.microsoft.com/office/spreadsheetml/2009/9/main" uri="{46F421CA-312F-682f-3DD2-61675219B42D}">
      <x14:dxfs count="1">
        <dxf>
          <font>
            <b/>
            <i val="0"/>
            <color theme="0"/>
          </font>
          <fill>
            <patternFill>
              <bgColor theme="1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Anbima">
          <x14:slicerStyleElements>
            <x14:slicerStyleElement type="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65f544823c4043c1ad1794a38e09fe04">
      <tp t="e">
        <v>#N/A</v>
        <stp/>
        <stp>b0d330b0-6364-4fe9-80e1-1e8eb4826344</stp>
        <stp>1</stp>
        <tr r="AF6" s="4"/>
      </tp>
      <tp t="e">
        <v>#N/A</v>
        <stp/>
        <stp>313b7c4a-f979-47db-b201-5a8b64a32c29</stp>
        <stp>1</stp>
        <tr r="D7" s="4"/>
      </tp>
      <tp t="e">
        <v>#N/A</v>
        <stp/>
        <stp>982edefe-f963-4c79-bb6e-a97e405bd879</stp>
        <stp>1</stp>
        <tr r="X7" s="4"/>
      </tp>
      <tp t="e">
        <v>#N/A</v>
        <stp/>
        <stp>0f6307c1-c93a-40c9-bb98-055b2bb91022</stp>
        <stp>1</stp>
        <tr r="C17" s="5"/>
      </tp>
      <tp t="e">
        <v>#N/A</v>
        <stp/>
        <stp>384ef031-7bde-44f5-bf91-1280303eb6d9</stp>
        <stp>1</stp>
        <tr r="J3" s="13"/>
      </tp>
      <tp t="e">
        <v>#N/A</v>
        <stp/>
        <stp>a8479ddd-8fd0-445c-98f7-77e69716a810</stp>
        <stp>1</stp>
        <tr r="J8" s="5"/>
      </tp>
      <tp t="e">
        <v>#N/A</v>
        <stp/>
        <stp>cc3f4fba-e678-4d2a-ba04-850b69d9dcbf</stp>
        <stp>1</stp>
        <tr r="D16" s="5"/>
      </tp>
      <tp t="e">
        <v>#N/A</v>
        <stp/>
        <stp>62b2b766-f1cc-45af-85f4-9d5f81648af3</stp>
        <stp>1</stp>
        <tr r="K19" s="1"/>
      </tp>
      <tp t="e">
        <v>#N/A</v>
        <stp/>
        <stp>02ba47ab-a2fd-44b1-9a1e-bb5d06546f53</stp>
        <stp>1</stp>
        <tr r="L3" s="13"/>
      </tp>
      <tp t="e">
        <v>#N/A</v>
        <stp/>
        <stp>4c726d0b-3252-4bde-8948-30e3f6b41a53</stp>
        <stp>1</stp>
        <tr r="I3" s="13"/>
      </tp>
      <tp t="e">
        <v>#N/A</v>
        <stp/>
        <stp>715876f3-d69c-4d29-9111-7aa8a0f9c8db</stp>
        <stp>1</stp>
        <tr r="G8" s="5"/>
      </tp>
      <tp t="e">
        <v>#N/A</v>
        <stp/>
        <stp>2626a285-741e-4c5c-9242-97419bade9d1</stp>
        <stp>1</stp>
        <tr r="B8" s="5"/>
      </tp>
      <tp t="e">
        <v>#N/A</v>
        <stp/>
        <stp>d75d897e-a42f-434f-8cad-1e2e9b56891f</stp>
        <stp>1</stp>
        <tr r="K18" s="1"/>
      </tp>
      <tp t="e">
        <v>#N/A</v>
        <stp/>
        <stp>fe8a22af-e524-450d-9c8d-ddfee0bf13e7</stp>
        <stp>1</stp>
        <tr r="H3" s="13"/>
      </tp>
      <tp t="e">
        <v>#N/A</v>
        <stp/>
        <stp>cd53e97a-9b93-4a61-a777-e41171bc8727</stp>
        <stp>1</stp>
        <tr r="T7" s="4"/>
      </tp>
      <tp t="e">
        <v>#N/A</v>
        <stp/>
        <stp>97f25150-022d-4679-b594-773ec1499236</stp>
        <stp>1</stp>
        <tr r="Q3" s="13"/>
      </tp>
      <tp t="e">
        <v>#N/A</v>
        <stp/>
        <stp>d612eb70-443c-475c-87c8-0b51a3eef4ee</stp>
        <stp>1</stp>
        <tr r="O24" s="1"/>
      </tp>
      <tp t="e">
        <v>#N/A</v>
        <stp/>
        <stp>65eca259-81a7-483c-bb68-d51bbb551696</stp>
        <stp>1</stp>
        <tr r="D6" s="4"/>
      </tp>
      <tp t="e">
        <v>#N/A</v>
        <stp/>
        <stp>54fdc511-a642-4c31-a5bd-ec7cabe5bc35</stp>
        <stp>1</stp>
        <tr r="K3" s="13"/>
      </tp>
      <tp t="e">
        <v>#N/A</v>
        <stp/>
        <stp>c63f8f03-c49f-4557-ad15-d11e4a5e3228</stp>
        <stp>1</stp>
        <tr r="X3" s="13"/>
      </tp>
      <tp t="e">
        <v>#N/A</v>
        <stp/>
        <stp>2d13ea67-0c2d-408f-bc91-09b0b71bebc7</stp>
        <stp>1</stp>
        <tr r="K20" s="1"/>
      </tp>
      <tp t="e">
        <v>#N/A</v>
        <stp/>
        <stp>1d5599bb-3192-4749-9fc4-2c358f91f06e</stp>
        <stp>1</stp>
        <tr r="P4" s="5"/>
      </tp>
      <tp t="e">
        <v>#N/A</v>
        <stp/>
        <stp>fa75a72a-385a-4ce0-a8f8-3ad0e7bcd691</stp>
        <stp>1</stp>
        <tr r="AN6" s="4"/>
      </tp>
      <tp t="e">
        <v>#N/A</v>
        <stp/>
        <stp>3fa7efaa-cae5-436b-b75a-7054e46a80c5</stp>
        <stp>1</stp>
        <tr r="M34" s="1"/>
      </tp>
      <tp t="e">
        <v>#N/A</v>
        <stp/>
        <stp>b7ee935b-666f-409f-a76a-89dbd9b71046</stp>
        <stp>1</stp>
        <tr r="H6" s="4"/>
      </tp>
      <tp t="e">
        <v>#N/A</v>
        <stp/>
        <stp>8f06e7a9-adb3-4daf-9fe7-cfd1020738d5</stp>
        <stp>1</stp>
        <tr r="L8" s="5"/>
      </tp>
      <tp t="e">
        <v>#N/A</v>
        <stp/>
        <stp>c9facae9-04b6-4b54-8768-ea52937f55c0</stp>
        <stp>1</stp>
        <tr r="K21" s="1"/>
      </tp>
      <tp t="e">
        <v>#N/A</v>
        <stp/>
        <stp>7f3e904e-c24b-460e-b281-9f2184cc7c76</stp>
        <stp>1</stp>
        <tr r="G3" s="13"/>
      </tp>
      <tp t="e">
        <v>#N/A</v>
        <stp/>
        <stp>5044d70e-3b7c-4c3b-aa05-0f91073ed484</stp>
        <stp>1</stp>
        <tr r="O22" s="1"/>
      </tp>
      <tp t="e">
        <v>#N/A</v>
        <stp/>
        <stp>0a562a29-a916-4f5e-8976-ef3164a4d1fa</stp>
        <stp>1</stp>
        <tr r="AJ6" s="4"/>
      </tp>
      <tp t="e">
        <v>#N/A</v>
        <stp/>
        <stp>ffee090a-0af7-4811-8599-b4aa9b3ed10c</stp>
        <stp>1</stp>
        <tr r="B8" s="6"/>
      </tp>
      <tp t="e">
        <v>#N/A</v>
        <stp/>
        <stp>6388127d-5c57-47f1-a6a6-17ab6f2abde9</stp>
        <stp>1</stp>
        <tr r="S4" s="5"/>
      </tp>
      <tp t="e">
        <v>#N/A</v>
        <stp/>
        <stp>3e85f6f7-d6fb-4933-9104-61c2db2fb4d5</stp>
        <stp>1</stp>
        <tr r="X6" s="4"/>
      </tp>
      <tp t="e">
        <v>#N/A</v>
        <stp/>
        <stp>cf868915-334b-4218-8b4e-4090e4b8e813</stp>
        <stp>1</stp>
        <tr r="O3" s="13"/>
      </tp>
      <tp t="e">
        <v>#N/A</v>
        <stp/>
        <stp>310efb04-6f38-4cbb-83d6-6025b339c623</stp>
        <stp>1</stp>
        <tr r="C3" s="13"/>
      </tp>
      <tp t="e">
        <v>#N/A</v>
        <stp/>
        <stp>e75c49a9-9716-484e-99f6-0308984d18f1</stp>
        <stp>1</stp>
        <tr r="J9" s="5"/>
      </tp>
      <tp t="e">
        <v>#N/A</v>
        <stp/>
        <stp>9f4841d1-4ff2-42ed-8341-3914cea776aa</stp>
        <stp>1</stp>
        <tr r="AB6" s="4"/>
      </tp>
      <tp t="e">
        <v>#N/A</v>
        <stp/>
        <stp>e6629ffd-6db7-48c6-bc1a-bff6c1bcfd1c</stp>
        <stp>1</stp>
        <tr r="D3" s="13"/>
      </tp>
      <tp t="e">
        <v>#N/A</v>
        <stp/>
        <stp>0d41b544-d6af-44c5-ac45-c7d34858036c</stp>
        <stp>1</stp>
        <tr r="A10" s="6"/>
      </tp>
      <tp t="e">
        <v>#N/A</v>
        <stp/>
        <stp>13ea10df-7148-4f83-86ad-b55a17ce7c00</stp>
        <stp>1</stp>
        <tr r="AJ7" s="4"/>
      </tp>
      <tp t="e">
        <v>#N/A</v>
        <stp/>
        <stp>0fcd6b7f-bcc8-4738-966e-fb9452135411</stp>
        <stp>1</stp>
        <tr r="P7" s="4"/>
      </tp>
      <tp t="e">
        <v>#N/A</v>
        <stp/>
        <stp>dbc0f3b8-df1b-4eda-aa05-fefc1ae25fe5</stp>
        <stp>1</stp>
        <tr r="AR7" s="4"/>
      </tp>
      <tp t="e">
        <v>#N/A</v>
        <stp/>
        <stp>8149a907-7cbd-403c-92c8-3fd820b2b165</stp>
        <stp>1</stp>
        <tr r="P6" s="4"/>
      </tp>
      <tp t="e">
        <v>#N/A</v>
        <stp/>
        <stp>528c099b-a667-4ee1-88d5-8d9d7f1bbea7</stp>
        <stp>1</stp>
        <tr r="F3" s="13"/>
      </tp>
      <tp t="e">
        <v>#N/A</v>
        <stp/>
        <stp>3c286d0c-b463-4717-9fa3-5b30da289520</stp>
        <stp>1</stp>
        <tr r="H7" s="4"/>
      </tp>
      <tp t="e">
        <v>#N/A</v>
        <stp/>
        <stp>b462665f-34fa-4ac0-8330-6f2fa01af3c0</stp>
        <stp>1</stp>
        <tr r="L7" s="4"/>
      </tp>
      <tp t="e">
        <v>#N/A</v>
        <stp/>
        <stp>9ec3a219-8b86-4020-9b76-0985ac5c1131</stp>
        <stp>1</stp>
        <tr r="K22" s="1"/>
      </tp>
      <tp t="e">
        <v>#N/A</v>
        <stp/>
        <stp>8697bc9c-9ae0-4f6f-b347-d71f1916ce79</stp>
        <stp>1</stp>
        <tr r="AR6" s="4"/>
      </tp>
      <tp t="e">
        <v>#N/A</v>
        <stp/>
        <stp>f0cdadb9-80ab-4f5a-b9d3-8ddcde42ec34</stp>
        <stp>1</stp>
        <tr r="AN7" s="4"/>
      </tp>
      <tp t="e">
        <v>#N/A</v>
        <stp/>
        <stp>58d0e628-db5a-455e-b54e-414545a25460</stp>
        <stp>1</stp>
        <tr r="L9" s="5"/>
      </tp>
      <tp t="e">
        <v>#N/A</v>
        <stp/>
        <stp>28d8fe03-5475-4334-bd38-6803ad579387</stp>
        <stp>1</stp>
        <tr r="AF7" s="4"/>
      </tp>
      <tp t="e">
        <v>#N/A</v>
        <stp/>
        <stp>3aa63e3d-6569-444d-824d-4fdb026c96e6</stp>
        <stp>1</stp>
        <tr r="U3" s="13"/>
      </tp>
      <tp t="e">
        <v>#N/A</v>
        <stp/>
        <stp>148597ff-9c5c-48a6-b40d-1c1dce6beb7e</stp>
        <stp>1</stp>
        <tr r="AB7" s="4"/>
      </tp>
      <tp t="e">
        <v>#N/A</v>
        <stp/>
        <stp>cc441902-45c6-4f72-a8e0-b27c17f28cec</stp>
        <stp>1</stp>
        <tr r="Q22" s="1"/>
      </tp>
      <tp t="e">
        <v>#N/A</v>
        <stp/>
        <stp>c58ef543-4691-4d19-a135-1ae52a07e969</stp>
        <stp>1</stp>
        <tr r="D17" s="5"/>
      </tp>
      <tp t="e">
        <v>#N/A</v>
        <stp/>
        <stp>6364a0b8-7344-464a-9137-e970a1052bac</stp>
        <stp>1</stp>
        <tr r="V3" s="13"/>
      </tp>
      <tp t="e">
        <v>#N/A</v>
        <stp/>
        <stp>a0e444a9-b338-4cb5-8a4a-a89037b2dec6</stp>
        <stp>1</stp>
        <tr r="S3" s="13"/>
      </tp>
      <tp t="e">
        <v>#N/A</v>
        <stp/>
        <stp>d3816027-4b0b-4049-9c4d-c659e1a3902d</stp>
        <stp>1</stp>
        <tr r="N3" s="13"/>
      </tp>
      <tp t="e">
        <v>#N/A</v>
        <stp/>
        <stp>298d3e4b-9dbd-48a9-a7ba-93801239b98f</stp>
        <stp>1</stp>
        <tr r="P3" s="13"/>
      </tp>
      <tp t="e">
        <v>#N/A</v>
        <stp/>
        <stp>861444da-7f54-4c31-8b55-34ce07852a79</stp>
        <stp>1</stp>
        <tr r="T6" s="4"/>
      </tp>
      <tp t="e">
        <v>#N/A</v>
        <stp/>
        <stp>1dda19c1-db6b-461a-9997-9430c2230b78</stp>
        <stp>1</stp>
        <tr r="L6" s="4"/>
      </tp>
      <tp t="e">
        <v>#N/A</v>
        <stp/>
        <stp>540d86c3-6f92-4ea6-bc88-367aa649f92c</stp>
        <stp>1</stp>
        <tr r="N4" s="5"/>
      </tp>
      <tp t="e">
        <v>#N/A</v>
        <stp/>
        <stp>612af503-61fe-4fe3-be6d-c8f0ee0aa282</stp>
        <stp>1</stp>
        <tr r="M3" s="13"/>
      </tp>
      <tp t="e">
        <v>#N/A</v>
        <stp/>
        <stp>3f71770d-a76d-4c0f-ab1f-ee21f676cca5</stp>
        <stp>1</stp>
        <tr r="I32" s="1"/>
      </tp>
      <tp t="e">
        <v>#N/A</v>
        <stp/>
        <stp>bea18c5b-229d-4af3-8781-9753a26501cf</stp>
        <stp>1</stp>
        <tr r="C16" s="5"/>
      </tp>
      <tp t="e">
        <v>#N/A</v>
        <stp/>
        <stp>e89495fb-16d1-478d-9331-d52a0f99ddd1</stp>
        <stp>1</stp>
        <tr r="Q24" s="1"/>
      </tp>
      <tp t="e">
        <v>#N/A</v>
        <stp/>
        <stp>c2df6b97-1cd9-46e8-8cf0-20c541cb7279</stp>
        <stp>1</stp>
        <tr r="T3" s="13"/>
      </tp>
      <tp t="e">
        <v>#N/A</v>
        <stp/>
        <stp>cf136c1d-0849-471b-bb26-62c1fb1b4190</stp>
        <stp>1</stp>
        <tr r="Q4" s="5"/>
      </tp>
      <tp t="e">
        <v>#N/A</v>
        <stp/>
        <stp>2a7958f2-29c3-4edb-ac5a-fa33eb1239a8</stp>
        <stp>1</stp>
        <tr r="W3" s="13"/>
      </tp>
      <tp t="e">
        <v>#N/A</v>
        <stp/>
        <stp>313d89c8-2bba-478b-bcab-06ef7ab93d7b</stp>
        <stp>1</stp>
        <tr r="R3" s="13"/>
      </tp>
      <tp t="e">
        <v>#N/A</v>
        <stp/>
        <stp>7308cc9f-911e-4ef7-83cf-02475ec3f71a</stp>
        <stp>1</stp>
        <tr r="Y3" s="13"/>
      </tp>
      <tp t="e">
        <v>#N/A</v>
        <stp/>
        <stp>dce34617-967f-4c70-a1ed-d2fc5b54ef51</stp>
        <stp>1</stp>
        <tr r="B3" s="13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volatileDependencies" Target="volatileDependencie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'Chart Data'!$A$1</c:f>
          <c:strCache>
            <c:ptCount val="1"/>
            <c:pt idx="0">
              <c:v>COLCAPRT  24M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rgbClr val="006B66"/>
              </a:solidFill>
              <a:latin typeface="Segoe UI" panose="020B0502040204020203" pitchFamily="34" charset="0"/>
              <a:ea typeface="Segoe UI" panose="020B0502040204020203" pitchFamily="34" charset="0"/>
              <a:cs typeface="Segoe UI" panose="020B0502040204020203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Data'!$B$9</c:f>
              <c:strCache>
                <c:ptCount val="1"/>
                <c:pt idx="0">
                  <c:v>COLCAPRT&lt;XBOG&gt;</c:v>
                </c:pt>
              </c:strCache>
            </c:strRef>
          </c:tx>
          <c:spPr>
            <a:solidFill>
              <a:schemeClr val="accent1"/>
            </a:solidFill>
            <a:ln w="6350"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numRef>
              <c:f>'Chart Data'!$A$10:$A$5000</c:f>
              <c:numCache>
                <c:formatCode>m/d/yyyy</c:formatCode>
                <c:ptCount val="4991"/>
                <c:pt idx="0">
                  <c:v>43133</c:v>
                </c:pt>
                <c:pt idx="1">
                  <c:v>43140</c:v>
                </c:pt>
                <c:pt idx="2">
                  <c:v>43147</c:v>
                </c:pt>
                <c:pt idx="3">
                  <c:v>43154</c:v>
                </c:pt>
                <c:pt idx="4">
                  <c:v>43161</c:v>
                </c:pt>
                <c:pt idx="5">
                  <c:v>43168</c:v>
                </c:pt>
                <c:pt idx="6">
                  <c:v>43175</c:v>
                </c:pt>
                <c:pt idx="7">
                  <c:v>43182</c:v>
                </c:pt>
                <c:pt idx="8">
                  <c:v>43189</c:v>
                </c:pt>
                <c:pt idx="9">
                  <c:v>43196</c:v>
                </c:pt>
                <c:pt idx="10">
                  <c:v>43203</c:v>
                </c:pt>
                <c:pt idx="11">
                  <c:v>43210</c:v>
                </c:pt>
                <c:pt idx="12">
                  <c:v>43217</c:v>
                </c:pt>
                <c:pt idx="13">
                  <c:v>43224</c:v>
                </c:pt>
                <c:pt idx="14">
                  <c:v>43231</c:v>
                </c:pt>
                <c:pt idx="15">
                  <c:v>43238</c:v>
                </c:pt>
                <c:pt idx="16">
                  <c:v>43245</c:v>
                </c:pt>
                <c:pt idx="17">
                  <c:v>43252</c:v>
                </c:pt>
                <c:pt idx="18">
                  <c:v>43259</c:v>
                </c:pt>
                <c:pt idx="19">
                  <c:v>43266</c:v>
                </c:pt>
                <c:pt idx="20">
                  <c:v>43273</c:v>
                </c:pt>
                <c:pt idx="21">
                  <c:v>43280</c:v>
                </c:pt>
                <c:pt idx="22">
                  <c:v>43287</c:v>
                </c:pt>
                <c:pt idx="23">
                  <c:v>43294</c:v>
                </c:pt>
                <c:pt idx="24">
                  <c:v>43301</c:v>
                </c:pt>
                <c:pt idx="25">
                  <c:v>43308</c:v>
                </c:pt>
                <c:pt idx="26">
                  <c:v>43315</c:v>
                </c:pt>
                <c:pt idx="27">
                  <c:v>43322</c:v>
                </c:pt>
                <c:pt idx="28">
                  <c:v>43329</c:v>
                </c:pt>
                <c:pt idx="29">
                  <c:v>43336</c:v>
                </c:pt>
                <c:pt idx="30">
                  <c:v>43343</c:v>
                </c:pt>
                <c:pt idx="31">
                  <c:v>43350</c:v>
                </c:pt>
                <c:pt idx="32">
                  <c:v>43357</c:v>
                </c:pt>
                <c:pt idx="33">
                  <c:v>43364</c:v>
                </c:pt>
                <c:pt idx="34">
                  <c:v>43371</c:v>
                </c:pt>
                <c:pt idx="35">
                  <c:v>43378</c:v>
                </c:pt>
                <c:pt idx="36">
                  <c:v>43385</c:v>
                </c:pt>
                <c:pt idx="37">
                  <c:v>43392</c:v>
                </c:pt>
                <c:pt idx="38">
                  <c:v>43399</c:v>
                </c:pt>
                <c:pt idx="39">
                  <c:v>43406</c:v>
                </c:pt>
                <c:pt idx="40">
                  <c:v>43413</c:v>
                </c:pt>
                <c:pt idx="41">
                  <c:v>43420</c:v>
                </c:pt>
                <c:pt idx="42">
                  <c:v>43427</c:v>
                </c:pt>
                <c:pt idx="43">
                  <c:v>43434</c:v>
                </c:pt>
                <c:pt idx="44">
                  <c:v>43441</c:v>
                </c:pt>
                <c:pt idx="45">
                  <c:v>43448</c:v>
                </c:pt>
                <c:pt idx="46">
                  <c:v>43455</c:v>
                </c:pt>
                <c:pt idx="47">
                  <c:v>43462</c:v>
                </c:pt>
                <c:pt idx="48">
                  <c:v>43469</c:v>
                </c:pt>
                <c:pt idx="49">
                  <c:v>43476</c:v>
                </c:pt>
                <c:pt idx="50">
                  <c:v>43483</c:v>
                </c:pt>
                <c:pt idx="51">
                  <c:v>43490</c:v>
                </c:pt>
                <c:pt idx="52">
                  <c:v>43497</c:v>
                </c:pt>
                <c:pt idx="53">
                  <c:v>43504</c:v>
                </c:pt>
                <c:pt idx="54">
                  <c:v>43511</c:v>
                </c:pt>
                <c:pt idx="55">
                  <c:v>43518</c:v>
                </c:pt>
                <c:pt idx="56">
                  <c:v>43525</c:v>
                </c:pt>
                <c:pt idx="57">
                  <c:v>43532</c:v>
                </c:pt>
                <c:pt idx="58">
                  <c:v>43539</c:v>
                </c:pt>
                <c:pt idx="59">
                  <c:v>43546</c:v>
                </c:pt>
                <c:pt idx="60">
                  <c:v>43553</c:v>
                </c:pt>
                <c:pt idx="61">
                  <c:v>43560</c:v>
                </c:pt>
                <c:pt idx="62">
                  <c:v>43567</c:v>
                </c:pt>
                <c:pt idx="63">
                  <c:v>43574</c:v>
                </c:pt>
                <c:pt idx="64">
                  <c:v>43581</c:v>
                </c:pt>
                <c:pt idx="65">
                  <c:v>43588</c:v>
                </c:pt>
                <c:pt idx="66">
                  <c:v>43595</c:v>
                </c:pt>
                <c:pt idx="67">
                  <c:v>43602</c:v>
                </c:pt>
                <c:pt idx="68">
                  <c:v>43609</c:v>
                </c:pt>
                <c:pt idx="69">
                  <c:v>43616</c:v>
                </c:pt>
                <c:pt idx="70">
                  <c:v>43623</c:v>
                </c:pt>
                <c:pt idx="71">
                  <c:v>43630</c:v>
                </c:pt>
                <c:pt idx="72">
                  <c:v>43637</c:v>
                </c:pt>
                <c:pt idx="73">
                  <c:v>43644</c:v>
                </c:pt>
                <c:pt idx="74">
                  <c:v>43651</c:v>
                </c:pt>
                <c:pt idx="75">
                  <c:v>43658</c:v>
                </c:pt>
                <c:pt idx="76">
                  <c:v>43665</c:v>
                </c:pt>
                <c:pt idx="77">
                  <c:v>43672</c:v>
                </c:pt>
                <c:pt idx="78">
                  <c:v>43679</c:v>
                </c:pt>
                <c:pt idx="79">
                  <c:v>43686</c:v>
                </c:pt>
                <c:pt idx="80">
                  <c:v>43693</c:v>
                </c:pt>
                <c:pt idx="81">
                  <c:v>43700</c:v>
                </c:pt>
                <c:pt idx="82">
                  <c:v>43707</c:v>
                </c:pt>
                <c:pt idx="83">
                  <c:v>43714</c:v>
                </c:pt>
                <c:pt idx="84">
                  <c:v>43721</c:v>
                </c:pt>
                <c:pt idx="85">
                  <c:v>43728</c:v>
                </c:pt>
                <c:pt idx="86">
                  <c:v>43735</c:v>
                </c:pt>
                <c:pt idx="87">
                  <c:v>43742</c:v>
                </c:pt>
                <c:pt idx="88">
                  <c:v>43749</c:v>
                </c:pt>
                <c:pt idx="89">
                  <c:v>43756</c:v>
                </c:pt>
                <c:pt idx="90">
                  <c:v>43763</c:v>
                </c:pt>
                <c:pt idx="91">
                  <c:v>43770</c:v>
                </c:pt>
                <c:pt idx="92">
                  <c:v>43777</c:v>
                </c:pt>
                <c:pt idx="93">
                  <c:v>43784</c:v>
                </c:pt>
                <c:pt idx="94">
                  <c:v>43791</c:v>
                </c:pt>
                <c:pt idx="95">
                  <c:v>43798</c:v>
                </c:pt>
                <c:pt idx="96">
                  <c:v>43805</c:v>
                </c:pt>
                <c:pt idx="97">
                  <c:v>43812</c:v>
                </c:pt>
                <c:pt idx="98">
                  <c:v>43819</c:v>
                </c:pt>
                <c:pt idx="99">
                  <c:v>43826</c:v>
                </c:pt>
                <c:pt idx="100">
                  <c:v>43833</c:v>
                </c:pt>
                <c:pt idx="101">
                  <c:v>43840</c:v>
                </c:pt>
                <c:pt idx="102">
                  <c:v>43847</c:v>
                </c:pt>
                <c:pt idx="103">
                  <c:v>43854</c:v>
                </c:pt>
                <c:pt idx="104">
                  <c:v>43861</c:v>
                </c:pt>
              </c:numCache>
            </c:numRef>
          </c:cat>
          <c:val>
            <c:numRef>
              <c:f>'Chart Data'!$B$10:$B$5000</c:f>
              <c:numCache>
                <c:formatCode>#,##0_ ;[Red]\-#,##0\ </c:formatCode>
                <c:ptCount val="4991"/>
                <c:pt idx="0">
                  <c:v>1769.20426400006</c:v>
                </c:pt>
                <c:pt idx="1">
                  <c:v>1693.3952910006001</c:v>
                </c:pt>
                <c:pt idx="2">
                  <c:v>1715.8248130008601</c:v>
                </c:pt>
                <c:pt idx="3">
                  <c:v>1729.29919400066</c:v>
                </c:pt>
                <c:pt idx="4">
                  <c:v>1643.60897199996</c:v>
                </c:pt>
                <c:pt idx="5">
                  <c:v>1672.72561299987</c:v>
                </c:pt>
                <c:pt idx="6">
                  <c:v>1665.65746200085</c:v>
                </c:pt>
                <c:pt idx="7">
                  <c:v>1647.0336169991599</c:v>
                </c:pt>
                <c:pt idx="8">
                  <c:v>1647.5326920002699</c:v>
                </c:pt>
                <c:pt idx="9">
                  <c:v>1721.8126299995899</c:v>
                </c:pt>
                <c:pt idx="10">
                  <c:v>1743.01436600089</c:v>
                </c:pt>
                <c:pt idx="11">
                  <c:v>1778.7555769998601</c:v>
                </c:pt>
                <c:pt idx="12">
                  <c:v>1785.7165399994699</c:v>
                </c:pt>
                <c:pt idx="13">
                  <c:v>1764.05715700053</c:v>
                </c:pt>
                <c:pt idx="14">
                  <c:v>1767.69666299969</c:v>
                </c:pt>
                <c:pt idx="15">
                  <c:v>1734.0081019997599</c:v>
                </c:pt>
                <c:pt idx="16">
                  <c:v>1740.6614570003001</c:v>
                </c:pt>
                <c:pt idx="17">
                  <c:v>1784.6525970008199</c:v>
                </c:pt>
                <c:pt idx="18">
                  <c:v>1765.9064799994201</c:v>
                </c:pt>
                <c:pt idx="19">
                  <c:v>1758.3255330007501</c:v>
                </c:pt>
                <c:pt idx="20">
                  <c:v>1737.2645420003701</c:v>
                </c:pt>
                <c:pt idx="21">
                  <c:v>1805.3252019994</c:v>
                </c:pt>
                <c:pt idx="22">
                  <c:v>1783.93099799939</c:v>
                </c:pt>
                <c:pt idx="23">
                  <c:v>1774.6383120007799</c:v>
                </c:pt>
                <c:pt idx="24">
                  <c:v>1775.88698399998</c:v>
                </c:pt>
                <c:pt idx="25">
                  <c:v>1763.60724099912</c:v>
                </c:pt>
                <c:pt idx="26">
                  <c:v>1758.84971800074</c:v>
                </c:pt>
                <c:pt idx="27">
                  <c:v>1751.2256690003001</c:v>
                </c:pt>
                <c:pt idx="28">
                  <c:v>1755.2907239999599</c:v>
                </c:pt>
                <c:pt idx="29">
                  <c:v>1766.95296850055</c:v>
                </c:pt>
                <c:pt idx="30">
                  <c:v>1772.1050677001499</c:v>
                </c:pt>
                <c:pt idx="31">
                  <c:v>1695.19505240023</c:v>
                </c:pt>
                <c:pt idx="32">
                  <c:v>1721.8827010002001</c:v>
                </c:pt>
                <c:pt idx="33">
                  <c:v>1704.4828839991201</c:v>
                </c:pt>
                <c:pt idx="34">
                  <c:v>1734.86039829999</c:v>
                </c:pt>
                <c:pt idx="35">
                  <c:v>1722.87081749924</c:v>
                </c:pt>
                <c:pt idx="36">
                  <c:v>1686.6084668003</c:v>
                </c:pt>
                <c:pt idx="37">
                  <c:v>1674.9797373991501</c:v>
                </c:pt>
                <c:pt idx="38">
                  <c:v>1613.45150689967</c:v>
                </c:pt>
                <c:pt idx="39">
                  <c:v>1606.46791790053</c:v>
                </c:pt>
                <c:pt idx="40">
                  <c:v>1639.60581400059</c:v>
                </c:pt>
                <c:pt idx="41">
                  <c:v>1657.4422520007899</c:v>
                </c:pt>
                <c:pt idx="42">
                  <c:v>1580.90926999971</c:v>
                </c:pt>
                <c:pt idx="43">
                  <c:v>1593.71323500015</c:v>
                </c:pt>
                <c:pt idx="44">
                  <c:v>1597.32758600079</c:v>
                </c:pt>
                <c:pt idx="45">
                  <c:v>1569.95231699944</c:v>
                </c:pt>
                <c:pt idx="46">
                  <c:v>1502.6422109995001</c:v>
                </c:pt>
                <c:pt idx="47">
                  <c:v>1534.2464690003501</c:v>
                </c:pt>
                <c:pt idx="48">
                  <c:v>1570.8905880004199</c:v>
                </c:pt>
                <c:pt idx="49">
                  <c:v>1608.37729600072</c:v>
                </c:pt>
                <c:pt idx="50">
                  <c:v>1614.0168260000601</c:v>
                </c:pt>
                <c:pt idx="51">
                  <c:v>1651.32599199936</c:v>
                </c:pt>
                <c:pt idx="52">
                  <c:v>1694.9080449994699</c:v>
                </c:pt>
                <c:pt idx="53">
                  <c:v>1702.5559219997399</c:v>
                </c:pt>
                <c:pt idx="54">
                  <c:v>1726.0922759994901</c:v>
                </c:pt>
                <c:pt idx="55">
                  <c:v>1729.47180899978</c:v>
                </c:pt>
                <c:pt idx="56">
                  <c:v>1757.1584750004099</c:v>
                </c:pt>
                <c:pt idx="57">
                  <c:v>1742.9042360000301</c:v>
                </c:pt>
                <c:pt idx="58">
                  <c:v>1832.16957399994</c:v>
                </c:pt>
                <c:pt idx="59">
                  <c:v>1852.3730500005199</c:v>
                </c:pt>
                <c:pt idx="60">
                  <c:v>1844.5567949991701</c:v>
                </c:pt>
                <c:pt idx="61">
                  <c:v>1859.5048530008601</c:v>
                </c:pt>
                <c:pt idx="62">
                  <c:v>1867.1845190003501</c:v>
                </c:pt>
                <c:pt idx="63">
                  <c:v>1832.6055839993101</c:v>
                </c:pt>
                <c:pt idx="64">
                  <c:v>1881.8581540007101</c:v>
                </c:pt>
                <c:pt idx="65">
                  <c:v>1834.6805009990901</c:v>
                </c:pt>
                <c:pt idx="66">
                  <c:v>1829.00948099978</c:v>
                </c:pt>
                <c:pt idx="67">
                  <c:v>1769.6396639999</c:v>
                </c:pt>
                <c:pt idx="68">
                  <c:v>1757.2160650007399</c:v>
                </c:pt>
                <c:pt idx="69">
                  <c:v>1755.0187660008701</c:v>
                </c:pt>
                <c:pt idx="70">
                  <c:v>1781.9408289994999</c:v>
                </c:pt>
                <c:pt idx="71">
                  <c:v>1801.6977130007001</c:v>
                </c:pt>
                <c:pt idx="72">
                  <c:v>1841.6130950003901</c:v>
                </c:pt>
                <c:pt idx="73">
                  <c:v>1835.8674960006001</c:v>
                </c:pt>
                <c:pt idx="74">
                  <c:v>1872.5961540006101</c:v>
                </c:pt>
                <c:pt idx="75">
                  <c:v>1904.3968550004099</c:v>
                </c:pt>
                <c:pt idx="76">
                  <c:v>1901.53661300056</c:v>
                </c:pt>
                <c:pt idx="77">
                  <c:v>1895.7659200001499</c:v>
                </c:pt>
                <c:pt idx="78">
                  <c:v>1834.4093376994099</c:v>
                </c:pt>
                <c:pt idx="79">
                  <c:v>1827.76940819994</c:v>
                </c:pt>
                <c:pt idx="80">
                  <c:v>1833.96797049977</c:v>
                </c:pt>
                <c:pt idx="81">
                  <c:v>1789.44887639955</c:v>
                </c:pt>
                <c:pt idx="82">
                  <c:v>1854.62664490007</c:v>
                </c:pt>
                <c:pt idx="83">
                  <c:v>1864.15020780079</c:v>
                </c:pt>
                <c:pt idx="84">
                  <c:v>1880.6035702004999</c:v>
                </c:pt>
                <c:pt idx="85">
                  <c:v>1896.9226108994301</c:v>
                </c:pt>
                <c:pt idx="86">
                  <c:v>1889.95579320006</c:v>
                </c:pt>
                <c:pt idx="87">
                  <c:v>1900.3907420001899</c:v>
                </c:pt>
                <c:pt idx="88">
                  <c:v>1898.7536932006501</c:v>
                </c:pt>
                <c:pt idx="89">
                  <c:v>1888.1931162998101</c:v>
                </c:pt>
                <c:pt idx="90">
                  <c:v>1948.1119539998499</c:v>
                </c:pt>
                <c:pt idx="91">
                  <c:v>1970.8637469001101</c:v>
                </c:pt>
                <c:pt idx="92">
                  <c:v>1956.62025899999</c:v>
                </c:pt>
                <c:pt idx="93">
                  <c:v>1947.7878440003799</c:v>
                </c:pt>
                <c:pt idx="94">
                  <c:v>1933.7290701996501</c:v>
                </c:pt>
                <c:pt idx="95">
                  <c:v>1930.6727552991399</c:v>
                </c:pt>
                <c:pt idx="96">
                  <c:v>1933.1089309994099</c:v>
                </c:pt>
                <c:pt idx="97">
                  <c:v>1955.3337169997401</c:v>
                </c:pt>
                <c:pt idx="98">
                  <c:v>1977.85801300034</c:v>
                </c:pt>
                <c:pt idx="99">
                  <c:v>2002.55736999959</c:v>
                </c:pt>
                <c:pt idx="100">
                  <c:v>2020.13528800011</c:v>
                </c:pt>
                <c:pt idx="101">
                  <c:v>1996.8255920000399</c:v>
                </c:pt>
                <c:pt idx="102">
                  <c:v>1997.2798469997899</c:v>
                </c:pt>
                <c:pt idx="103">
                  <c:v>1987.8230527993301</c:v>
                </c:pt>
                <c:pt idx="104">
                  <c:v>1959.3276231996699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7-405D-952C-450067FE3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6988200"/>
        <c:axId val="556988984"/>
      </c:barChart>
      <c:lineChart>
        <c:grouping val="standard"/>
        <c:varyColors val="0"/>
        <c:ser>
          <c:idx val="1"/>
          <c:order val="1"/>
          <c:tx>
            <c:strRef>
              <c:f>'Chart Data'!$B$9</c:f>
              <c:strCache>
                <c:ptCount val="1"/>
                <c:pt idx="0">
                  <c:v>COLCAPRT&lt;XBOG&gt;</c:v>
                </c:pt>
              </c:strCache>
            </c:strRef>
          </c:tx>
          <c:spPr>
            <a:ln w="28575" cap="rnd">
              <a:solidFill>
                <a:srgbClr val="006B66"/>
              </a:solidFill>
              <a:round/>
            </a:ln>
            <a:effectLst/>
          </c:spPr>
          <c:marker>
            <c:symbol val="none"/>
          </c:marker>
          <c:cat>
            <c:numRef>
              <c:f>'Chart Data'!$A$10:$A$5000</c:f>
              <c:numCache>
                <c:formatCode>m/d/yyyy</c:formatCode>
                <c:ptCount val="4991"/>
                <c:pt idx="0">
                  <c:v>43133</c:v>
                </c:pt>
                <c:pt idx="1">
                  <c:v>43140</c:v>
                </c:pt>
                <c:pt idx="2">
                  <c:v>43147</c:v>
                </c:pt>
                <c:pt idx="3">
                  <c:v>43154</c:v>
                </c:pt>
                <c:pt idx="4">
                  <c:v>43161</c:v>
                </c:pt>
                <c:pt idx="5">
                  <c:v>43168</c:v>
                </c:pt>
                <c:pt idx="6">
                  <c:v>43175</c:v>
                </c:pt>
                <c:pt idx="7">
                  <c:v>43182</c:v>
                </c:pt>
                <c:pt idx="8">
                  <c:v>43189</c:v>
                </c:pt>
                <c:pt idx="9">
                  <c:v>43196</c:v>
                </c:pt>
                <c:pt idx="10">
                  <c:v>43203</c:v>
                </c:pt>
                <c:pt idx="11">
                  <c:v>43210</c:v>
                </c:pt>
                <c:pt idx="12">
                  <c:v>43217</c:v>
                </c:pt>
                <c:pt idx="13">
                  <c:v>43224</c:v>
                </c:pt>
                <c:pt idx="14">
                  <c:v>43231</c:v>
                </c:pt>
                <c:pt idx="15">
                  <c:v>43238</c:v>
                </c:pt>
                <c:pt idx="16">
                  <c:v>43245</c:v>
                </c:pt>
                <c:pt idx="17">
                  <c:v>43252</c:v>
                </c:pt>
                <c:pt idx="18">
                  <c:v>43259</c:v>
                </c:pt>
                <c:pt idx="19">
                  <c:v>43266</c:v>
                </c:pt>
                <c:pt idx="20">
                  <c:v>43273</c:v>
                </c:pt>
                <c:pt idx="21">
                  <c:v>43280</c:v>
                </c:pt>
                <c:pt idx="22">
                  <c:v>43287</c:v>
                </c:pt>
                <c:pt idx="23">
                  <c:v>43294</c:v>
                </c:pt>
                <c:pt idx="24">
                  <c:v>43301</c:v>
                </c:pt>
                <c:pt idx="25">
                  <c:v>43308</c:v>
                </c:pt>
                <c:pt idx="26">
                  <c:v>43315</c:v>
                </c:pt>
                <c:pt idx="27">
                  <c:v>43322</c:v>
                </c:pt>
                <c:pt idx="28">
                  <c:v>43329</c:v>
                </c:pt>
                <c:pt idx="29">
                  <c:v>43336</c:v>
                </c:pt>
                <c:pt idx="30">
                  <c:v>43343</c:v>
                </c:pt>
                <c:pt idx="31">
                  <c:v>43350</c:v>
                </c:pt>
                <c:pt idx="32">
                  <c:v>43357</c:v>
                </c:pt>
                <c:pt idx="33">
                  <c:v>43364</c:v>
                </c:pt>
                <c:pt idx="34">
                  <c:v>43371</c:v>
                </c:pt>
                <c:pt idx="35">
                  <c:v>43378</c:v>
                </c:pt>
                <c:pt idx="36">
                  <c:v>43385</c:v>
                </c:pt>
                <c:pt idx="37">
                  <c:v>43392</c:v>
                </c:pt>
                <c:pt idx="38">
                  <c:v>43399</c:v>
                </c:pt>
                <c:pt idx="39">
                  <c:v>43406</c:v>
                </c:pt>
                <c:pt idx="40">
                  <c:v>43413</c:v>
                </c:pt>
                <c:pt idx="41">
                  <c:v>43420</c:v>
                </c:pt>
                <c:pt idx="42">
                  <c:v>43427</c:v>
                </c:pt>
                <c:pt idx="43">
                  <c:v>43434</c:v>
                </c:pt>
                <c:pt idx="44">
                  <c:v>43441</c:v>
                </c:pt>
                <c:pt idx="45">
                  <c:v>43448</c:v>
                </c:pt>
                <c:pt idx="46">
                  <c:v>43455</c:v>
                </c:pt>
                <c:pt idx="47">
                  <c:v>43462</c:v>
                </c:pt>
                <c:pt idx="48">
                  <c:v>43469</c:v>
                </c:pt>
                <c:pt idx="49">
                  <c:v>43476</c:v>
                </c:pt>
                <c:pt idx="50">
                  <c:v>43483</c:v>
                </c:pt>
                <c:pt idx="51">
                  <c:v>43490</c:v>
                </c:pt>
                <c:pt idx="52">
                  <c:v>43497</c:v>
                </c:pt>
                <c:pt idx="53">
                  <c:v>43504</c:v>
                </c:pt>
                <c:pt idx="54">
                  <c:v>43511</c:v>
                </c:pt>
                <c:pt idx="55">
                  <c:v>43518</c:v>
                </c:pt>
                <c:pt idx="56">
                  <c:v>43525</c:v>
                </c:pt>
                <c:pt idx="57">
                  <c:v>43532</c:v>
                </c:pt>
                <c:pt idx="58">
                  <c:v>43539</c:v>
                </c:pt>
                <c:pt idx="59">
                  <c:v>43546</c:v>
                </c:pt>
                <c:pt idx="60">
                  <c:v>43553</c:v>
                </c:pt>
                <c:pt idx="61">
                  <c:v>43560</c:v>
                </c:pt>
                <c:pt idx="62">
                  <c:v>43567</c:v>
                </c:pt>
                <c:pt idx="63">
                  <c:v>43574</c:v>
                </c:pt>
                <c:pt idx="64">
                  <c:v>43581</c:v>
                </c:pt>
                <c:pt idx="65">
                  <c:v>43588</c:v>
                </c:pt>
                <c:pt idx="66">
                  <c:v>43595</c:v>
                </c:pt>
                <c:pt idx="67">
                  <c:v>43602</c:v>
                </c:pt>
                <c:pt idx="68">
                  <c:v>43609</c:v>
                </c:pt>
                <c:pt idx="69">
                  <c:v>43616</c:v>
                </c:pt>
                <c:pt idx="70">
                  <c:v>43623</c:v>
                </c:pt>
                <c:pt idx="71">
                  <c:v>43630</c:v>
                </c:pt>
                <c:pt idx="72">
                  <c:v>43637</c:v>
                </c:pt>
                <c:pt idx="73">
                  <c:v>43644</c:v>
                </c:pt>
                <c:pt idx="74">
                  <c:v>43651</c:v>
                </c:pt>
                <c:pt idx="75">
                  <c:v>43658</c:v>
                </c:pt>
                <c:pt idx="76">
                  <c:v>43665</c:v>
                </c:pt>
                <c:pt idx="77">
                  <c:v>43672</c:v>
                </c:pt>
                <c:pt idx="78">
                  <c:v>43679</c:v>
                </c:pt>
                <c:pt idx="79">
                  <c:v>43686</c:v>
                </c:pt>
                <c:pt idx="80">
                  <c:v>43693</c:v>
                </c:pt>
                <c:pt idx="81">
                  <c:v>43700</c:v>
                </c:pt>
                <c:pt idx="82">
                  <c:v>43707</c:v>
                </c:pt>
                <c:pt idx="83">
                  <c:v>43714</c:v>
                </c:pt>
                <c:pt idx="84">
                  <c:v>43721</c:v>
                </c:pt>
                <c:pt idx="85">
                  <c:v>43728</c:v>
                </c:pt>
                <c:pt idx="86">
                  <c:v>43735</c:v>
                </c:pt>
                <c:pt idx="87">
                  <c:v>43742</c:v>
                </c:pt>
                <c:pt idx="88">
                  <c:v>43749</c:v>
                </c:pt>
                <c:pt idx="89">
                  <c:v>43756</c:v>
                </c:pt>
                <c:pt idx="90">
                  <c:v>43763</c:v>
                </c:pt>
                <c:pt idx="91">
                  <c:v>43770</c:v>
                </c:pt>
                <c:pt idx="92">
                  <c:v>43777</c:v>
                </c:pt>
                <c:pt idx="93">
                  <c:v>43784</c:v>
                </c:pt>
                <c:pt idx="94">
                  <c:v>43791</c:v>
                </c:pt>
                <c:pt idx="95">
                  <c:v>43798</c:v>
                </c:pt>
                <c:pt idx="96">
                  <c:v>43805</c:v>
                </c:pt>
                <c:pt idx="97">
                  <c:v>43812</c:v>
                </c:pt>
                <c:pt idx="98">
                  <c:v>43819</c:v>
                </c:pt>
                <c:pt idx="99">
                  <c:v>43826</c:v>
                </c:pt>
                <c:pt idx="100">
                  <c:v>43833</c:v>
                </c:pt>
                <c:pt idx="101">
                  <c:v>43840</c:v>
                </c:pt>
                <c:pt idx="102">
                  <c:v>43847</c:v>
                </c:pt>
                <c:pt idx="103">
                  <c:v>43854</c:v>
                </c:pt>
                <c:pt idx="104">
                  <c:v>43861</c:v>
                </c:pt>
              </c:numCache>
            </c:numRef>
          </c:cat>
          <c:val>
            <c:numRef>
              <c:f>'Chart Data'!$B$10:$B$5000</c:f>
              <c:numCache>
                <c:formatCode>#,##0_ ;[Red]\-#,##0\ </c:formatCode>
                <c:ptCount val="4991"/>
                <c:pt idx="0">
                  <c:v>1769.20426400006</c:v>
                </c:pt>
                <c:pt idx="1">
                  <c:v>1693.3952910006001</c:v>
                </c:pt>
                <c:pt idx="2">
                  <c:v>1715.8248130008601</c:v>
                </c:pt>
                <c:pt idx="3">
                  <c:v>1729.29919400066</c:v>
                </c:pt>
                <c:pt idx="4">
                  <c:v>1643.60897199996</c:v>
                </c:pt>
                <c:pt idx="5">
                  <c:v>1672.72561299987</c:v>
                </c:pt>
                <c:pt idx="6">
                  <c:v>1665.65746200085</c:v>
                </c:pt>
                <c:pt idx="7">
                  <c:v>1647.0336169991599</c:v>
                </c:pt>
                <c:pt idx="8">
                  <c:v>1647.5326920002699</c:v>
                </c:pt>
                <c:pt idx="9">
                  <c:v>1721.8126299995899</c:v>
                </c:pt>
                <c:pt idx="10">
                  <c:v>1743.01436600089</c:v>
                </c:pt>
                <c:pt idx="11">
                  <c:v>1778.7555769998601</c:v>
                </c:pt>
                <c:pt idx="12">
                  <c:v>1785.7165399994699</c:v>
                </c:pt>
                <c:pt idx="13">
                  <c:v>1764.05715700053</c:v>
                </c:pt>
                <c:pt idx="14">
                  <c:v>1767.69666299969</c:v>
                </c:pt>
                <c:pt idx="15">
                  <c:v>1734.0081019997599</c:v>
                </c:pt>
                <c:pt idx="16">
                  <c:v>1740.6614570003001</c:v>
                </c:pt>
                <c:pt idx="17">
                  <c:v>1784.6525970008199</c:v>
                </c:pt>
                <c:pt idx="18">
                  <c:v>1765.9064799994201</c:v>
                </c:pt>
                <c:pt idx="19">
                  <c:v>1758.3255330007501</c:v>
                </c:pt>
                <c:pt idx="20">
                  <c:v>1737.2645420003701</c:v>
                </c:pt>
                <c:pt idx="21">
                  <c:v>1805.3252019994</c:v>
                </c:pt>
                <c:pt idx="22">
                  <c:v>1783.93099799939</c:v>
                </c:pt>
                <c:pt idx="23">
                  <c:v>1774.6383120007799</c:v>
                </c:pt>
                <c:pt idx="24">
                  <c:v>1775.88698399998</c:v>
                </c:pt>
                <c:pt idx="25">
                  <c:v>1763.60724099912</c:v>
                </c:pt>
                <c:pt idx="26">
                  <c:v>1758.84971800074</c:v>
                </c:pt>
                <c:pt idx="27">
                  <c:v>1751.2256690003001</c:v>
                </c:pt>
                <c:pt idx="28">
                  <c:v>1755.2907239999599</c:v>
                </c:pt>
                <c:pt idx="29">
                  <c:v>1766.95296850055</c:v>
                </c:pt>
                <c:pt idx="30">
                  <c:v>1772.1050677001499</c:v>
                </c:pt>
                <c:pt idx="31">
                  <c:v>1695.19505240023</c:v>
                </c:pt>
                <c:pt idx="32">
                  <c:v>1721.8827010002001</c:v>
                </c:pt>
                <c:pt idx="33">
                  <c:v>1704.4828839991201</c:v>
                </c:pt>
                <c:pt idx="34">
                  <c:v>1734.86039829999</c:v>
                </c:pt>
                <c:pt idx="35">
                  <c:v>1722.87081749924</c:v>
                </c:pt>
                <c:pt idx="36">
                  <c:v>1686.6084668003</c:v>
                </c:pt>
                <c:pt idx="37">
                  <c:v>1674.9797373991501</c:v>
                </c:pt>
                <c:pt idx="38">
                  <c:v>1613.45150689967</c:v>
                </c:pt>
                <c:pt idx="39">
                  <c:v>1606.46791790053</c:v>
                </c:pt>
                <c:pt idx="40">
                  <c:v>1639.60581400059</c:v>
                </c:pt>
                <c:pt idx="41">
                  <c:v>1657.4422520007899</c:v>
                </c:pt>
                <c:pt idx="42">
                  <c:v>1580.90926999971</c:v>
                </c:pt>
                <c:pt idx="43">
                  <c:v>1593.71323500015</c:v>
                </c:pt>
                <c:pt idx="44">
                  <c:v>1597.32758600079</c:v>
                </c:pt>
                <c:pt idx="45">
                  <c:v>1569.95231699944</c:v>
                </c:pt>
                <c:pt idx="46">
                  <c:v>1502.6422109995001</c:v>
                </c:pt>
                <c:pt idx="47">
                  <c:v>1534.2464690003501</c:v>
                </c:pt>
                <c:pt idx="48">
                  <c:v>1570.8905880004199</c:v>
                </c:pt>
                <c:pt idx="49">
                  <c:v>1608.37729600072</c:v>
                </c:pt>
                <c:pt idx="50">
                  <c:v>1614.0168260000601</c:v>
                </c:pt>
                <c:pt idx="51">
                  <c:v>1651.32599199936</c:v>
                </c:pt>
                <c:pt idx="52">
                  <c:v>1694.9080449994699</c:v>
                </c:pt>
                <c:pt idx="53">
                  <c:v>1702.5559219997399</c:v>
                </c:pt>
                <c:pt idx="54">
                  <c:v>1726.0922759994901</c:v>
                </c:pt>
                <c:pt idx="55">
                  <c:v>1729.47180899978</c:v>
                </c:pt>
                <c:pt idx="56">
                  <c:v>1757.1584750004099</c:v>
                </c:pt>
                <c:pt idx="57">
                  <c:v>1742.9042360000301</c:v>
                </c:pt>
                <c:pt idx="58">
                  <c:v>1832.16957399994</c:v>
                </c:pt>
                <c:pt idx="59">
                  <c:v>1852.3730500005199</c:v>
                </c:pt>
                <c:pt idx="60">
                  <c:v>1844.5567949991701</c:v>
                </c:pt>
                <c:pt idx="61">
                  <c:v>1859.5048530008601</c:v>
                </c:pt>
                <c:pt idx="62">
                  <c:v>1867.1845190003501</c:v>
                </c:pt>
                <c:pt idx="63">
                  <c:v>1832.6055839993101</c:v>
                </c:pt>
                <c:pt idx="64">
                  <c:v>1881.8581540007101</c:v>
                </c:pt>
                <c:pt idx="65">
                  <c:v>1834.6805009990901</c:v>
                </c:pt>
                <c:pt idx="66">
                  <c:v>1829.00948099978</c:v>
                </c:pt>
                <c:pt idx="67">
                  <c:v>1769.6396639999</c:v>
                </c:pt>
                <c:pt idx="68">
                  <c:v>1757.2160650007399</c:v>
                </c:pt>
                <c:pt idx="69">
                  <c:v>1755.0187660008701</c:v>
                </c:pt>
                <c:pt idx="70">
                  <c:v>1781.9408289994999</c:v>
                </c:pt>
                <c:pt idx="71">
                  <c:v>1801.6977130007001</c:v>
                </c:pt>
                <c:pt idx="72">
                  <c:v>1841.6130950003901</c:v>
                </c:pt>
                <c:pt idx="73">
                  <c:v>1835.8674960006001</c:v>
                </c:pt>
                <c:pt idx="74">
                  <c:v>1872.5961540006101</c:v>
                </c:pt>
                <c:pt idx="75">
                  <c:v>1904.3968550004099</c:v>
                </c:pt>
                <c:pt idx="76">
                  <c:v>1901.53661300056</c:v>
                </c:pt>
                <c:pt idx="77">
                  <c:v>1895.7659200001499</c:v>
                </c:pt>
                <c:pt idx="78">
                  <c:v>1834.4093376994099</c:v>
                </c:pt>
                <c:pt idx="79">
                  <c:v>1827.76940819994</c:v>
                </c:pt>
                <c:pt idx="80">
                  <c:v>1833.96797049977</c:v>
                </c:pt>
                <c:pt idx="81">
                  <c:v>1789.44887639955</c:v>
                </c:pt>
                <c:pt idx="82">
                  <c:v>1854.62664490007</c:v>
                </c:pt>
                <c:pt idx="83">
                  <c:v>1864.15020780079</c:v>
                </c:pt>
                <c:pt idx="84">
                  <c:v>1880.6035702004999</c:v>
                </c:pt>
                <c:pt idx="85">
                  <c:v>1896.9226108994301</c:v>
                </c:pt>
                <c:pt idx="86">
                  <c:v>1889.95579320006</c:v>
                </c:pt>
                <c:pt idx="87">
                  <c:v>1900.3907420001899</c:v>
                </c:pt>
                <c:pt idx="88">
                  <c:v>1898.7536932006501</c:v>
                </c:pt>
                <c:pt idx="89">
                  <c:v>1888.1931162998101</c:v>
                </c:pt>
                <c:pt idx="90">
                  <c:v>1948.1119539998499</c:v>
                </c:pt>
                <c:pt idx="91">
                  <c:v>1970.8637469001101</c:v>
                </c:pt>
                <c:pt idx="92">
                  <c:v>1956.62025899999</c:v>
                </c:pt>
                <c:pt idx="93">
                  <c:v>1947.7878440003799</c:v>
                </c:pt>
                <c:pt idx="94">
                  <c:v>1933.7290701996501</c:v>
                </c:pt>
                <c:pt idx="95">
                  <c:v>1930.6727552991399</c:v>
                </c:pt>
                <c:pt idx="96">
                  <c:v>1933.1089309994099</c:v>
                </c:pt>
                <c:pt idx="97">
                  <c:v>1955.3337169997401</c:v>
                </c:pt>
                <c:pt idx="98">
                  <c:v>1977.85801300034</c:v>
                </c:pt>
                <c:pt idx="99">
                  <c:v>2002.55736999959</c:v>
                </c:pt>
                <c:pt idx="100">
                  <c:v>2020.13528800011</c:v>
                </c:pt>
                <c:pt idx="101">
                  <c:v>1996.8255920000399</c:v>
                </c:pt>
                <c:pt idx="102">
                  <c:v>1997.2798469997899</c:v>
                </c:pt>
                <c:pt idx="103">
                  <c:v>1987.8230527993301</c:v>
                </c:pt>
                <c:pt idx="104">
                  <c:v>1959.3276231996699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7-405D-952C-450067FE3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988200"/>
        <c:axId val="556988984"/>
      </c:lineChart>
      <c:dateAx>
        <c:axId val="55698820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s-CO"/>
          </a:p>
        </c:txPr>
        <c:crossAx val="556988984"/>
        <c:crosses val="autoZero"/>
        <c:auto val="1"/>
        <c:lblOffset val="100"/>
        <c:baseTimeUnit val="days"/>
      </c:dateAx>
      <c:valAx>
        <c:axId val="556988984"/>
        <c:scaling>
          <c:orientation val="minMax"/>
          <c:max val="2200"/>
          <c:min val="8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Segoe UI" panose="020B0502040204020203" pitchFamily="34" charset="0"/>
                <a:cs typeface="Segoe UI" panose="020B0502040204020203" pitchFamily="34" charset="0"/>
              </a:defRPr>
            </a:pPr>
            <a:endParaRPr lang="es-CO"/>
          </a:p>
        </c:txPr>
        <c:crossAx val="556988200"/>
        <c:crosses val="autoZero"/>
        <c:crossBetween val="between"/>
        <c:minorUnit val="800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s-CO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croll" dx="22" fmlaLink="Returns!$A$3" max="200" min="1" page="10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2.png"/><Relationship Id="rId18" Type="http://schemas.openxmlformats.org/officeDocument/2006/relationships/image" Target="../media/image17.emf"/><Relationship Id="rId26" Type="http://schemas.openxmlformats.org/officeDocument/2006/relationships/image" Target="../media/image24.emf"/><Relationship Id="rId3" Type="http://schemas.microsoft.com/office/2007/relationships/hdphoto" Target="../media/hdphoto1.wdp"/><Relationship Id="rId21" Type="http://schemas.openxmlformats.org/officeDocument/2006/relationships/image" Target="../media/image20.emf"/><Relationship Id="rId7" Type="http://schemas.openxmlformats.org/officeDocument/2006/relationships/image" Target="../media/image6.emf"/><Relationship Id="rId12" Type="http://schemas.openxmlformats.org/officeDocument/2006/relationships/image" Target="../media/image11.emf"/><Relationship Id="rId17" Type="http://schemas.openxmlformats.org/officeDocument/2006/relationships/image" Target="../media/image16.emf"/><Relationship Id="rId25" Type="http://schemas.openxmlformats.org/officeDocument/2006/relationships/image" Target="../media/image23.emf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0" Type="http://schemas.openxmlformats.org/officeDocument/2006/relationships/image" Target="../media/image19.emf"/><Relationship Id="rId1" Type="http://schemas.openxmlformats.org/officeDocument/2006/relationships/image" Target="../media/image1.png"/><Relationship Id="rId6" Type="http://schemas.openxmlformats.org/officeDocument/2006/relationships/image" Target="../media/image5.emf"/><Relationship Id="rId11" Type="http://schemas.openxmlformats.org/officeDocument/2006/relationships/image" Target="../media/image10.emf"/><Relationship Id="rId24" Type="http://schemas.openxmlformats.org/officeDocument/2006/relationships/image" Target="../media/image22.emf"/><Relationship Id="rId5" Type="http://schemas.openxmlformats.org/officeDocument/2006/relationships/image" Target="../media/image4.emf"/><Relationship Id="rId15" Type="http://schemas.openxmlformats.org/officeDocument/2006/relationships/image" Target="../media/image14.png"/><Relationship Id="rId23" Type="http://schemas.openxmlformats.org/officeDocument/2006/relationships/chart" Target="../charts/chart1.xml"/><Relationship Id="rId28" Type="http://schemas.openxmlformats.org/officeDocument/2006/relationships/image" Target="../media/image26.png"/><Relationship Id="rId10" Type="http://schemas.openxmlformats.org/officeDocument/2006/relationships/image" Target="../media/image9.png"/><Relationship Id="rId19" Type="http://schemas.openxmlformats.org/officeDocument/2006/relationships/image" Target="../media/image18.emf"/><Relationship Id="rId4" Type="http://schemas.openxmlformats.org/officeDocument/2006/relationships/image" Target="../media/image3.png"/><Relationship Id="rId9" Type="http://schemas.openxmlformats.org/officeDocument/2006/relationships/image" Target="../media/image8.emf"/><Relationship Id="rId14" Type="http://schemas.openxmlformats.org/officeDocument/2006/relationships/image" Target="../media/image13.png"/><Relationship Id="rId22" Type="http://schemas.openxmlformats.org/officeDocument/2006/relationships/image" Target="../media/image21.emf"/><Relationship Id="rId27" Type="http://schemas.openxmlformats.org/officeDocument/2006/relationships/image" Target="../media/image25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34.emf"/><Relationship Id="rId13" Type="http://schemas.openxmlformats.org/officeDocument/2006/relationships/image" Target="../media/image39.emf"/><Relationship Id="rId3" Type="http://schemas.openxmlformats.org/officeDocument/2006/relationships/image" Target="../media/image29.emf"/><Relationship Id="rId7" Type="http://schemas.openxmlformats.org/officeDocument/2006/relationships/image" Target="../media/image33.emf"/><Relationship Id="rId12" Type="http://schemas.openxmlformats.org/officeDocument/2006/relationships/image" Target="../media/image38.emf"/><Relationship Id="rId17" Type="http://schemas.openxmlformats.org/officeDocument/2006/relationships/image" Target="../media/image43.emf"/><Relationship Id="rId2" Type="http://schemas.openxmlformats.org/officeDocument/2006/relationships/image" Target="../media/image28.emf"/><Relationship Id="rId16" Type="http://schemas.openxmlformats.org/officeDocument/2006/relationships/image" Target="../media/image42.emf"/><Relationship Id="rId1" Type="http://schemas.openxmlformats.org/officeDocument/2006/relationships/image" Target="../media/image27.emf"/><Relationship Id="rId6" Type="http://schemas.openxmlformats.org/officeDocument/2006/relationships/image" Target="../media/image32.emf"/><Relationship Id="rId11" Type="http://schemas.openxmlformats.org/officeDocument/2006/relationships/image" Target="../media/image37.emf"/><Relationship Id="rId5" Type="http://schemas.openxmlformats.org/officeDocument/2006/relationships/image" Target="../media/image31.emf"/><Relationship Id="rId15" Type="http://schemas.openxmlformats.org/officeDocument/2006/relationships/image" Target="../media/image41.emf"/><Relationship Id="rId10" Type="http://schemas.openxmlformats.org/officeDocument/2006/relationships/image" Target="../media/image36.emf"/><Relationship Id="rId4" Type="http://schemas.openxmlformats.org/officeDocument/2006/relationships/image" Target="../media/image30.emf"/><Relationship Id="rId9" Type="http://schemas.openxmlformats.org/officeDocument/2006/relationships/image" Target="../media/image35.emf"/><Relationship Id="rId14" Type="http://schemas.openxmlformats.org/officeDocument/2006/relationships/image" Target="../media/image4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0</xdr:colOff>
      <xdr:row>1</xdr:row>
      <xdr:rowOff>0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11691938" cy="476250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38000">
              <a:srgbClr val="006B66"/>
            </a:gs>
            <a:gs pos="81000">
              <a:srgbClr val="BD9613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14</xdr:col>
      <xdr:colOff>83343</xdr:colOff>
      <xdr:row>6</xdr:row>
      <xdr:rowOff>142875</xdr:rowOff>
    </xdr:from>
    <xdr:to>
      <xdr:col>14</xdr:col>
      <xdr:colOff>443343</xdr:colOff>
      <xdr:row>8</xdr:row>
      <xdr:rowOff>83775</xdr:rowOff>
    </xdr:to>
    <xdr:pic>
      <xdr:nvPicPr>
        <xdr:cNvPr id="15" name="Imagem 14" descr="eu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1543" y="1419225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638174</xdr:colOff>
      <xdr:row>6</xdr:row>
      <xdr:rowOff>38100</xdr:rowOff>
    </xdr:from>
    <xdr:to>
      <xdr:col>10</xdr:col>
      <xdr:colOff>723886</xdr:colOff>
      <xdr:row>24</xdr:row>
      <xdr:rowOff>87222</xdr:rowOff>
    </xdr:to>
    <xdr:grpSp>
      <xdr:nvGrpSpPr>
        <xdr:cNvPr id="104" name="Agrupar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GrpSpPr/>
      </xdr:nvGrpSpPr>
      <xdr:grpSpPr>
        <a:xfrm>
          <a:off x="1423987" y="1316038"/>
          <a:ext cx="5888024" cy="3994059"/>
          <a:chOff x="1301414" y="1228725"/>
          <a:chExt cx="5640953" cy="3916272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4323" b="98271" l="0" r="44499">
                        <a14:foregroundMark x1="3178" y1="10086" x2="367" y2="28242"/>
                        <a14:foregroundMark x1="367" y1="28242" x2="6112" y2="16138"/>
                        <a14:foregroundMark x1="6112" y1="16138" x2="3667" y2="11527"/>
                        <a14:foregroundMark x1="13570" y1="5187" x2="44743" y2="288"/>
                        <a14:foregroundMark x1="44743" y1="288" x2="47433" y2="16715"/>
                        <a14:foregroundMark x1="47433" y1="16715" x2="12347" y2="10375"/>
                        <a14:foregroundMark x1="12347" y1="10375" x2="12469" y2="7493"/>
                        <a14:foregroundMark x1="19927" y1="38329" x2="20538" y2="59366"/>
                        <a14:foregroundMark x1="20538" y1="59366" x2="24694" y2="75504"/>
                        <a14:foregroundMark x1="24694" y1="75504" x2="35575" y2="73775"/>
                        <a14:foregroundMark x1="35575" y1="73775" x2="37653" y2="53026"/>
                        <a14:foregroundMark x1="37653" y1="53026" x2="34474" y2="36888"/>
                        <a14:foregroundMark x1="34474" y1="36888" x2="18826" y2="36888"/>
                        <a14:foregroundMark x1="2200" y1="33718" x2="1711" y2="91066"/>
                        <a14:foregroundMark x1="1711" y1="91066" x2="10636" y2="97695"/>
                        <a14:foregroundMark x1="10636" y1="97695" x2="18704" y2="77810"/>
                        <a14:foregroundMark x1="18704" y1="77810" x2="22005" y2="54755"/>
                        <a14:foregroundMark x1="22005" y1="54755" x2="20416" y2="36311"/>
                        <a14:foregroundMark x1="20416" y1="36311" x2="6601" y2="23919"/>
                        <a14:foregroundMark x1="244" y1="9798" x2="1100" y2="93948"/>
                        <a14:foregroundMark x1="1100" y1="93948" x2="17971" y2="83285"/>
                        <a14:foregroundMark x1="17971" y1="83285" x2="22249" y2="61671"/>
                        <a14:foregroundMark x1="22249" y1="61671" x2="21883" y2="14409"/>
                        <a14:foregroundMark x1="21883" y1="14409" x2="5623" y2="4323"/>
                        <a14:foregroundMark x1="5623" y1="4323" x2="489" y2="11527"/>
                        <a14:foregroundMark x1="23350" y1="31988" x2="13570" y2="60231"/>
                        <a14:foregroundMark x1="13570" y1="60231" x2="12225" y2="85591"/>
                        <a14:foregroundMark x1="12225" y1="85591" x2="38264" y2="96542"/>
                        <a14:foregroundMark x1="38264" y1="96542" x2="39976" y2="78674"/>
                        <a14:foregroundMark x1="39976" y1="78674" x2="37531" y2="38329"/>
                        <a14:foregroundMark x1="37531" y1="38329" x2="22983" y2="32277"/>
                        <a14:foregroundMark x1="23594" y1="43228" x2="31051" y2="51009"/>
                        <a14:foregroundMark x1="31051" y1="51009" x2="23961" y2="44092"/>
                        <a14:foregroundMark x1="23961" y1="44092" x2="22494" y2="43804"/>
                        <a14:foregroundMark x1="1834" y1="41499" x2="3545" y2="59078"/>
                        <a14:foregroundMark x1="3545" y1="59078" x2="7457" y2="43804"/>
                        <a14:foregroundMark x1="7457" y1="43804" x2="1467" y2="42075"/>
                        <a14:foregroundMark x1="733" y1="63112" x2="5990" y2="78674"/>
                        <a14:foregroundMark x1="5990" y1="78674" x2="13325" y2="72046"/>
                        <a14:foregroundMark x1="13325" y1="72046" x2="6479" y2="59942"/>
                        <a14:foregroundMark x1="6479" y1="59942" x2="122" y2="62536"/>
                        <a14:foregroundMark x1="16870" y1="68588" x2="19193" y2="89049"/>
                        <a14:foregroundMark x1="19193" y1="89049" x2="26773" y2="97983"/>
                        <a14:foregroundMark x1="26773" y1="97983" x2="35819" y2="98271"/>
                        <a14:foregroundMark x1="35819" y1="98271" x2="15892" y2="71758"/>
                        <a14:foregroundMark x1="15892" y1="71758" x2="14059" y2="65418"/>
                        <a14:foregroundMark x1="32641" y1="80115" x2="36186" y2="96542"/>
                        <a14:foregroundMark x1="36186" y1="96542" x2="35697" y2="78386"/>
                        <a14:foregroundMark x1="35697" y1="78386" x2="34108" y2="74352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r="50522"/>
          <a:stretch/>
        </xdr:blipFill>
        <xdr:spPr>
          <a:xfrm>
            <a:off x="1301414" y="1228725"/>
            <a:ext cx="4567854" cy="3916272"/>
          </a:xfrm>
          <a:prstGeom prst="rect">
            <a:avLst/>
          </a:prstGeom>
        </xdr:spPr>
      </xdr:pic>
      <xdr:pic>
        <xdr:nvPicPr>
          <xdr:cNvPr id="8" name="Imagem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913556" y="1609725"/>
            <a:ext cx="360000" cy="360000"/>
          </a:xfrm>
          <a:prstGeom prst="rect">
            <a:avLst/>
          </a:prstGeom>
        </xdr:spPr>
      </xdr:pic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61" name="Agrupar 60">
                <a:extLst>
                  <a:ext uri="{FF2B5EF4-FFF2-40B4-BE49-F238E27FC236}">
                    <a16:creationId xmlns:a16="http://schemas.microsoft.com/office/drawing/2014/main" id="{00000000-0008-0000-0000-00003D000000}"/>
                  </a:ext>
                </a:extLst>
              </xdr:cNvPr>
              <xdr:cNvGrpSpPr/>
            </xdr:nvGrpSpPr>
            <xdr:grpSpPr>
              <a:xfrm>
                <a:off x="5027840" y="2352675"/>
                <a:ext cx="695325" cy="676275"/>
                <a:chOff x="6961415" y="3429000"/>
                <a:chExt cx="695325" cy="676275"/>
              </a:xfrm>
            </xdr:grpSpPr>
            <xdr:pic>
              <xdr:nvPicPr>
                <xdr:cNvPr id="57" name="Imagem 56">
                  <a:extLst>
                    <a:ext uri="{FF2B5EF4-FFF2-40B4-BE49-F238E27FC236}">
                      <a16:creationId xmlns:a16="http://schemas.microsoft.com/office/drawing/2014/main" id="{00000000-0008-0000-0000-000039000000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Indices!$L$5:$L$7" spid="_x0000_s96090"/>
                    </a:ext>
                  </a:extLst>
                </xdr:cNvPicPr>
              </xdr:nvPicPr>
              <xdr:blipFill>
                <a:blip xmlns:r="http://schemas.openxmlformats.org/officeDocument/2006/relationships" r:embed="rId5"/>
                <a:srcRect/>
                <a:stretch>
                  <a:fillRect/>
                </a:stretch>
              </xdr:blipFill>
              <xdr:spPr bwMode="auto">
                <a:xfrm>
                  <a:off x="6961415" y="3429000"/>
                  <a:ext cx="695325" cy="67627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0" name="Imagem 59">
                  <a:extLst>
                    <a:ext uri="{FF2B5EF4-FFF2-40B4-BE49-F238E27FC236}">
                      <a16:creationId xmlns:a16="http://schemas.microsoft.com/office/drawing/2014/main" id="{00000000-0008-0000-0000-00003C000000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Indices!$K$7" spid="_x0000_s96091"/>
                    </a:ext>
                  </a:extLst>
                </xdr:cNvPicPr>
              </xdr:nvPicPr>
              <xdr:blipFill>
                <a:blip xmlns:r="http://schemas.openxmlformats.org/officeDocument/2006/relationships" r:embed="rId6"/>
                <a:srcRect/>
                <a:stretch>
                  <a:fillRect/>
                </a:stretch>
              </xdr:blipFill>
              <xdr:spPr bwMode="auto">
                <a:xfrm>
                  <a:off x="7085235" y="3867150"/>
                  <a:ext cx="161925" cy="23812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65" name="Agrupar 64">
                <a:extLst>
                  <a:ext uri="{FF2B5EF4-FFF2-40B4-BE49-F238E27FC236}">
                    <a16:creationId xmlns:a16="http://schemas.microsoft.com/office/drawing/2014/main" id="{00000000-0008-0000-0000-000041000000}"/>
                  </a:ext>
                </a:extLst>
              </xdr:cNvPr>
              <xdr:cNvGrpSpPr/>
            </xdr:nvGrpSpPr>
            <xdr:grpSpPr>
              <a:xfrm>
                <a:off x="5799377" y="1543050"/>
                <a:ext cx="923925" cy="676275"/>
                <a:chOff x="6018452" y="1562100"/>
                <a:chExt cx="923925" cy="676275"/>
              </a:xfrm>
            </xdr:grpSpPr>
            <xdr:pic>
              <xdr:nvPicPr>
                <xdr:cNvPr id="62" name="Imagem 61">
                  <a:extLst>
                    <a:ext uri="{FF2B5EF4-FFF2-40B4-BE49-F238E27FC236}">
                      <a16:creationId xmlns:a16="http://schemas.microsoft.com/office/drawing/2014/main" id="{00000000-0008-0000-0000-00003E000000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Indices!$H$5:$H$7" spid="_x0000_s96092"/>
                    </a:ext>
                  </a:extLst>
                </xdr:cNvPicPr>
              </xdr:nvPicPr>
              <xdr:blipFill>
                <a:blip xmlns:r="http://schemas.openxmlformats.org/officeDocument/2006/relationships" r:embed="rId7"/>
                <a:srcRect/>
                <a:stretch>
                  <a:fillRect/>
                </a:stretch>
              </xdr:blipFill>
              <xdr:spPr bwMode="auto">
                <a:xfrm>
                  <a:off x="6018452" y="1562100"/>
                  <a:ext cx="923925" cy="67627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4" name="Imagem 63">
                  <a:extLst>
                    <a:ext uri="{FF2B5EF4-FFF2-40B4-BE49-F238E27FC236}">
                      <a16:creationId xmlns:a16="http://schemas.microsoft.com/office/drawing/2014/main" id="{00000000-0008-0000-0000-000040000000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Indices!$G$7" spid="_x0000_s96093"/>
                    </a:ext>
                  </a:extLst>
                </xdr:cNvPicPr>
              </xdr:nvPicPr>
              <xdr:blipFill>
                <a:blip xmlns:r="http://schemas.openxmlformats.org/officeDocument/2006/relationships" r:embed="rId8"/>
                <a:srcRect/>
                <a:stretch>
                  <a:fillRect/>
                </a:stretch>
              </xdr:blipFill>
              <xdr:spPr bwMode="auto">
                <a:xfrm>
                  <a:off x="6351839" y="2000250"/>
                  <a:ext cx="161925" cy="23812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68" name="Agrupar 67">
                <a:extLst>
                  <a:ext uri="{FF2B5EF4-FFF2-40B4-BE49-F238E27FC236}">
                    <a16:creationId xmlns:a16="http://schemas.microsoft.com/office/drawing/2014/main" id="{00000000-0008-0000-0000-000044000000}"/>
                  </a:ext>
                </a:extLst>
              </xdr:cNvPr>
              <xdr:cNvGrpSpPr/>
            </xdr:nvGrpSpPr>
            <xdr:grpSpPr>
              <a:xfrm>
                <a:off x="6113530" y="2352675"/>
                <a:ext cx="666750" cy="685800"/>
                <a:chOff x="6284980" y="2314575"/>
                <a:chExt cx="666750" cy="685800"/>
              </a:xfrm>
            </xdr:grpSpPr>
            <xdr:pic>
              <xdr:nvPicPr>
                <xdr:cNvPr id="66" name="Imagem 65">
                  <a:extLst>
                    <a:ext uri="{FF2B5EF4-FFF2-40B4-BE49-F238E27FC236}">
                      <a16:creationId xmlns:a16="http://schemas.microsoft.com/office/drawing/2014/main" id="{00000000-0008-0000-0000-000042000000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Indices!$D$5:$D$7" spid="_x0000_s96094"/>
                    </a:ext>
                  </a:extLst>
                </xdr:cNvPicPr>
              </xdr:nvPicPr>
              <xdr:blipFill>
                <a:blip xmlns:r="http://schemas.openxmlformats.org/officeDocument/2006/relationships" r:embed="rId9"/>
                <a:srcRect/>
                <a:stretch>
                  <a:fillRect/>
                </a:stretch>
              </xdr:blipFill>
              <xdr:spPr bwMode="auto">
                <a:xfrm>
                  <a:off x="6284980" y="2314575"/>
                  <a:ext cx="666750" cy="67627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  <xdr:pic>
              <xdr:nvPicPr>
                <xdr:cNvPr id="67" name="Imagem 66">
                  <a:extLst>
                    <a:ext uri="{FF2B5EF4-FFF2-40B4-BE49-F238E27FC236}">
                      <a16:creationId xmlns:a16="http://schemas.microsoft.com/office/drawing/2014/main" id="{00000000-0008-0000-0000-000043000000}"/>
                    </a:ext>
                  </a:extLst>
                </xdr:cNvPr>
                <xdr:cNvPicPr>
                  <a:picLocks noChangeAspect="1" noChangeArrowheads="1"/>
                  <a:extLst>
                    <a:ext uri="{84589F7E-364E-4C9E-8A38-B11213B215E9}">
                      <a14:cameraTool cellRange="Indices!$C$7" spid="_x0000_s96095"/>
                    </a:ext>
                  </a:extLst>
                </xdr:cNvPicPr>
              </xdr:nvPicPr>
              <xdr:blipFill>
                <a:blip xmlns:r="http://schemas.openxmlformats.org/officeDocument/2006/relationships" r:embed="rId6"/>
                <a:srcRect/>
                <a:stretch>
                  <a:fillRect/>
                </a:stretch>
              </xdr:blipFill>
              <xdr:spPr bwMode="auto">
                <a:xfrm>
                  <a:off x="6361222" y="2762250"/>
                  <a:ext cx="161925" cy="238125"/>
                </a:xfrm>
                <a:prstGeom prst="rect">
                  <a:avLst/>
                </a:prstGeom>
                <a:noFill/>
                <a:extLst>
                  <a:ext uri="{909E8E84-426E-40DD-AFC4-6F175D3DCCD1}">
                    <a14:hiddenFill>
                      <a:solidFill>
                        <a:srgbClr val="FFFFFF"/>
                      </a:solidFill>
                    </a14:hiddenFill>
                  </a:ext>
                </a:extLst>
              </xdr:spPr>
            </xdr:pic>
          </xdr:grpSp>
        </mc:Choice>
        <mc:Fallback/>
      </mc:AlternateContent>
      <xdr:grpSp>
        <xdr:nvGrpSpPr>
          <xdr:cNvPr id="83" name="Agrupar 8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GrpSpPr/>
        </xdr:nvGrpSpPr>
        <xdr:grpSpPr>
          <a:xfrm>
            <a:off x="3616997" y="1447798"/>
            <a:ext cx="3325370" cy="1666877"/>
            <a:chOff x="3616997" y="1447798"/>
            <a:chExt cx="3325370" cy="1666877"/>
          </a:xfrm>
        </xdr:grpSpPr>
        <xdr:sp macro="" textlink="">
          <xdr:nvSpPr>
            <xdr:cNvPr id="2" name="Retângulo: Cantos Arredondados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>
            <a:xfrm>
              <a:off x="4770667" y="1447798"/>
              <a:ext cx="2171700" cy="1666877"/>
            </a:xfrm>
            <a:prstGeom prst="roundRect">
              <a:avLst/>
            </a:prstGeom>
            <a:noFill/>
            <a:ln w="19050" cap="flat" cmpd="sng" algn="ctr">
              <a:solidFill>
                <a:schemeClr val="accent3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3"/>
            </a:fontRef>
          </xdr:style>
          <xdr:txBody>
            <a:bodyPr vertOverflow="clip" horzOverflow="clip" rtlCol="0" anchor="t"/>
            <a:lstStyle/>
            <a:p>
              <a:pPr algn="l"/>
              <a:endParaRPr lang="pt-BR" sz="1100"/>
            </a:p>
          </xdr:txBody>
        </xdr:sp>
        <xdr:cxnSp macro="">
          <xdr:nvCxnSpPr>
            <xdr:cNvPr id="81" name="Conector reto 80">
              <a:extLst>
                <a:ext uri="{FF2B5EF4-FFF2-40B4-BE49-F238E27FC236}">
                  <a16:creationId xmlns:a16="http://schemas.microsoft.com/office/drawing/2014/main" id="{00000000-0008-0000-0000-000051000000}"/>
                </a:ext>
              </a:extLst>
            </xdr:cNvPr>
            <xdr:cNvCxnSpPr/>
          </xdr:nvCxnSpPr>
          <xdr:spPr>
            <a:xfrm flipH="1">
              <a:off x="3616997" y="2628900"/>
              <a:ext cx="1131675" cy="0"/>
            </a:xfrm>
            <a:prstGeom prst="line">
              <a:avLst/>
            </a:prstGeom>
            <a:ln w="12700" cap="rnd" cmpd="sng" algn="ctr">
              <a:solidFill>
                <a:srgbClr val="006B66"/>
              </a:solidFill>
              <a:prstDash val="dash"/>
              <a:round/>
              <a:headEnd type="none" w="med" len="med"/>
              <a:tailEnd type="oval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</xdr:cxnSp>
      </xdr:grpSp>
    </xdr:grpSp>
    <xdr:clientData/>
  </xdr:twoCellAnchor>
  <xdr:twoCellAnchor editAs="oneCell">
    <xdr:from>
      <xdr:col>12</xdr:col>
      <xdr:colOff>33337</xdr:colOff>
      <xdr:row>6</xdr:row>
      <xdr:rowOff>142875</xdr:rowOff>
    </xdr:from>
    <xdr:to>
      <xdr:col>12</xdr:col>
      <xdr:colOff>393337</xdr:colOff>
      <xdr:row>8</xdr:row>
      <xdr:rowOff>83775</xdr:rowOff>
    </xdr:to>
    <xdr:pic>
      <xdr:nvPicPr>
        <xdr:cNvPr id="111" name="Imagem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2787" y="1419225"/>
          <a:ext cx="36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352425</xdr:colOff>
      <xdr:row>15</xdr:row>
      <xdr:rowOff>90487</xdr:rowOff>
    </xdr:from>
    <xdr:to>
      <xdr:col>15</xdr:col>
      <xdr:colOff>178050</xdr:colOff>
      <xdr:row>18</xdr:row>
      <xdr:rowOff>1837</xdr:rowOff>
    </xdr:to>
    <xdr:pic>
      <xdr:nvPicPr>
        <xdr:cNvPr id="112" name="Imagem 111" descr="eu.png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3252787"/>
          <a:ext cx="540000" cy="5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685800</xdr:colOff>
      <xdr:row>15</xdr:row>
      <xdr:rowOff>90487</xdr:rowOff>
    </xdr:from>
    <xdr:to>
      <xdr:col>14</xdr:col>
      <xdr:colOff>511425</xdr:colOff>
      <xdr:row>18</xdr:row>
      <xdr:rowOff>1837</xdr:rowOff>
    </xdr:to>
    <xdr:pic>
      <xdr:nvPicPr>
        <xdr:cNvPr id="113" name="Imagem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3252787"/>
          <a:ext cx="540000" cy="5400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238125</xdr:colOff>
          <xdr:row>15</xdr:row>
          <xdr:rowOff>9525</xdr:rowOff>
        </xdr:from>
        <xdr:to>
          <xdr:col>16</xdr:col>
          <xdr:colOff>409575</xdr:colOff>
          <xdr:row>18</xdr:row>
          <xdr:rowOff>66675</xdr:rowOff>
        </xdr:to>
        <xdr:grpSp>
          <xdr:nvGrpSpPr>
            <xdr:cNvPr id="9" name="Agrupar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GrpSpPr/>
          </xdr:nvGrpSpPr>
          <xdr:grpSpPr>
            <a:xfrm>
              <a:off x="10128250" y="3216275"/>
              <a:ext cx="917575" cy="700088"/>
              <a:chOff x="9410700" y="3171825"/>
              <a:chExt cx="885825" cy="685800"/>
            </a:xfrm>
          </xdr:grpSpPr>
          <xdr:pic>
            <xdr:nvPicPr>
              <xdr:cNvPr id="63" name="Imagem 62">
                <a:extLst>
                  <a:ext uri="{FF2B5EF4-FFF2-40B4-BE49-F238E27FC236}">
                    <a16:creationId xmlns:a16="http://schemas.microsoft.com/office/drawing/2014/main" id="{00000000-0008-0000-0000-00003F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Indices!$AB$5:$AB$7" spid="_x0000_s96096"/>
                  </a:ext>
                </a:extLst>
              </xdr:cNvPicPr>
            </xdr:nvPicPr>
            <xdr:blipFill>
              <a:blip xmlns:r="http://schemas.openxmlformats.org/officeDocument/2006/relationships" r:embed="rId11"/>
              <a:srcRect/>
              <a:stretch>
                <a:fillRect/>
              </a:stretch>
            </xdr:blipFill>
            <xdr:spPr bwMode="auto">
              <a:xfrm>
                <a:off x="9410700" y="3171825"/>
                <a:ext cx="885825" cy="685800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70" name="Imagem 69">
                <a:extLst>
                  <a:ext uri="{FF2B5EF4-FFF2-40B4-BE49-F238E27FC236}">
                    <a16:creationId xmlns:a16="http://schemas.microsoft.com/office/drawing/2014/main" id="{00000000-0008-0000-0000-000046000000}"/>
                  </a:ext>
                </a:extLst>
              </xdr:cNvPr>
              <xdr:cNvPicPr>
                <a:picLocks noChangeAspect="1" noChangeArrowheads="1"/>
                <a:extLst>
                  <a:ext uri="{84589F7E-364E-4C9E-8A38-B11213B215E9}">
                    <a14:cameraTool cellRange="Indices!$AA$7" spid="_x0000_s96097"/>
                  </a:ext>
                </a:extLst>
              </xdr:cNvPicPr>
            </xdr:nvPicPr>
            <xdr:blipFill>
              <a:blip xmlns:r="http://schemas.openxmlformats.org/officeDocument/2006/relationships" r:embed="rId12"/>
              <a:srcRect/>
              <a:stretch>
                <a:fillRect/>
              </a:stretch>
            </xdr:blipFill>
            <xdr:spPr bwMode="auto">
              <a:xfrm>
                <a:off x="9705975" y="3619500"/>
                <a:ext cx="161925" cy="238125"/>
              </a:xfrm>
              <a:prstGeom prst="rect">
                <a:avLst/>
              </a:prstGeom>
              <a:noFill/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clientData/>
      </xdr:twoCellAnchor>
    </mc:Choice>
    <mc:Fallback/>
  </mc:AlternateContent>
  <xdr:twoCellAnchor editAs="oneCell">
    <xdr:from>
      <xdr:col>16</xdr:col>
      <xdr:colOff>92868</xdr:colOff>
      <xdr:row>6</xdr:row>
      <xdr:rowOff>142875</xdr:rowOff>
    </xdr:from>
    <xdr:to>
      <xdr:col>16</xdr:col>
      <xdr:colOff>452868</xdr:colOff>
      <xdr:row>8</xdr:row>
      <xdr:rowOff>83775</xdr:rowOff>
    </xdr:to>
    <xdr:pic>
      <xdr:nvPicPr>
        <xdr:cNvPr id="71" name="Imagem 70" descr="gb.png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818" y="1419225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83343</xdr:colOff>
      <xdr:row>10</xdr:row>
      <xdr:rowOff>161925</xdr:rowOff>
    </xdr:from>
    <xdr:to>
      <xdr:col>14</xdr:col>
      <xdr:colOff>443343</xdr:colOff>
      <xdr:row>12</xdr:row>
      <xdr:rowOff>102825</xdr:rowOff>
    </xdr:to>
    <xdr:pic>
      <xdr:nvPicPr>
        <xdr:cNvPr id="74" name="Imagem 73" descr="flag_japan.png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1543" y="2276475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33337</xdr:colOff>
      <xdr:row>10</xdr:row>
      <xdr:rowOff>161925</xdr:rowOff>
    </xdr:from>
    <xdr:to>
      <xdr:col>12</xdr:col>
      <xdr:colOff>393337</xdr:colOff>
      <xdr:row>12</xdr:row>
      <xdr:rowOff>102825</xdr:rowOff>
    </xdr:to>
    <xdr:pic>
      <xdr:nvPicPr>
        <xdr:cNvPr id="78" name="Imagem 77" descr="ch.png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62787" y="2276475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92868</xdr:colOff>
      <xdr:row>10</xdr:row>
      <xdr:rowOff>161925</xdr:rowOff>
    </xdr:from>
    <xdr:to>
      <xdr:col>16</xdr:col>
      <xdr:colOff>452868</xdr:colOff>
      <xdr:row>12</xdr:row>
      <xdr:rowOff>102825</xdr:rowOff>
    </xdr:to>
    <xdr:pic>
      <xdr:nvPicPr>
        <xdr:cNvPr id="79" name="Imagem 78" descr="cn.png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818" y="2276475"/>
          <a:ext cx="360000" cy="36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152398</xdr:colOff>
      <xdr:row>18</xdr:row>
      <xdr:rowOff>38101</xdr:rowOff>
    </xdr:from>
    <xdr:to>
      <xdr:col>16</xdr:col>
      <xdr:colOff>628650</xdr:colOff>
      <xdr:row>19</xdr:row>
      <xdr:rowOff>9525</xdr:rowOff>
    </xdr:to>
    <xdr:sp macro="" textlink="">
      <xdr:nvSpPr>
        <xdr:cNvPr id="94" name="Retângulo: Cantos Arredondados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7267573" y="3810001"/>
          <a:ext cx="3581402" cy="180974"/>
        </a:xfrm>
        <a:prstGeom prst="round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000">
              <a:solidFill>
                <a:schemeClr val="tx1">
                  <a:lumMod val="75000"/>
                  <a:lumOff val="25000"/>
                </a:schemeClr>
              </a:solidFill>
            </a:rPr>
            <a:t>* USD versus</a:t>
          </a:r>
          <a:r>
            <a:rPr lang="pt-BR" sz="1000" baseline="0">
              <a:solidFill>
                <a:schemeClr val="tx1">
                  <a:lumMod val="75000"/>
                  <a:lumOff val="25000"/>
                </a:schemeClr>
              </a:solidFill>
            </a:rPr>
            <a:t>: Euro, Pound</a:t>
          </a:r>
          <a:r>
            <a:rPr lang="pt-BR" sz="1000">
              <a:solidFill>
                <a:schemeClr val="tx1">
                  <a:lumMod val="75000"/>
                  <a:lumOff val="25000"/>
                </a:schemeClr>
              </a:solidFill>
            </a:rPr>
            <a:t>,</a:t>
          </a:r>
          <a:r>
            <a:rPr lang="pt-BR" sz="1000" baseline="0">
              <a:solidFill>
                <a:schemeClr val="tx1">
                  <a:lumMod val="75000"/>
                  <a:lumOff val="25000"/>
                </a:schemeClr>
              </a:solidFill>
            </a:rPr>
            <a:t> Frank, Yen and Yuan.</a:t>
          </a:r>
          <a:endParaRPr lang="pt-BR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504825</xdr:colOff>
          <xdr:row>6</xdr:row>
          <xdr:rowOff>152400</xdr:rowOff>
        </xdr:from>
        <xdr:to>
          <xdr:col>18</xdr:col>
          <xdr:colOff>0</xdr:colOff>
          <xdr:row>10</xdr:row>
          <xdr:rowOff>0</xdr:rowOff>
        </xdr:to>
        <xdr:pic>
          <xdr:nvPicPr>
            <xdr:cNvPr id="100" name="Imagem 99">
              <a:extLst>
                <a:ext uri="{FF2B5EF4-FFF2-40B4-BE49-F238E27FC236}">
                  <a16:creationId xmlns:a16="http://schemas.microsoft.com/office/drawing/2014/main" id="{00000000-0008-0000-0000-00006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dices!$AF$5:$AF$7" spid="_x0000_s96098"/>
                </a:ext>
              </a:extLst>
            </xdr:cNvPicPr>
          </xdr:nvPicPr>
          <xdr:blipFill>
            <a:blip xmlns:r="http://schemas.openxmlformats.org/officeDocument/2006/relationships" r:embed="rId17"/>
            <a:srcRect/>
            <a:stretch>
              <a:fillRect/>
            </a:stretch>
          </xdr:blipFill>
          <xdr:spPr bwMode="auto">
            <a:xfrm>
              <a:off x="10391775" y="1428750"/>
              <a:ext cx="923925" cy="685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571500</xdr:colOff>
          <xdr:row>6</xdr:row>
          <xdr:rowOff>161925</xdr:rowOff>
        </xdr:from>
        <xdr:to>
          <xdr:col>13</xdr:col>
          <xdr:colOff>523875</xdr:colOff>
          <xdr:row>10</xdr:row>
          <xdr:rowOff>0</xdr:rowOff>
        </xdr:to>
        <xdr:pic>
          <xdr:nvPicPr>
            <xdr:cNvPr id="114" name="Imagem 113">
              <a:extLst>
                <a:ext uri="{FF2B5EF4-FFF2-40B4-BE49-F238E27FC236}">
                  <a16:creationId xmlns:a16="http://schemas.microsoft.com/office/drawing/2014/main" id="{00000000-0008-0000-0000-00007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dices!$T$5:$T$7" spid="_x0000_s96099"/>
                </a:ext>
              </a:extLst>
            </xdr:cNvPicPr>
          </xdr:nvPicPr>
          <xdr:blipFill>
            <a:blip xmlns:r="http://schemas.openxmlformats.org/officeDocument/2006/relationships" r:embed="rId18"/>
            <a:srcRect/>
            <a:stretch>
              <a:fillRect/>
            </a:stretch>
          </xdr:blipFill>
          <xdr:spPr bwMode="auto">
            <a:xfrm>
              <a:off x="7600950" y="1438275"/>
              <a:ext cx="666750" cy="676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581025</xdr:colOff>
          <xdr:row>6</xdr:row>
          <xdr:rowOff>161925</xdr:rowOff>
        </xdr:from>
        <xdr:to>
          <xdr:col>15</xdr:col>
          <xdr:colOff>533400</xdr:colOff>
          <xdr:row>10</xdr:row>
          <xdr:rowOff>0</xdr:rowOff>
        </xdr:to>
        <xdr:pic>
          <xdr:nvPicPr>
            <xdr:cNvPr id="115" name="Imagem 114">
              <a:extLst>
                <a:ext uri="{FF2B5EF4-FFF2-40B4-BE49-F238E27FC236}">
                  <a16:creationId xmlns:a16="http://schemas.microsoft.com/office/drawing/2014/main" id="{00000000-0008-0000-0000-00007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dices!$X$5:$X$7" spid="_x0000_s96100"/>
                </a:ext>
              </a:extLst>
            </xdr:cNvPicPr>
          </xdr:nvPicPr>
          <xdr:blipFill>
            <a:blip xmlns:r="http://schemas.openxmlformats.org/officeDocument/2006/relationships" r:embed="rId19"/>
            <a:srcRect/>
            <a:stretch>
              <a:fillRect/>
            </a:stretch>
          </xdr:blipFill>
          <xdr:spPr bwMode="auto">
            <a:xfrm>
              <a:off x="9039225" y="1438275"/>
              <a:ext cx="666750" cy="676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447675</xdr:colOff>
          <xdr:row>10</xdr:row>
          <xdr:rowOff>152400</xdr:rowOff>
        </xdr:from>
        <xdr:to>
          <xdr:col>14</xdr:col>
          <xdr:colOff>0</xdr:colOff>
          <xdr:row>14</xdr:row>
          <xdr:rowOff>0</xdr:rowOff>
        </xdr:to>
        <xdr:pic>
          <xdr:nvPicPr>
            <xdr:cNvPr id="106" name="Imagem 105">
              <a:extLst>
                <a:ext uri="{FF2B5EF4-FFF2-40B4-BE49-F238E27FC236}">
                  <a16:creationId xmlns:a16="http://schemas.microsoft.com/office/drawing/2014/main" id="{00000000-0008-0000-0000-00006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dices!$AJ$5:$AJ$7" spid="_x0000_s96101"/>
                </a:ext>
              </a:extLst>
            </xdr:cNvPicPr>
          </xdr:nvPicPr>
          <xdr:blipFill>
            <a:blip xmlns:r="http://schemas.openxmlformats.org/officeDocument/2006/relationships" r:embed="rId20"/>
            <a:srcRect/>
            <a:stretch>
              <a:fillRect/>
            </a:stretch>
          </xdr:blipFill>
          <xdr:spPr bwMode="auto">
            <a:xfrm>
              <a:off x="7477125" y="2266950"/>
              <a:ext cx="981075" cy="685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581025</xdr:colOff>
          <xdr:row>10</xdr:row>
          <xdr:rowOff>152400</xdr:rowOff>
        </xdr:from>
        <xdr:to>
          <xdr:col>16</xdr:col>
          <xdr:colOff>0</xdr:colOff>
          <xdr:row>14</xdr:row>
          <xdr:rowOff>0</xdr:rowOff>
        </xdr:to>
        <xdr:pic>
          <xdr:nvPicPr>
            <xdr:cNvPr id="107" name="Imagem 106">
              <a:extLst>
                <a:ext uri="{FF2B5EF4-FFF2-40B4-BE49-F238E27FC236}">
                  <a16:creationId xmlns:a16="http://schemas.microsoft.com/office/drawing/2014/main" id="{00000000-0008-0000-0000-00006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dices!$AN$5:$AN$7" spid="_x0000_s96102"/>
                </a:ext>
              </a:extLst>
            </xdr:cNvPicPr>
          </xdr:nvPicPr>
          <xdr:blipFill>
            <a:blip xmlns:r="http://schemas.openxmlformats.org/officeDocument/2006/relationships" r:embed="rId21"/>
            <a:srcRect/>
            <a:stretch>
              <a:fillRect/>
            </a:stretch>
          </xdr:blipFill>
          <xdr:spPr bwMode="auto">
            <a:xfrm>
              <a:off x="9039225" y="2266950"/>
              <a:ext cx="847725" cy="685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10</xdr:row>
          <xdr:rowOff>152400</xdr:rowOff>
        </xdr:from>
        <xdr:to>
          <xdr:col>17</xdr:col>
          <xdr:colOff>676275</xdr:colOff>
          <xdr:row>14</xdr:row>
          <xdr:rowOff>0</xdr:rowOff>
        </xdr:to>
        <xdr:pic>
          <xdr:nvPicPr>
            <xdr:cNvPr id="108" name="Imagem 107">
              <a:extLst>
                <a:ext uri="{FF2B5EF4-FFF2-40B4-BE49-F238E27FC236}">
                  <a16:creationId xmlns:a16="http://schemas.microsoft.com/office/drawing/2014/main" id="{00000000-0008-0000-0000-00006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dices!$AR$5:$AR$7" spid="_x0000_s96103"/>
                </a:ext>
              </a:extLst>
            </xdr:cNvPicPr>
          </xdr:nvPicPr>
          <xdr:blipFill>
            <a:blip xmlns:r="http://schemas.openxmlformats.org/officeDocument/2006/relationships" r:embed="rId22"/>
            <a:srcRect/>
            <a:stretch>
              <a:fillRect/>
            </a:stretch>
          </xdr:blipFill>
          <xdr:spPr bwMode="auto">
            <a:xfrm>
              <a:off x="10601325" y="2266950"/>
              <a:ext cx="676275" cy="6858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28575</xdr:colOff>
      <xdr:row>15</xdr:row>
      <xdr:rowOff>1</xdr:rowOff>
    </xdr:from>
    <xdr:to>
      <xdr:col>6</xdr:col>
      <xdr:colOff>0</xdr:colOff>
      <xdr:row>26</xdr:row>
      <xdr:rowOff>1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576262</xdr:colOff>
          <xdr:row>15</xdr:row>
          <xdr:rowOff>109537</xdr:rowOff>
        </xdr:from>
        <xdr:to>
          <xdr:col>9</xdr:col>
          <xdr:colOff>738672</xdr:colOff>
          <xdr:row>16</xdr:row>
          <xdr:rowOff>138113</xdr:rowOff>
        </xdr:to>
        <xdr:pic>
          <xdr:nvPicPr>
            <xdr:cNvPr id="52" name="Imagem 51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Indices!$O$7" spid="_x0000_s96104"/>
                </a:ext>
              </a:extLst>
            </xdr:cNvPicPr>
          </xdr:nvPicPr>
          <xdr:blipFill>
            <a:blip xmlns:r="http://schemas.openxmlformats.org/officeDocument/2006/relationships" r:embed="rId24"/>
            <a:srcRect/>
            <a:stretch>
              <a:fillRect/>
            </a:stretch>
          </xdr:blipFill>
          <xdr:spPr bwMode="auto">
            <a:xfrm rot="21423070">
              <a:off x="6053137" y="3288506"/>
              <a:ext cx="162410" cy="24288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29</xdr:row>
          <xdr:rowOff>9525</xdr:rowOff>
        </xdr:from>
        <xdr:to>
          <xdr:col>10</xdr:col>
          <xdr:colOff>295275</xdr:colOff>
          <xdr:row>30</xdr:row>
          <xdr:rowOff>19050</xdr:rowOff>
        </xdr:to>
        <xdr:pic>
          <xdr:nvPicPr>
            <xdr:cNvPr id="48" name="Imagem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ase Data'!$K$8" spid="_x0000_s96105"/>
                </a:ext>
              </a:extLst>
            </xdr:cNvPicPr>
          </xdr:nvPicPr>
          <xdr:blipFill>
            <a:blip xmlns:r="http://schemas.openxmlformats.org/officeDocument/2006/relationships" r:embed="rId25"/>
            <a:srcRect/>
            <a:stretch>
              <a:fillRect/>
            </a:stretch>
          </xdr:blipFill>
          <xdr:spPr bwMode="auto">
            <a:xfrm>
              <a:off x="6372225" y="6276975"/>
              <a:ext cx="257175" cy="2190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29</xdr:row>
          <xdr:rowOff>200025</xdr:rowOff>
        </xdr:from>
        <xdr:to>
          <xdr:col>10</xdr:col>
          <xdr:colOff>295275</xdr:colOff>
          <xdr:row>31</xdr:row>
          <xdr:rowOff>0</xdr:rowOff>
        </xdr:to>
        <xdr:pic>
          <xdr:nvPicPr>
            <xdr:cNvPr id="49" name="Imagem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Base Data'!K9" spid="_x0000_s96106"/>
                </a:ext>
              </a:extLst>
            </xdr:cNvPicPr>
          </xdr:nvPicPr>
          <xdr:blipFill>
            <a:blip xmlns:r="http://schemas.openxmlformats.org/officeDocument/2006/relationships" r:embed="rId26"/>
            <a:srcRect/>
            <a:stretch>
              <a:fillRect/>
            </a:stretch>
          </xdr:blipFill>
          <xdr:spPr bwMode="auto">
            <a:xfrm>
              <a:off x="6372225" y="6467475"/>
              <a:ext cx="257175" cy="2190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0</xdr:colOff>
      <xdr:row>46</xdr:row>
      <xdr:rowOff>66675</xdr:rowOff>
    </xdr:from>
    <xdr:to>
      <xdr:col>17</xdr:col>
      <xdr:colOff>714900</xdr:colOff>
      <xdr:row>46</xdr:row>
      <xdr:rowOff>138675</xdr:rowOff>
    </xdr:to>
    <xdr:sp macro="" textlink="">
      <xdr:nvSpPr>
        <xdr:cNvPr id="54" name="Retângulo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0" y="9534525"/>
          <a:ext cx="11649600" cy="72000"/>
        </a:xfrm>
        <a:prstGeom prst="rect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38000">
              <a:srgbClr val="006B66"/>
            </a:gs>
            <a:gs pos="81000">
              <a:srgbClr val="BD9613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6350</xdr:colOff>
          <xdr:row>34</xdr:row>
          <xdr:rowOff>63500</xdr:rowOff>
        </xdr:from>
        <xdr:to>
          <xdr:col>18</xdr:col>
          <xdr:colOff>298450</xdr:colOff>
          <xdr:row>46</xdr:row>
          <xdr:rowOff>0</xdr:rowOff>
        </xdr:to>
        <xdr:sp macro="" textlink="">
          <xdr:nvSpPr>
            <xdr:cNvPr id="55473" name="Scroll Bar 22705" hidden="1">
              <a:extLst>
                <a:ext uri="{63B3BB69-23CF-44E3-9099-C40C66FF867C}">
                  <a14:compatExt spid="_x0000_s55473"/>
                </a:ext>
                <a:ext uri="{FF2B5EF4-FFF2-40B4-BE49-F238E27FC236}">
                  <a16:creationId xmlns:a16="http://schemas.microsoft.com/office/drawing/2014/main" id="{00000000-0008-0000-0000-0000B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47625</xdr:rowOff>
        </xdr:from>
        <xdr:to>
          <xdr:col>17</xdr:col>
          <xdr:colOff>714375</xdr:colOff>
          <xdr:row>46</xdr:row>
          <xdr:rowOff>35349</xdr:rowOff>
        </xdr:to>
        <xdr:pic>
          <xdr:nvPicPr>
            <xdr:cNvPr id="55" name="Imagem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Returns!$B$2:$T$12" spid="_x0000_s96107"/>
                </a:ext>
              </a:extLst>
            </xdr:cNvPicPr>
          </xdr:nvPicPr>
          <xdr:blipFill>
            <a:blip xmlns:r="http://schemas.openxmlformats.org/officeDocument/2006/relationships" r:embed="rId27"/>
            <a:srcRect/>
            <a:stretch>
              <a:fillRect/>
            </a:stretch>
          </xdr:blipFill>
          <xdr:spPr bwMode="auto">
            <a:xfrm>
              <a:off x="114300" y="7362825"/>
              <a:ext cx="11534775" cy="214037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19</xdr:col>
      <xdr:colOff>28575</xdr:colOff>
      <xdr:row>0</xdr:row>
      <xdr:rowOff>438152</xdr:rowOff>
    </xdr:from>
    <xdr:to>
      <xdr:col>22</xdr:col>
      <xdr:colOff>304800</xdr:colOff>
      <xdr:row>5</xdr:row>
      <xdr:rowOff>276226</xdr:rowOff>
    </xdr:to>
    <xdr:sp macro="" textlink="">
      <xdr:nvSpPr>
        <xdr:cNvPr id="5" name="Retângulo: Cantos Arredondado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401550" y="438152"/>
          <a:ext cx="2105025" cy="790574"/>
        </a:xfrm>
        <a:prstGeom prst="round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just"/>
          <a:r>
            <a:rPr lang="pt-BR" sz="1000" b="0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← Enter Date here</a:t>
          </a:r>
          <a:r>
            <a:rPr lang="pt-BR" sz="1000">
              <a:solidFill>
                <a:srgbClr val="C00000"/>
              </a:solidFill>
            </a:rPr>
            <a:t> </a:t>
          </a:r>
        </a:p>
      </xdr:txBody>
    </xdr:sp>
    <xdr:clientData/>
  </xdr:twoCellAnchor>
  <xdr:twoCellAnchor editAs="oneCell">
    <xdr:from>
      <xdr:col>0</xdr:col>
      <xdr:colOff>95250</xdr:colOff>
      <xdr:row>0</xdr:row>
      <xdr:rowOff>0</xdr:rowOff>
    </xdr:from>
    <xdr:to>
      <xdr:col>3</xdr:col>
      <xdr:colOff>369093</xdr:colOff>
      <xdr:row>1</xdr:row>
      <xdr:rowOff>11906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750218" cy="488156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283368</xdr:colOff>
      <xdr:row>2</xdr:row>
      <xdr:rowOff>107156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0"/>
          <a:ext cx="1750218" cy="488156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1095376</xdr:colOff>
      <xdr:row>1</xdr:row>
      <xdr:rowOff>342900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975"/>
          <a:ext cx="1800226" cy="342900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146128</xdr:colOff>
      <xdr:row>1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0"/>
          <a:ext cx="1536778" cy="428625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006B66"/>
    <pageSetUpPr fitToPage="1"/>
  </sheetPr>
  <dimension ref="A1:W75"/>
  <sheetViews>
    <sheetView showGridLines="0" showRowColHeaders="0" tabSelected="1" zoomScale="80" zoomScaleNormal="80" zoomScaleSheetLayoutView="96" workbookViewId="0">
      <selection activeCell="K18" sqref="K18"/>
    </sheetView>
  </sheetViews>
  <sheetFormatPr baseColWidth="10" defaultColWidth="9.08984375" defaultRowHeight="15" x14ac:dyDescent="0.4"/>
  <cols>
    <col min="1" max="1" width="1.6328125" style="1" customWidth="1"/>
    <col min="2" max="2" width="9.6328125" style="1" customWidth="1"/>
    <col min="3" max="3" width="10.6328125" style="1" customWidth="1"/>
    <col min="4" max="5" width="12.6328125" style="1" customWidth="1"/>
    <col min="6" max="6" width="10.6328125" style="1" customWidth="1"/>
    <col min="7" max="7" width="9.6328125" style="1" customWidth="1"/>
    <col min="8" max="8" width="3.6328125" style="1" customWidth="1"/>
    <col min="9" max="9" width="10.54296875" style="1" customWidth="1"/>
    <col min="10" max="10" width="12.6328125" style="1" customWidth="1"/>
    <col min="11" max="11" width="11.6328125" style="1" customWidth="1"/>
    <col min="12" max="12" width="3.6328125" customWidth="1"/>
    <col min="13" max="17" width="10.6328125" style="1" customWidth="1"/>
    <col min="18" max="18" width="11.453125" style="1" customWidth="1"/>
    <col min="19" max="19" width="12" style="1" customWidth="1"/>
    <col min="20" max="16384" width="9.08984375" style="1"/>
  </cols>
  <sheetData>
    <row r="1" spans="1:23" s="4" customFormat="1" ht="38.15" customHeight="1" x14ac:dyDescent="0.45">
      <c r="A1"/>
      <c r="L1"/>
    </row>
    <row r="2" spans="1:23" s="4" customFormat="1" ht="6" customHeight="1" x14ac:dyDescent="0.45">
      <c r="L2"/>
    </row>
    <row r="3" spans="1:23" ht="18" customHeight="1" x14ac:dyDescent="0.45">
      <c r="B3" s="43" t="s">
        <v>41</v>
      </c>
      <c r="I3" s="24"/>
      <c r="J3" s="24"/>
      <c r="K3" s="24"/>
      <c r="Q3" s="53" t="s">
        <v>46</v>
      </c>
      <c r="R3" s="110">
        <f>IF(S3="",_xll.ECONOMATICA("ibov","Date of Last Quote"),S3)</f>
        <v>43861</v>
      </c>
      <c r="S3" s="96">
        <v>43861</v>
      </c>
      <c r="T3"/>
    </row>
    <row r="4" spans="1:23" ht="8.15" customHeight="1" x14ac:dyDescent="0.45">
      <c r="B4" s="18"/>
      <c r="C4" s="7"/>
      <c r="D4" s="7"/>
      <c r="E4" s="7"/>
      <c r="F4" s="7"/>
      <c r="G4" s="7"/>
      <c r="H4" s="7"/>
      <c r="I4" s="8"/>
      <c r="J4" s="8"/>
      <c r="K4" s="8"/>
      <c r="L4" s="10"/>
      <c r="M4" s="7"/>
      <c r="N4" s="7"/>
      <c r="O4" s="7"/>
      <c r="P4" s="7"/>
      <c r="Q4" s="7"/>
      <c r="R4" s="9"/>
    </row>
    <row r="5" spans="1:23" ht="6" customHeight="1" x14ac:dyDescent="0.4">
      <c r="B5"/>
      <c r="C5"/>
      <c r="D5"/>
      <c r="E5"/>
      <c r="F5"/>
      <c r="G5"/>
      <c r="H5"/>
      <c r="I5"/>
      <c r="J5"/>
      <c r="K5"/>
      <c r="M5"/>
      <c r="N5"/>
      <c r="O5"/>
      <c r="P5"/>
      <c r="Q5"/>
      <c r="R5"/>
    </row>
    <row r="6" spans="1:23" ht="24" customHeight="1" x14ac:dyDescent="0.4">
      <c r="B6" s="111" t="s">
        <v>42</v>
      </c>
      <c r="C6" s="5"/>
      <c r="D6" s="2"/>
      <c r="E6" s="2"/>
      <c r="F6" s="2"/>
      <c r="G6" s="2"/>
      <c r="H6" s="2"/>
      <c r="I6" s="2"/>
      <c r="J6" s="2"/>
      <c r="K6" s="2"/>
      <c r="M6" s="28" t="s">
        <v>43</v>
      </c>
      <c r="N6" s="6"/>
      <c r="O6" s="2"/>
      <c r="P6" s="2"/>
      <c r="Q6" s="2"/>
      <c r="R6" s="2"/>
    </row>
    <row r="7" spans="1:23" ht="17.149999999999999" customHeight="1" x14ac:dyDescent="0.4">
      <c r="B7"/>
      <c r="C7"/>
      <c r="D7"/>
      <c r="E7"/>
      <c r="F7"/>
      <c r="G7"/>
      <c r="H7"/>
      <c r="I7"/>
      <c r="J7"/>
      <c r="K7"/>
      <c r="M7"/>
      <c r="N7"/>
      <c r="O7"/>
      <c r="P7"/>
      <c r="Q7"/>
      <c r="R7"/>
    </row>
    <row r="8" spans="1:23" ht="17.149999999999999" customHeight="1" x14ac:dyDescent="0.45">
      <c r="B8"/>
      <c r="C8"/>
      <c r="D8"/>
      <c r="E8"/>
      <c r="F8"/>
      <c r="G8"/>
      <c r="H8"/>
      <c r="I8"/>
      <c r="J8"/>
      <c r="K8"/>
      <c r="M8"/>
      <c r="N8"/>
      <c r="O8"/>
      <c r="P8"/>
      <c r="Q8"/>
      <c r="R8"/>
      <c r="T8" s="3"/>
      <c r="U8"/>
    </row>
    <row r="9" spans="1:23" ht="17.149999999999999" customHeight="1" x14ac:dyDescent="0.45">
      <c r="B9"/>
      <c r="C9"/>
      <c r="D9"/>
      <c r="E9"/>
      <c r="F9"/>
      <c r="G9"/>
      <c r="H9"/>
      <c r="I9"/>
      <c r="J9"/>
      <c r="K9"/>
      <c r="M9"/>
      <c r="N9"/>
      <c r="O9"/>
      <c r="P9"/>
      <c r="Q9"/>
      <c r="R9"/>
      <c r="S9"/>
      <c r="T9" s="3"/>
    </row>
    <row r="10" spans="1:23" ht="17.149999999999999" customHeight="1" x14ac:dyDescent="0.45">
      <c r="B10"/>
      <c r="C10"/>
      <c r="D10"/>
      <c r="E10"/>
      <c r="F10"/>
      <c r="G10"/>
      <c r="H10"/>
      <c r="I10"/>
      <c r="J10"/>
      <c r="K10"/>
      <c r="M10"/>
      <c r="N10"/>
      <c r="O10"/>
      <c r="P10"/>
      <c r="Q10"/>
      <c r="R10"/>
      <c r="T10" s="3"/>
      <c r="W10"/>
    </row>
    <row r="11" spans="1:23" ht="17.149999999999999" customHeight="1" x14ac:dyDescent="0.45">
      <c r="B11"/>
      <c r="C11"/>
      <c r="D11"/>
      <c r="E11"/>
      <c r="F11"/>
      <c r="G11"/>
      <c r="H11"/>
      <c r="I11"/>
      <c r="J11"/>
      <c r="K11"/>
      <c r="M11"/>
      <c r="N11"/>
      <c r="O11"/>
      <c r="P11"/>
      <c r="Q11"/>
      <c r="R11"/>
      <c r="T11" s="3"/>
      <c r="U11"/>
    </row>
    <row r="12" spans="1:23" ht="17.149999999999999" customHeight="1" x14ac:dyDescent="0.45">
      <c r="B12"/>
      <c r="C12"/>
      <c r="D12"/>
      <c r="E12"/>
      <c r="F12"/>
      <c r="G12"/>
      <c r="H12"/>
      <c r="I12"/>
      <c r="J12"/>
      <c r="K12"/>
      <c r="M12"/>
      <c r="N12"/>
      <c r="O12"/>
      <c r="P12"/>
      <c r="Q12"/>
      <c r="R12"/>
      <c r="T12" s="3"/>
      <c r="U12"/>
      <c r="V12" s="14"/>
    </row>
    <row r="13" spans="1:23" ht="17.149999999999999" customHeight="1" x14ac:dyDescent="0.45">
      <c r="B13"/>
      <c r="C13"/>
      <c r="D13"/>
      <c r="E13"/>
      <c r="F13"/>
      <c r="G13"/>
      <c r="H13"/>
      <c r="I13"/>
      <c r="J13"/>
      <c r="K13"/>
      <c r="M13"/>
      <c r="N13"/>
      <c r="O13"/>
      <c r="P13"/>
      <c r="Q13"/>
      <c r="R13"/>
      <c r="T13" s="3"/>
    </row>
    <row r="14" spans="1:23" ht="17.149999999999999" customHeight="1" x14ac:dyDescent="0.45">
      <c r="B14"/>
      <c r="C14"/>
      <c r="D14"/>
      <c r="E14"/>
      <c r="F14"/>
      <c r="G14"/>
      <c r="H14"/>
      <c r="I14"/>
      <c r="J14"/>
      <c r="K14"/>
      <c r="M14"/>
      <c r="N14"/>
      <c r="O14"/>
      <c r="P14"/>
      <c r="Q14"/>
      <c r="R14"/>
      <c r="T14" s="3"/>
    </row>
    <row r="15" spans="1:23" ht="17.149999999999999" customHeight="1" x14ac:dyDescent="0.45">
      <c r="B15"/>
      <c r="C15"/>
      <c r="D15"/>
      <c r="E15"/>
      <c r="F15"/>
      <c r="G15"/>
      <c r="H15"/>
      <c r="I15"/>
      <c r="J15"/>
      <c r="K15"/>
      <c r="M15"/>
      <c r="N15"/>
      <c r="O15"/>
      <c r="P15"/>
      <c r="Q15"/>
      <c r="R15"/>
      <c r="T15" s="3"/>
    </row>
    <row r="16" spans="1:23" ht="17.149999999999999" customHeight="1" x14ac:dyDescent="0.45">
      <c r="B16"/>
      <c r="C16"/>
      <c r="D16"/>
      <c r="E16"/>
      <c r="F16"/>
      <c r="G16"/>
      <c r="H16"/>
      <c r="I16"/>
      <c r="J16"/>
      <c r="K16"/>
      <c r="M16"/>
      <c r="N16"/>
      <c r="O16"/>
      <c r="P16"/>
      <c r="Q16"/>
      <c r="R16"/>
      <c r="T16" s="3"/>
    </row>
    <row r="17" spans="1:22" ht="17.149999999999999" customHeight="1" x14ac:dyDescent="0.4">
      <c r="B17"/>
      <c r="C17"/>
      <c r="D17"/>
      <c r="E17"/>
      <c r="F17"/>
      <c r="G17"/>
      <c r="H17"/>
      <c r="I17"/>
      <c r="J17"/>
      <c r="K17"/>
      <c r="M17"/>
      <c r="N17"/>
      <c r="O17"/>
      <c r="P17"/>
      <c r="Q17"/>
      <c r="R17"/>
    </row>
    <row r="18" spans="1:22" ht="17.149999999999999" customHeight="1" x14ac:dyDescent="0.45">
      <c r="B18"/>
      <c r="C18"/>
      <c r="D18"/>
      <c r="E18"/>
      <c r="F18"/>
      <c r="G18"/>
      <c r="H18"/>
      <c r="I18"/>
      <c r="J18" s="32" t="s">
        <v>55</v>
      </c>
      <c r="K18" s="63">
        <f>IFERROR(_xll.ECONOMATICA("COLCAPRT&lt;xbog&gt;","return","wtd",$R$3),"")</f>
        <v>-1.43349930267505</v>
      </c>
      <c r="M18"/>
      <c r="N18"/>
      <c r="O18"/>
      <c r="P18"/>
      <c r="Q18"/>
      <c r="R18"/>
      <c r="V18"/>
    </row>
    <row r="19" spans="1:22" ht="17.149999999999999" customHeight="1" x14ac:dyDescent="0.45">
      <c r="B19"/>
      <c r="C19"/>
      <c r="D19"/>
      <c r="E19"/>
      <c r="F19"/>
      <c r="G19"/>
      <c r="H19"/>
      <c r="I19"/>
      <c r="J19" s="32" t="s">
        <v>56</v>
      </c>
      <c r="K19" s="63">
        <f>IFERROR(_xll.ECONOMATICA("COLCAPRT&lt;xbog&gt;","return","mtd",$R$3),"")</f>
        <v>-2.2329155751322101</v>
      </c>
      <c r="M19"/>
      <c r="N19"/>
      <c r="O19"/>
      <c r="P19"/>
      <c r="Q19"/>
      <c r="R19"/>
    </row>
    <row r="20" spans="1:22" ht="24" customHeight="1" x14ac:dyDescent="0.45">
      <c r="A20"/>
      <c r="B20"/>
      <c r="C20"/>
      <c r="D20"/>
      <c r="E20"/>
      <c r="F20"/>
      <c r="G20"/>
      <c r="H20"/>
      <c r="I20"/>
      <c r="J20" s="107">
        <f>$R$3</f>
        <v>43861</v>
      </c>
      <c r="K20" s="63">
        <f>IFERROR(_xll.ECONOMATICA("COLCAPRT&lt;xbog&gt;","return","YTD",$R$3),"")</f>
        <v>-2.2329155751322101</v>
      </c>
      <c r="M20" s="28" t="s">
        <v>35</v>
      </c>
      <c r="N20" s="6"/>
      <c r="O20" s="2"/>
      <c r="P20" s="2"/>
      <c r="Q20" s="2"/>
      <c r="R20" s="2"/>
    </row>
    <row r="21" spans="1:22" ht="17.149999999999999" customHeight="1" x14ac:dyDescent="0.45">
      <c r="B21"/>
      <c r="C21"/>
      <c r="D21"/>
      <c r="E21"/>
      <c r="F21"/>
      <c r="G21"/>
      <c r="H21"/>
      <c r="I21"/>
      <c r="J21" s="65"/>
      <c r="K21" s="64" t="str">
        <f>IFERROR(_xll.ECONOMATICA("COLCAP&lt;XBOG&gt;","high",,$R$3),"")</f>
        <v/>
      </c>
      <c r="M21" s="42" t="s">
        <v>78</v>
      </c>
      <c r="N21" s="42"/>
      <c r="O21" s="42" t="s">
        <v>75</v>
      </c>
      <c r="P21" s="42"/>
      <c r="Q21" s="42" t="s">
        <v>77</v>
      </c>
      <c r="R21" s="114"/>
      <c r="V21"/>
    </row>
    <row r="22" spans="1:22" ht="17.149999999999999" customHeight="1" x14ac:dyDescent="0.45">
      <c r="B22"/>
      <c r="C22"/>
      <c r="D22"/>
      <c r="E22"/>
      <c r="F22"/>
      <c r="G22"/>
      <c r="H22"/>
      <c r="I22"/>
      <c r="J22" s="65"/>
      <c r="K22" s="64" t="str">
        <f>IFERROR(_xll.ECONOMATICA("COLCAPRT&lt;xbog&gt;","open",,$R$3),"")</f>
        <v/>
      </c>
      <c r="M22" s="119" t="s">
        <v>125</v>
      </c>
      <c r="N22" s="120"/>
      <c r="O22" s="123">
        <f>_xll.ECONOMATICA("colcero1&lt;ColNa&gt;","Close",,"latest",,,"ORIGINAL CURRENCY",,"false","false")</f>
        <v>4.4599999999991304</v>
      </c>
      <c r="P22" s="124"/>
      <c r="Q22" s="127">
        <f>_xll.ECONOMATICA("Colcero1&lt;ColNa&gt;","Close",,"D-12M",,,"ORIGINAL CURRENCY",,"false","false",,{"tc.pers=5"})</f>
        <v>4.5899999999965102</v>
      </c>
      <c r="R22" s="127"/>
      <c r="S22"/>
    </row>
    <row r="23" spans="1:22" ht="17.149999999999999" customHeight="1" x14ac:dyDescent="0.45">
      <c r="B23"/>
      <c r="C23"/>
      <c r="D23"/>
      <c r="E23"/>
      <c r="F23"/>
      <c r="G23"/>
      <c r="H23"/>
      <c r="I23"/>
      <c r="J23" s="65"/>
      <c r="K23" s="64"/>
      <c r="M23" s="121"/>
      <c r="N23" s="122"/>
      <c r="O23" s="125"/>
      <c r="P23" s="126"/>
      <c r="Q23" s="128"/>
      <c r="R23" s="128"/>
      <c r="S23"/>
      <c r="V23"/>
    </row>
    <row r="24" spans="1:22" ht="17.149999999999999" customHeight="1" x14ac:dyDescent="0.45">
      <c r="B24"/>
      <c r="C24"/>
      <c r="D24"/>
      <c r="E24"/>
      <c r="F24"/>
      <c r="G24"/>
      <c r="H24"/>
      <c r="I24"/>
      <c r="J24" s="65"/>
      <c r="K24" s="64"/>
      <c r="M24" s="119" t="s">
        <v>57</v>
      </c>
      <c r="N24" s="120"/>
      <c r="O24" s="123">
        <f>_xll.ECONOMATICA("T-BOND30","Close",,"D-0",,,"ORIGINAL CURRENCY",,"false","false")</f>
        <v>1.35299999999916</v>
      </c>
      <c r="P24" s="124"/>
      <c r="Q24" s="127">
        <f>_xll.ECONOMATICA("T-BOND30","Close",,"D-12M",,,"ORIGINAL CURRENCY",,"false","false",,{"tc.pers=5"})</f>
        <v>2.91100000000006</v>
      </c>
      <c r="R24" s="127"/>
      <c r="S24"/>
    </row>
    <row r="25" spans="1:22" ht="17.149999999999999" customHeight="1" x14ac:dyDescent="0.45">
      <c r="B25"/>
      <c r="C25"/>
      <c r="D25"/>
      <c r="E25"/>
      <c r="F25"/>
      <c r="G25"/>
      <c r="H25"/>
      <c r="I25"/>
      <c r="J25" s="65"/>
      <c r="K25" s="64"/>
      <c r="M25" s="129"/>
      <c r="N25" s="130"/>
      <c r="O25" s="125"/>
      <c r="P25" s="126"/>
      <c r="Q25" s="128"/>
      <c r="R25" s="128"/>
    </row>
    <row r="26" spans="1:22" ht="17.149999999999999" customHeight="1" x14ac:dyDescent="0.45">
      <c r="B26"/>
      <c r="C26"/>
      <c r="D26"/>
      <c r="E26"/>
      <c r="F26"/>
      <c r="G26"/>
      <c r="H26"/>
      <c r="I26"/>
      <c r="J26" s="65"/>
      <c r="K26" s="64"/>
      <c r="M26"/>
      <c r="N26"/>
      <c r="O26"/>
      <c r="P26"/>
      <c r="Q26"/>
      <c r="R26"/>
    </row>
    <row r="27" spans="1:22" ht="17.149999999999999" customHeight="1" x14ac:dyDescent="0.4">
      <c r="B27"/>
      <c r="C27"/>
      <c r="D27"/>
      <c r="E27"/>
      <c r="F27"/>
      <c r="G27"/>
      <c r="H27"/>
      <c r="I27"/>
      <c r="J27"/>
      <c r="K27"/>
      <c r="M27"/>
      <c r="N27"/>
      <c r="O27"/>
      <c r="P27"/>
      <c r="Q27"/>
      <c r="R27"/>
      <c r="T27"/>
    </row>
    <row r="28" spans="1:22" ht="24" customHeight="1" x14ac:dyDescent="0.4">
      <c r="B28" s="28" t="s">
        <v>44</v>
      </c>
      <c r="C28" s="5"/>
      <c r="D28" s="2"/>
      <c r="E28" s="2"/>
      <c r="F28" s="27"/>
      <c r="G28" s="41"/>
      <c r="I28" s="28" t="s">
        <v>14</v>
      </c>
      <c r="J28" s="28"/>
      <c r="K28" s="2"/>
      <c r="M28" s="28" t="s">
        <v>45</v>
      </c>
      <c r="N28" s="6"/>
      <c r="O28" s="2"/>
      <c r="P28" s="41"/>
      <c r="Q28" s="41"/>
      <c r="R28" s="41"/>
      <c r="T28"/>
    </row>
    <row r="29" spans="1:22" ht="17.149999999999999" customHeight="1" x14ac:dyDescent="0.45">
      <c r="B29" s="36" t="s">
        <v>49</v>
      </c>
      <c r="C29" s="42" t="s">
        <v>47</v>
      </c>
      <c r="D29" s="42"/>
      <c r="E29" s="42" t="s">
        <v>148</v>
      </c>
      <c r="F29" s="42"/>
      <c r="G29" s="35" t="s">
        <v>49</v>
      </c>
      <c r="H29"/>
      <c r="I29" s="45" t="s">
        <v>71</v>
      </c>
      <c r="J29" s="45" t="s">
        <v>72</v>
      </c>
      <c r="K29" s="45" t="s">
        <v>13</v>
      </c>
      <c r="L29" s="3"/>
      <c r="M29" s="42" t="s">
        <v>59</v>
      </c>
      <c r="N29" s="42"/>
      <c r="O29" s="42" t="s">
        <v>37</v>
      </c>
      <c r="P29" s="42"/>
      <c r="Q29" s="42" t="s">
        <v>60</v>
      </c>
      <c r="R29" s="42"/>
      <c r="T29"/>
    </row>
    <row r="30" spans="1:22" ht="17.149999999999999" customHeight="1" x14ac:dyDescent="0.45">
      <c r="B30" s="47">
        <f>'Base Data'!B8</f>
        <v>11292.965722799299</v>
      </c>
      <c r="C30" s="54" t="str">
        <f>'Base Data'!C8</f>
        <v>EXITO</v>
      </c>
      <c r="D30" s="48">
        <f>'Base Data'!D8</f>
        <v>9.8726114649325597E-2</v>
      </c>
      <c r="E30" s="49">
        <f>'Base Data'!E8</f>
        <v>-4.7619047619300497E-2</v>
      </c>
      <c r="F30" s="47" t="str">
        <f>'Base Data'!F8</f>
        <v>ISA</v>
      </c>
      <c r="G30" s="47">
        <f>'Base Data'!G8</f>
        <v>18800</v>
      </c>
      <c r="H30"/>
      <c r="I30" s="60" t="s">
        <v>73</v>
      </c>
      <c r="J30" s="113">
        <f>'Base Data'!J8</f>
        <v>50.825623609300202</v>
      </c>
      <c r="K30" s="61">
        <f>'Base Data'!L8</f>
        <v>-4.5871559632360004E-3</v>
      </c>
      <c r="L30" s="3"/>
      <c r="M30" s="119" t="s">
        <v>149</v>
      </c>
      <c r="N30" s="120"/>
      <c r="O30" s="131">
        <f>'Base Data'!C16</f>
        <v>3.8797699380666E-3</v>
      </c>
      <c r="P30" s="132"/>
      <c r="Q30" s="135">
        <f>'Base Data'!D16</f>
        <v>2.48657195515989E-2</v>
      </c>
      <c r="R30" s="135"/>
      <c r="T30"/>
    </row>
    <row r="31" spans="1:22" ht="17.149999999999999" customHeight="1" x14ac:dyDescent="0.45">
      <c r="B31" s="47">
        <f>'Base Data'!B9</f>
        <v>12859.540229886799</v>
      </c>
      <c r="C31" s="54" t="str">
        <f>'Base Data'!C9</f>
        <v>PFGRUPOARG</v>
      </c>
      <c r="D31" s="48">
        <f>'Base Data'!D9</f>
        <v>4.8387096774604302E-2</v>
      </c>
      <c r="E31" s="49">
        <f>'Base Data'!E9</f>
        <v>-3.8503850384586299E-2</v>
      </c>
      <c r="F31" s="47" t="str">
        <f>'Base Data'!F9</f>
        <v>GRUPOARGOS</v>
      </c>
      <c r="G31" s="47">
        <f>'Base Data'!G9</f>
        <v>17335.359154939699</v>
      </c>
      <c r="H31"/>
      <c r="I31" s="60" t="s">
        <v>18</v>
      </c>
      <c r="J31" s="113">
        <f>'Base Data'!J9</f>
        <v>22.760000000009299</v>
      </c>
      <c r="K31" s="61">
        <f>'Base Data'!L9</f>
        <v>-9.2865683538548197E-2</v>
      </c>
      <c r="L31" s="3"/>
      <c r="M31" s="121"/>
      <c r="N31" s="122"/>
      <c r="O31" s="133"/>
      <c r="P31" s="134"/>
      <c r="Q31" s="136"/>
      <c r="R31" s="136"/>
    </row>
    <row r="32" spans="1:22" ht="17.149999999999999" customHeight="1" x14ac:dyDescent="0.45">
      <c r="B32" s="47">
        <f>'Base Data'!B10</f>
        <v>5170</v>
      </c>
      <c r="C32" s="54" t="str">
        <f>'Base Data'!C10</f>
        <v>PFCEMARGOS</v>
      </c>
      <c r="D32" s="48">
        <f>'Base Data'!D10</f>
        <v>4.2338709678006098E-2</v>
      </c>
      <c r="E32" s="49">
        <f>'Base Data'!E10</f>
        <v>-2.30905861453721E-2</v>
      </c>
      <c r="F32" s="47" t="str">
        <f>'Base Data'!F10</f>
        <v>BVC</v>
      </c>
      <c r="G32" s="47">
        <f>'Base Data'!G10</f>
        <v>11000</v>
      </c>
      <c r="H32"/>
      <c r="I32" s="115" t="str">
        <f>"*Last close on: "&amp;TEXT(_xll.ECONOMATICA("WTICO","Date of Last Quote",,,,,,,"FALSE","FALSE"),"dd-mm-yy")</f>
        <v>*Last close on: 09-04-20</v>
      </c>
      <c r="L32" s="3"/>
      <c r="M32" s="129" t="s">
        <v>151</v>
      </c>
      <c r="N32" s="130"/>
      <c r="O32" s="137">
        <f>'Base Data'!C17</f>
        <v>4.1993045942945199E-3</v>
      </c>
      <c r="P32" s="138"/>
      <c r="Q32" s="139">
        <f>'Base Data'!D17</f>
        <v>3.6171933676087099E-2</v>
      </c>
      <c r="R32" s="139"/>
    </row>
    <row r="33" spans="1:18" ht="17.149999999999999" customHeight="1" x14ac:dyDescent="0.45">
      <c r="B33" s="47">
        <f>'Base Data'!B11</f>
        <v>258</v>
      </c>
      <c r="C33" s="54" t="str">
        <f>'Base Data'!C11</f>
        <v>ETB</v>
      </c>
      <c r="D33" s="48">
        <f>'Base Data'!D11</f>
        <v>3.19999999992433E-2</v>
      </c>
      <c r="E33" s="49">
        <f>'Base Data'!E11</f>
        <v>-2.14067278284347E-2</v>
      </c>
      <c r="F33" s="47" t="str">
        <f>'Base Data'!F11</f>
        <v>GRUPOSURA</v>
      </c>
      <c r="G33" s="47">
        <f>'Base Data'!G11</f>
        <v>32000</v>
      </c>
      <c r="H33"/>
      <c r="I33" s="3"/>
      <c r="J33" s="3"/>
      <c r="K33" s="3"/>
      <c r="L33" s="3"/>
      <c r="M33" s="129"/>
      <c r="N33" s="130"/>
      <c r="O33" s="137"/>
      <c r="P33" s="138"/>
      <c r="Q33" s="139"/>
      <c r="R33" s="139"/>
    </row>
    <row r="34" spans="1:18" ht="17.149999999999999" customHeight="1" x14ac:dyDescent="0.45">
      <c r="A34" s="7"/>
      <c r="B34" s="55">
        <f>'Base Data'!B12</f>
        <v>88677.024268508001</v>
      </c>
      <c r="C34" s="57" t="str">
        <f>'Base Data'!C12</f>
        <v>BOGOTA</v>
      </c>
      <c r="D34" s="56">
        <f>'Base Data'!D12</f>
        <v>1.6445865690911901E-2</v>
      </c>
      <c r="E34" s="58">
        <f>'Base Data'!E12</f>
        <v>-1.5852047556109E-2</v>
      </c>
      <c r="F34" s="50" t="str">
        <f>'Base Data'!F12</f>
        <v>PFBCOLOM</v>
      </c>
      <c r="G34" s="50">
        <f>'Base Data'!G12</f>
        <v>43408.817285835699</v>
      </c>
      <c r="H34" s="44"/>
      <c r="I34" s="44"/>
      <c r="J34" s="44"/>
      <c r="K34" s="44"/>
      <c r="L34" s="44"/>
      <c r="M34" s="116" t="str">
        <f>"Inflation as of: "&amp;IF(_xll.ECONOMATICA("Inflacion IPC&lt;ColNa&gt;","date of last quote")=$R$3,TEXT(_xll.ECONOMATICA("Inflacion IPC&lt;ColNa&gt;","date of last quote"),"mmm-aa"),TEXT(EOMONTH($R$3,-1),"mmm-YY"))</f>
        <v>Inflation as of: dic-19</v>
      </c>
      <c r="N34" s="44"/>
      <c r="O34" s="44"/>
      <c r="P34" s="44"/>
      <c r="Q34" s="44"/>
      <c r="R34" s="95" t="s">
        <v>147</v>
      </c>
    </row>
    <row r="35" spans="1:18" ht="6" customHeight="1" x14ac:dyDescent="0.4">
      <c r="B35"/>
      <c r="C35"/>
      <c r="D35"/>
      <c r="E35"/>
      <c r="F35"/>
      <c r="G35"/>
      <c r="H35"/>
      <c r="I35"/>
      <c r="J35"/>
      <c r="K35"/>
      <c r="M35"/>
      <c r="N35"/>
      <c r="O35"/>
      <c r="P35"/>
      <c r="Q35"/>
      <c r="R35"/>
    </row>
    <row r="36" spans="1:18" ht="17.149999999999999" customHeight="1" x14ac:dyDescent="0.4">
      <c r="B36"/>
      <c r="C36"/>
      <c r="D36"/>
      <c r="E36"/>
      <c r="F36"/>
      <c r="G36"/>
      <c r="H36"/>
      <c r="I36"/>
      <c r="J36"/>
      <c r="K36"/>
      <c r="M36"/>
      <c r="N36"/>
      <c r="O36"/>
      <c r="P36"/>
      <c r="Q36"/>
      <c r="R36"/>
    </row>
    <row r="37" spans="1:18" ht="17.149999999999999" customHeight="1" x14ac:dyDescent="0.4">
      <c r="B37"/>
      <c r="C37"/>
      <c r="D37"/>
      <c r="E37"/>
      <c r="F37"/>
      <c r="G37"/>
      <c r="H37"/>
      <c r="I37"/>
      <c r="J37"/>
      <c r="K37"/>
      <c r="M37"/>
      <c r="N37"/>
      <c r="O37"/>
      <c r="P37"/>
      <c r="Q37"/>
      <c r="R37"/>
    </row>
    <row r="38" spans="1:18" ht="15.9" customHeight="1" x14ac:dyDescent="0.4">
      <c r="B38"/>
      <c r="C38"/>
      <c r="D38"/>
      <c r="E38"/>
      <c r="F38"/>
      <c r="G38"/>
      <c r="H38"/>
      <c r="I38"/>
      <c r="J38"/>
      <c r="K38"/>
      <c r="M38"/>
      <c r="N38"/>
      <c r="O38"/>
      <c r="P38"/>
      <c r="Q38"/>
      <c r="R38"/>
    </row>
    <row r="39" spans="1:18" ht="5.15" customHeight="1" x14ac:dyDescent="0.4">
      <c r="B39"/>
      <c r="C39"/>
      <c r="D39"/>
      <c r="E39"/>
      <c r="F39"/>
      <c r="G39"/>
      <c r="H39"/>
      <c r="I39"/>
      <c r="J39"/>
      <c r="K39"/>
      <c r="M39"/>
      <c r="N39"/>
      <c r="O39"/>
      <c r="P39"/>
      <c r="Q39"/>
      <c r="R39"/>
    </row>
    <row r="40" spans="1:18" ht="15.9" customHeight="1" x14ac:dyDescent="0.4">
      <c r="B40"/>
      <c r="C40"/>
      <c r="D40"/>
      <c r="E40"/>
      <c r="F40"/>
      <c r="G40"/>
      <c r="H40"/>
      <c r="I40"/>
      <c r="J40"/>
      <c r="K40"/>
      <c r="M40"/>
      <c r="N40"/>
      <c r="O40"/>
      <c r="P40"/>
      <c r="Q40"/>
      <c r="R40"/>
    </row>
    <row r="41" spans="1:18" ht="15.9" customHeight="1" x14ac:dyDescent="0.4">
      <c r="B41"/>
      <c r="C41"/>
      <c r="D41"/>
      <c r="E41"/>
      <c r="F41"/>
      <c r="G41"/>
      <c r="H41"/>
      <c r="I41"/>
      <c r="J41"/>
      <c r="K41"/>
      <c r="M41"/>
      <c r="N41"/>
      <c r="O41"/>
      <c r="P41"/>
      <c r="Q41"/>
      <c r="R41"/>
    </row>
    <row r="42" spans="1:18" ht="15.9" customHeight="1" x14ac:dyDescent="0.4"/>
    <row r="43" spans="1:18" ht="15.9" customHeight="1" x14ac:dyDescent="0.4"/>
    <row r="44" spans="1:18" ht="15.9" customHeight="1" x14ac:dyDescent="0.4"/>
    <row r="45" spans="1:18" ht="15.9" customHeight="1" x14ac:dyDescent="0.4"/>
    <row r="46" spans="1:18" ht="15.9" customHeight="1" x14ac:dyDescent="0.4"/>
    <row r="47" spans="1:18" ht="15.9" customHeight="1" x14ac:dyDescent="0.4"/>
    <row r="48" spans="1:18" ht="15.9" customHeight="1" x14ac:dyDescent="0.4"/>
    <row r="49" ht="15.9" customHeight="1" x14ac:dyDescent="0.4"/>
    <row r="50" ht="15.9" customHeight="1" x14ac:dyDescent="0.4"/>
    <row r="51" ht="15.75" customHeight="1" x14ac:dyDescent="0.4"/>
    <row r="52" ht="15.9" customHeight="1" x14ac:dyDescent="0.4"/>
    <row r="53" customFormat="1" ht="15.9" customHeight="1" x14ac:dyDescent="0.35"/>
    <row r="54" customFormat="1" ht="15.9" customHeight="1" x14ac:dyDescent="0.35"/>
    <row r="55" customFormat="1" ht="15.9" customHeight="1" x14ac:dyDescent="0.35"/>
    <row r="56" customFormat="1" ht="15.9" customHeight="1" x14ac:dyDescent="0.35"/>
    <row r="57" customFormat="1" ht="15.9" customHeight="1" x14ac:dyDescent="0.35"/>
    <row r="58" customFormat="1" ht="15.9" customHeight="1" x14ac:dyDescent="0.35"/>
    <row r="59" customFormat="1" ht="15.9" customHeight="1" x14ac:dyDescent="0.35"/>
    <row r="60" customFormat="1" ht="15.9" customHeight="1" x14ac:dyDescent="0.35"/>
    <row r="61" customFormat="1" ht="15.9" customHeight="1" x14ac:dyDescent="0.35"/>
    <row r="62" customFormat="1" ht="15.9" customHeight="1" x14ac:dyDescent="0.35"/>
    <row r="63" customFormat="1" ht="15.9" customHeight="1" x14ac:dyDescent="0.35"/>
    <row r="64" customFormat="1" ht="15.9" customHeight="1" x14ac:dyDescent="0.35"/>
    <row r="65" customFormat="1" ht="15.9" customHeight="1" x14ac:dyDescent="0.35"/>
    <row r="66" customFormat="1" ht="15.9" customHeight="1" x14ac:dyDescent="0.35"/>
    <row r="67" customFormat="1" ht="15.9" customHeight="1" x14ac:dyDescent="0.35"/>
    <row r="68" customFormat="1" ht="15.9" customHeight="1" x14ac:dyDescent="0.35"/>
    <row r="69" customFormat="1" ht="14.5" x14ac:dyDescent="0.35"/>
    <row r="70" customFormat="1" ht="14.5" x14ac:dyDescent="0.35"/>
    <row r="71" customFormat="1" ht="14.5" x14ac:dyDescent="0.35"/>
    <row r="72" customFormat="1" ht="14.5" x14ac:dyDescent="0.35"/>
    <row r="73" customFormat="1" ht="14.5" x14ac:dyDescent="0.35"/>
    <row r="74" customFormat="1" ht="14.5" x14ac:dyDescent="0.35"/>
    <row r="75" customFormat="1" ht="14.5" x14ac:dyDescent="0.35"/>
  </sheetData>
  <mergeCells count="12">
    <mergeCell ref="M30:N31"/>
    <mergeCell ref="M32:N33"/>
    <mergeCell ref="O30:P31"/>
    <mergeCell ref="Q30:R31"/>
    <mergeCell ref="O32:P33"/>
    <mergeCell ref="Q32:R33"/>
    <mergeCell ref="M22:N23"/>
    <mergeCell ref="O22:P23"/>
    <mergeCell ref="Q22:R23"/>
    <mergeCell ref="M24:N25"/>
    <mergeCell ref="O24:P25"/>
    <mergeCell ref="Q24:R25"/>
  </mergeCells>
  <conditionalFormatting sqref="E30:E34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{42CAB393-56EF-4814-A1FE-20E6AE132845}</x14:id>
        </ext>
      </extLst>
    </cfRule>
  </conditionalFormatting>
  <conditionalFormatting sqref="K30:K31">
    <cfRule type="cellIs" dxfId="35" priority="10" operator="greaterThan">
      <formula>0</formula>
    </cfRule>
  </conditionalFormatting>
  <conditionalFormatting sqref="V12">
    <cfRule type="cellIs" dxfId="34" priority="8" operator="equal">
      <formula>"q"</formula>
    </cfRule>
    <cfRule type="cellIs" dxfId="33" priority="9" operator="equal">
      <formula>"p"</formula>
    </cfRule>
  </conditionalFormatting>
  <conditionalFormatting sqref="D30:D34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{6D487AF7-C277-48F7-8044-26530C690895}</x14:id>
        </ext>
      </extLst>
    </cfRule>
  </conditionalFormatting>
  <conditionalFormatting sqref="K21:K23">
    <cfRule type="cellIs" dxfId="32" priority="5" operator="lessThan">
      <formula>0</formula>
    </cfRule>
    <cfRule type="cellIs" dxfId="31" priority="6" operator="greaterThan">
      <formula>0</formula>
    </cfRule>
  </conditionalFormatting>
  <conditionalFormatting sqref="K18:K20">
    <cfRule type="cellIs" dxfId="30" priority="2" operator="lessThan">
      <formula>0</formula>
    </cfRule>
    <cfRule type="cellIs" dxfId="29" priority="3" operator="greaterThan">
      <formula>0</formula>
    </cfRule>
  </conditionalFormatting>
  <printOptions horizontalCentered="1" verticalCentered="1"/>
  <pageMargins left="0.19685039370078741" right="0.19685039370078741" top="0.19685039370078741" bottom="0.23622047244094491" header="0.11811023622047245" footer="0"/>
  <pageSetup paperSize="9" scale="74" orientation="landscape" r:id="rId1"/>
  <headerFooter alignWithMargins="0">
    <oddFooter>&amp;L&amp;"Segoe UI Light,Negrito"&amp;9&amp;K006B66Fonte: Economatica&amp;R&amp;"Segoe UI Light,Negrito"&amp;9&amp;K006B66www.economatica.com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5473" r:id="rId4" name="Scroll Bar 22705">
              <controlPr defaultSize="0" autoPict="0">
                <anchor moveWithCells="1">
                  <from>
                    <xdr:col>18</xdr:col>
                    <xdr:colOff>6350</xdr:colOff>
                    <xdr:row>34</xdr:row>
                    <xdr:rowOff>63500</xdr:rowOff>
                  </from>
                  <to>
                    <xdr:col>18</xdr:col>
                    <xdr:colOff>298450</xdr:colOff>
                    <xdr:row>46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CAB393-56EF-4814-A1FE-20E6AE13284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E30:E34</xm:sqref>
        </x14:conditionalFormatting>
        <x14:conditionalFormatting xmlns:xm="http://schemas.microsoft.com/office/excel/2006/main">
          <x14:cfRule type="dataBar" id="{6D487AF7-C277-48F7-8044-26530C690895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D30:D34</xm:sqref>
        </x14:conditionalFormatting>
        <x14:conditionalFormatting xmlns:xm="http://schemas.microsoft.com/office/excel/2006/main">
          <x14:cfRule type="iconSet" priority="4" id="{3570E820-8477-4F71-8A65-D96145878E3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K21:K23</xm:sqref>
        </x14:conditionalFormatting>
        <x14:conditionalFormatting xmlns:xm="http://schemas.microsoft.com/office/excel/2006/main">
          <x14:cfRule type="iconSet" priority="1" id="{9920D284-6AB3-4564-80D9-579EA8C6E57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NoIcons" iconId="0"/>
              <x14:cfIcon iconSet="3Arrows" iconId="2"/>
            </x14:iconSet>
          </x14:cfRule>
          <xm:sqref>K18:K20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XEM33"/>
  <sheetViews>
    <sheetView showGridLines="0" topLeftCell="Q1" workbookViewId="0">
      <selection activeCell="X5" sqref="X5"/>
    </sheetView>
  </sheetViews>
  <sheetFormatPr baseColWidth="10" defaultColWidth="9.08984375" defaultRowHeight="16" x14ac:dyDescent="0.45"/>
  <cols>
    <col min="1" max="1" width="1.6328125" style="4" customWidth="1"/>
    <col min="2" max="2" width="8" bestFit="1" customWidth="1"/>
    <col min="3" max="3" width="2.36328125" style="4" customWidth="1"/>
    <col min="4" max="4" width="10" style="15" bestFit="1" customWidth="1"/>
    <col min="5" max="5" width="1.6328125" style="4" customWidth="1"/>
    <col min="6" max="6" width="4.54296875" style="4" bestFit="1" customWidth="1"/>
    <col min="7" max="7" width="2.36328125" style="13" customWidth="1"/>
    <col min="8" max="8" width="13.90625" style="13" bestFit="1" customWidth="1"/>
    <col min="9" max="9" width="1.6328125" style="4" customWidth="1"/>
    <col min="10" max="10" width="8.453125" style="4" bestFit="1" customWidth="1"/>
    <col min="11" max="11" width="2.36328125" style="4" customWidth="1"/>
    <col min="12" max="12" width="10.453125" style="4" bestFit="1" customWidth="1"/>
    <col min="13" max="13" width="1.6328125" style="4" customWidth="1"/>
    <col min="14" max="14" width="9.08984375" style="4"/>
    <col min="15" max="15" width="2.36328125" style="4" customWidth="1"/>
    <col min="16" max="16" width="11.54296875" style="4" bestFit="1" customWidth="1"/>
    <col min="17" max="17" width="1.6328125" style="4" customWidth="1"/>
    <col min="18" max="18" width="9.08984375" style="4"/>
    <col min="19" max="19" width="2.36328125" style="4" customWidth="1"/>
    <col min="20" max="20" width="9.7265625" style="4" bestFit="1" customWidth="1"/>
    <col min="21" max="21" width="1.6328125" style="4" customWidth="1"/>
    <col min="22" max="22" width="8" style="4" bestFit="1" customWidth="1"/>
    <col min="23" max="23" width="2.36328125" style="4" customWidth="1"/>
    <col min="24" max="24" width="7.90625" style="4" bestFit="1" customWidth="1"/>
    <col min="25" max="25" width="1.6328125" style="4" customWidth="1"/>
    <col min="26" max="26" width="8" style="4" bestFit="1" customWidth="1"/>
    <col min="27" max="27" width="2.36328125" style="4" customWidth="1"/>
    <col min="28" max="28" width="13.08984375" style="4" customWidth="1"/>
    <col min="29" max="29" width="1.6328125" style="4" customWidth="1"/>
    <col min="30" max="30" width="8" style="4" bestFit="1" customWidth="1"/>
    <col min="31" max="31" width="2.36328125" style="4" customWidth="1"/>
    <col min="32" max="32" width="15.54296875" style="4" bestFit="1" customWidth="1"/>
    <col min="33" max="33" width="1.6328125" style="4" customWidth="1"/>
    <col min="34" max="34" width="8" style="4" bestFit="1" customWidth="1"/>
    <col min="35" max="35" width="2.36328125" style="4" customWidth="1"/>
    <col min="36" max="36" width="15.08984375" style="4" customWidth="1"/>
    <col min="37" max="37" width="1.6328125" style="4" customWidth="1"/>
    <col min="38" max="38" width="8" style="4" bestFit="1" customWidth="1"/>
    <col min="39" max="39" width="2.36328125" style="4" customWidth="1"/>
    <col min="40" max="40" width="12.54296875" style="4" bestFit="1" customWidth="1"/>
    <col min="41" max="41" width="1.6328125" style="4" customWidth="1"/>
    <col min="42" max="42" width="8" style="4" bestFit="1" customWidth="1"/>
    <col min="43" max="43" width="2.36328125" style="4" customWidth="1"/>
    <col min="44" max="44" width="10" style="4" bestFit="1" customWidth="1"/>
    <col min="45" max="16384" width="9.08984375" style="4"/>
  </cols>
  <sheetData>
    <row r="1" spans="1:16367" x14ac:dyDescent="0.45">
      <c r="B1" s="97" t="s">
        <v>74</v>
      </c>
    </row>
    <row r="2" spans="1:16367" ht="30" customHeight="1" x14ac:dyDescent="0.45"/>
    <row r="3" spans="1:16367" ht="18" customHeight="1" x14ac:dyDescent="0.45">
      <c r="A3" s="12"/>
      <c r="B3" s="59" t="s">
        <v>0</v>
      </c>
      <c r="C3" s="140">
        <f>'Market Dash'!R3</f>
        <v>43861</v>
      </c>
      <c r="D3" s="140"/>
      <c r="AA3"/>
      <c r="AC3"/>
      <c r="AK3"/>
    </row>
    <row r="4" spans="1:16367" ht="18" customHeight="1" x14ac:dyDescent="0.45">
      <c r="A4" s="11"/>
    </row>
    <row r="5" spans="1:16367" ht="18" customHeight="1" thickBot="1" x14ac:dyDescent="0.5">
      <c r="A5"/>
      <c r="D5" s="23" t="s">
        <v>1</v>
      </c>
      <c r="F5" s="17"/>
      <c r="G5" s="17"/>
      <c r="H5" s="23" t="s">
        <v>6</v>
      </c>
      <c r="K5" s="14"/>
      <c r="L5" s="23" t="s">
        <v>7</v>
      </c>
      <c r="O5" s="14"/>
      <c r="P5" s="23" t="s">
        <v>5</v>
      </c>
      <c r="R5"/>
      <c r="T5" s="26" t="s">
        <v>155</v>
      </c>
      <c r="V5" s="17"/>
      <c r="W5" s="17"/>
      <c r="X5" s="118" t="s">
        <v>156</v>
      </c>
      <c r="Z5" s="17"/>
      <c r="AA5" s="17"/>
      <c r="AB5" s="26" t="s">
        <v>34</v>
      </c>
      <c r="AD5" s="17"/>
      <c r="AE5" s="17"/>
      <c r="AF5" s="26" t="s">
        <v>33</v>
      </c>
      <c r="AH5" s="17"/>
      <c r="AI5" s="17"/>
      <c r="AJ5" s="26" t="s">
        <v>32</v>
      </c>
      <c r="AL5" s="17"/>
      <c r="AM5" s="17"/>
      <c r="AN5" s="26" t="s">
        <v>31</v>
      </c>
      <c r="AP5" s="17"/>
      <c r="AQ5" s="17"/>
      <c r="AR5" s="26" t="s">
        <v>30</v>
      </c>
    </row>
    <row r="6" spans="1:16367" ht="18" customHeight="1" x14ac:dyDescent="0.45">
      <c r="A6"/>
      <c r="B6" s="4" t="s">
        <v>1</v>
      </c>
      <c r="D6" s="19">
        <f>IFERROR(_xll.ECONOMATICA(B6,"close",,$C$3,,,,,"false","false"),"")</f>
        <v>3225.5199999995498</v>
      </c>
      <c r="F6" s="4" t="s">
        <v>2</v>
      </c>
      <c r="G6" s="16"/>
      <c r="H6" s="19">
        <f>IFERROR(_xll.ECONOMATICA(F6,"close",,$C$3,,,,,"false","false"),"")</f>
        <v>28256.030000001199</v>
      </c>
      <c r="J6" s="4" t="s">
        <v>4</v>
      </c>
      <c r="L6" s="19">
        <f>IFERROR(_xll.ECONOMATICA(J6,"close",,$C$3,,,,,"false","false"),"")</f>
        <v>9150.9399999976195</v>
      </c>
      <c r="N6" s="4" t="s">
        <v>3</v>
      </c>
      <c r="P6" s="19">
        <f>IFERROR(_xll.ECONOMATICA(N6,"close",,$C$3,,,,,"false","false"),"")</f>
        <v>113760.570000052</v>
      </c>
      <c r="R6" s="4" t="s">
        <v>153</v>
      </c>
      <c r="T6" s="19">
        <f>IFERROR(_xll.ECONOMATICA(R6,"close",,$C$3,,,,,"false","false"),"")</f>
        <v>3411.4499999992499</v>
      </c>
      <c r="V6" s="4" t="s">
        <v>154</v>
      </c>
      <c r="W6" s="16"/>
      <c r="X6" s="19">
        <f>IFERROR(_xll.ECONOMATICA(V6,"close",,$C$3,,,,,"false","false"),"")</f>
        <v>3780.9100000001499</v>
      </c>
      <c r="Z6" s="4" t="s">
        <v>10</v>
      </c>
      <c r="AA6" s="16"/>
      <c r="AB6" s="25">
        <f>IFERROR(_xll.ECONOMATICA(Z6,"close",,$C$3,,,,,"false","false"),"")</f>
        <v>0.90718000000015298</v>
      </c>
      <c r="AD6" s="4" t="s">
        <v>9</v>
      </c>
      <c r="AE6" s="16"/>
      <c r="AF6" s="25">
        <f>IFERROR(_xll.ECONOMATICA(AD6,"close",,$C$3,,,,,"false","false"),"")</f>
        <v>0.76612000000022795</v>
      </c>
      <c r="AH6" s="4" t="s">
        <v>11</v>
      </c>
      <c r="AI6" s="16"/>
      <c r="AJ6" s="25">
        <f>IFERROR(_xll.ECONOMATICA(AH6,"close",,$C$3,,,,,"false","false"),"")</f>
        <v>0.970620000000054</v>
      </c>
      <c r="AL6" s="4" t="s">
        <v>12</v>
      </c>
      <c r="AM6" s="16"/>
      <c r="AN6" s="25">
        <f>IFERROR(_xll.ECONOMATICA(AL6,"close",,$C$3,,,,,"false","false"),"")</f>
        <v>108.859999999986</v>
      </c>
      <c r="AP6" s="4" t="s">
        <v>8</v>
      </c>
      <c r="AQ6" s="16"/>
      <c r="AR6" s="25">
        <f>IFERROR(_xll.ECONOMATICA(AP6,"close",,$C$3,,,,,"false","false"),"")</f>
        <v>6.9357000000018196</v>
      </c>
    </row>
    <row r="7" spans="1:16367" ht="18" customHeight="1" x14ac:dyDescent="0.45">
      <c r="A7"/>
      <c r="C7" s="14" t="str">
        <f>IF(D7&gt;0,"p","q")</f>
        <v>q</v>
      </c>
      <c r="D7" s="20">
        <f>IFERROR(_xll.ECONOMATICA(B6,"RETURN",,$C$3,,,,"decimal","false","false"),"")</f>
        <v>-1.7705852616018099E-2</v>
      </c>
      <c r="G7" s="14" t="str">
        <f>IF(H7&gt;0,"p","q")</f>
        <v>q</v>
      </c>
      <c r="H7" s="20">
        <f>IFERROR(_xll.ECONOMATICA(F6,"RETURN",,$C$3,,,,"decimal","false","false"),"")</f>
        <v>-2.09085831183984E-2</v>
      </c>
      <c r="K7" s="14" t="str">
        <f>IF(L7&gt;0,"p","q")</f>
        <v>q</v>
      </c>
      <c r="L7" s="20">
        <f>IFERROR(_xll.ECONOMATICA(J6,"RETURN",,$C$3,,,,"decimal","false","false"),"")</f>
        <v>-1.59147342765209E-2</v>
      </c>
      <c r="N7" s="17"/>
      <c r="O7" s="14" t="str">
        <f>IF(P7&gt;0,"p","q")</f>
        <v>q</v>
      </c>
      <c r="P7" s="20">
        <f>IFERROR(_xll.ECONOMATICA(N6,"RETURN",,$C$3,,,,"decimal","false","false"),"")</f>
        <v>-1.52990564010906E-2</v>
      </c>
      <c r="R7"/>
      <c r="S7"/>
      <c r="T7" s="20">
        <f>IFERROR(_xll.ECONOMATICA(R6,"RETURN",,$C$3,,,,"decimal","false","false"),"")</f>
        <v>4.8157638939301303E-3</v>
      </c>
      <c r="W7"/>
      <c r="X7" s="20">
        <f>IFERROR(_xll.ECONOMATICA(V6,"RETURN",,$C$3,,,,"decimal","false","false"),"")</f>
        <v>9.0956888889195397E-3</v>
      </c>
      <c r="AA7"/>
      <c r="AB7" s="20">
        <f>_xll.ECONOMATICA(Z6,"RETURN",,$C$3,,,,"decimal","false","false")</f>
        <v>-1.34302069545811E-3</v>
      </c>
      <c r="AE7"/>
      <c r="AF7" s="20">
        <f>IFERROR(_xll.ECONOMATICA(AD6,"RETURN",,$C$3,,,,"decimal","false","false"),"")</f>
        <v>-2.8893458620586898E-3</v>
      </c>
      <c r="AI7"/>
      <c r="AJ7" s="20">
        <f>IFERROR(_xll.ECONOMATICA(AH6,"RETURN",,$C$3,,,,"decimal","false","false"),"")</f>
        <v>-3.6748101001649E-3</v>
      </c>
      <c r="AM7"/>
      <c r="AN7" s="20">
        <f>IFERROR(_xll.ECONOMATICA(AL6,"RETURN",,$C$3,,,,"decimal","false","false"),"")</f>
        <v>-2.2912656950211398E-3</v>
      </c>
      <c r="AQ7"/>
      <c r="AR7" s="20">
        <f>IFERROR(_xll.ECONOMATICA(AP6,"RETURN",,$C$3,,,,"decimal","false","false"),"")</f>
        <v>-1.2976172001799601E-5</v>
      </c>
    </row>
    <row r="8" spans="1:16367" ht="18" customHeight="1" x14ac:dyDescent="0.45">
      <c r="A8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7"/>
      <c r="XDX8" s="17"/>
      <c r="XDY8" s="17"/>
      <c r="XDZ8" s="17"/>
      <c r="XEA8" s="17"/>
      <c r="XEB8" s="17"/>
      <c r="XEC8" s="17"/>
      <c r="XED8" s="17"/>
      <c r="XEE8" s="17"/>
      <c r="XEF8" s="17"/>
      <c r="XEG8" s="17"/>
      <c r="XEH8" s="17"/>
      <c r="XEI8" s="17"/>
      <c r="XEJ8" s="17"/>
      <c r="XEK8" s="17"/>
      <c r="XEL8" s="17"/>
      <c r="XEM8" s="17"/>
    </row>
    <row r="9" spans="1:16367" ht="18" customHeight="1" x14ac:dyDescent="0.45">
      <c r="A9"/>
    </row>
    <row r="10" spans="1:16367" ht="18" customHeight="1" x14ac:dyDescent="0.45"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16367" ht="18" customHeight="1" x14ac:dyDescent="0.45">
      <c r="H11"/>
      <c r="I11"/>
      <c r="J11"/>
      <c r="K11"/>
      <c r="L11"/>
      <c r="M11"/>
      <c r="N11"/>
      <c r="O11"/>
      <c r="P11"/>
      <c r="Q11"/>
      <c r="R11"/>
      <c r="S11"/>
      <c r="T11"/>
      <c r="V11"/>
      <c r="W11"/>
      <c r="X11"/>
      <c r="Z11"/>
      <c r="AA11"/>
      <c r="AB11"/>
      <c r="AD11"/>
      <c r="AE11"/>
      <c r="AF11"/>
      <c r="AH11"/>
      <c r="AI11"/>
      <c r="AJ11"/>
      <c r="AL11"/>
      <c r="AM11"/>
      <c r="AN11"/>
      <c r="AP11"/>
      <c r="AQ11"/>
      <c r="AR11"/>
    </row>
    <row r="12" spans="1:16367" ht="18" customHeight="1" x14ac:dyDescent="0.45">
      <c r="H12"/>
      <c r="I12"/>
      <c r="J12"/>
      <c r="K12"/>
      <c r="L12"/>
      <c r="M12"/>
      <c r="N12"/>
      <c r="O12"/>
      <c r="P12"/>
      <c r="Q12"/>
      <c r="R12"/>
      <c r="S12"/>
      <c r="T12"/>
      <c r="V12"/>
      <c r="W12"/>
      <c r="X12"/>
      <c r="Z12"/>
      <c r="AA12"/>
      <c r="AB12"/>
      <c r="AD12"/>
      <c r="AE12"/>
      <c r="AF12"/>
      <c r="AH12"/>
      <c r="AI12"/>
      <c r="AJ12"/>
      <c r="AL12"/>
      <c r="AM12"/>
      <c r="AN12"/>
      <c r="AP12"/>
      <c r="AQ12"/>
      <c r="AR12"/>
    </row>
    <row r="13" spans="1:16367" ht="18" customHeight="1" x14ac:dyDescent="0.45">
      <c r="H13"/>
      <c r="I13"/>
      <c r="J13"/>
      <c r="K13"/>
      <c r="L13"/>
      <c r="M13"/>
      <c r="N13"/>
      <c r="O13"/>
      <c r="P13"/>
      <c r="Q13"/>
      <c r="R13"/>
      <c r="S13"/>
      <c r="T13"/>
      <c r="V13"/>
      <c r="W13"/>
      <c r="X13"/>
      <c r="Z13"/>
      <c r="AA13"/>
      <c r="AB13"/>
      <c r="AD13"/>
      <c r="AE13"/>
      <c r="AF13"/>
      <c r="AH13"/>
      <c r="AI13"/>
      <c r="AJ13"/>
      <c r="AL13"/>
      <c r="AM13"/>
      <c r="AN13"/>
      <c r="AP13"/>
      <c r="AQ13"/>
      <c r="AR13"/>
    </row>
    <row r="14" spans="1:16367" ht="18" customHeight="1" x14ac:dyDescent="0.45">
      <c r="E14" s="17"/>
      <c r="F14" s="17"/>
      <c r="G14" s="17"/>
      <c r="H14"/>
      <c r="I14"/>
      <c r="J14"/>
      <c r="K14"/>
      <c r="L14"/>
      <c r="M14"/>
      <c r="N14"/>
      <c r="O14"/>
      <c r="P14"/>
      <c r="Q14"/>
      <c r="R14"/>
      <c r="S14"/>
      <c r="T14"/>
      <c r="U14" s="17"/>
      <c r="Y14" s="17"/>
      <c r="AC14" s="17"/>
      <c r="AG14" s="17"/>
      <c r="AK14" s="17"/>
      <c r="AO14" s="17"/>
    </row>
    <row r="15" spans="1:16367" ht="18" customHeight="1" x14ac:dyDescent="0.45"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16367" ht="18" customHeight="1" x14ac:dyDescent="0.45"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4" ht="18" customHeight="1" x14ac:dyDescent="0.45"/>
    <row r="18" spans="1:4" ht="18" customHeight="1" x14ac:dyDescent="0.45"/>
    <row r="19" spans="1:4" ht="18" customHeight="1" x14ac:dyDescent="0.45"/>
    <row r="20" spans="1:4" ht="18" customHeight="1" x14ac:dyDescent="0.45"/>
    <row r="21" spans="1:4" ht="18" customHeight="1" x14ac:dyDescent="0.45">
      <c r="A21"/>
      <c r="D21" s="21"/>
    </row>
    <row r="22" spans="1:4" ht="18" customHeight="1" x14ac:dyDescent="0.45">
      <c r="A22"/>
      <c r="D22" s="21"/>
    </row>
    <row r="23" spans="1:4" ht="18" customHeight="1" x14ac:dyDescent="0.45">
      <c r="A23"/>
      <c r="D23" s="21"/>
    </row>
    <row r="24" spans="1:4" ht="18" customHeight="1" x14ac:dyDescent="0.45">
      <c r="A24"/>
      <c r="D24" s="21"/>
    </row>
    <row r="25" spans="1:4" ht="18" customHeight="1" x14ac:dyDescent="0.45">
      <c r="A25"/>
      <c r="D25" s="21"/>
    </row>
    <row r="26" spans="1:4" ht="18" customHeight="1" x14ac:dyDescent="0.45">
      <c r="A26"/>
      <c r="D26" s="21"/>
    </row>
    <row r="27" spans="1:4" ht="18" customHeight="1" x14ac:dyDescent="0.45">
      <c r="A27"/>
      <c r="D27" s="21"/>
    </row>
    <row r="28" spans="1:4" ht="18" customHeight="1" x14ac:dyDescent="0.45">
      <c r="A28"/>
      <c r="D28" s="21"/>
    </row>
    <row r="29" spans="1:4" ht="18" customHeight="1" x14ac:dyDescent="0.45">
      <c r="A29" s="14"/>
      <c r="D29" s="21"/>
    </row>
    <row r="30" spans="1:4" ht="18" customHeight="1" x14ac:dyDescent="0.45">
      <c r="A30"/>
      <c r="D30" s="21"/>
    </row>
    <row r="31" spans="1:4" ht="21.9" customHeight="1" x14ac:dyDescent="0.45">
      <c r="D31" s="22"/>
    </row>
    <row r="32" spans="1:4" x14ac:dyDescent="0.45">
      <c r="D32" s="22"/>
    </row>
    <row r="33" spans="4:4" x14ac:dyDescent="0.45">
      <c r="D33" s="22"/>
    </row>
  </sheetData>
  <mergeCells count="1">
    <mergeCell ref="C3:D3"/>
  </mergeCells>
  <conditionalFormatting sqref="C7 K5 G6:G7 O5 K7 N7:O7 A29">
    <cfRule type="cellIs" dxfId="28" priority="62" operator="equal">
      <formula>"q"</formula>
    </cfRule>
    <cfRule type="cellIs" dxfId="27" priority="63" operator="equal">
      <formula>"p"</formula>
    </cfRule>
  </conditionalFormatting>
  <conditionalFormatting sqref="D7 D21:D30">
    <cfRule type="cellIs" dxfId="26" priority="61" operator="greaterThan">
      <formula>0</formula>
    </cfRule>
  </conditionalFormatting>
  <conditionalFormatting sqref="P7">
    <cfRule type="cellIs" dxfId="25" priority="57" operator="greaterThan">
      <formula>0</formula>
    </cfRule>
  </conditionalFormatting>
  <conditionalFormatting sqref="H7">
    <cfRule type="cellIs" dxfId="24" priority="55" operator="greaterThan">
      <formula>0</formula>
    </cfRule>
  </conditionalFormatting>
  <conditionalFormatting sqref="L7">
    <cfRule type="cellIs" dxfId="23" priority="54" operator="greaterThan">
      <formula>0</formula>
    </cfRule>
  </conditionalFormatting>
  <conditionalFormatting sqref="W6">
    <cfRule type="cellIs" dxfId="22" priority="38" operator="equal">
      <formula>"q"</formula>
    </cfRule>
    <cfRule type="cellIs" dxfId="21" priority="39" operator="equal">
      <formula>"p"</formula>
    </cfRule>
  </conditionalFormatting>
  <conditionalFormatting sqref="T7">
    <cfRule type="cellIs" dxfId="20" priority="28" operator="greaterThan">
      <formula>0</formula>
    </cfRule>
  </conditionalFormatting>
  <conditionalFormatting sqref="X7">
    <cfRule type="cellIs" dxfId="19" priority="24" operator="greaterThan">
      <formula>0</formula>
    </cfRule>
  </conditionalFormatting>
  <conditionalFormatting sqref="AA6">
    <cfRule type="cellIs" dxfId="18" priority="15" operator="equal">
      <formula>"q"</formula>
    </cfRule>
    <cfRule type="cellIs" dxfId="17" priority="16" operator="equal">
      <formula>"p"</formula>
    </cfRule>
  </conditionalFormatting>
  <conditionalFormatting sqref="AB7">
    <cfRule type="cellIs" dxfId="16" priority="14" operator="greaterThan">
      <formula>0</formula>
    </cfRule>
  </conditionalFormatting>
  <conditionalFormatting sqref="AE6">
    <cfRule type="cellIs" dxfId="15" priority="12" operator="equal">
      <formula>"q"</formula>
    </cfRule>
    <cfRule type="cellIs" dxfId="14" priority="13" operator="equal">
      <formula>"p"</formula>
    </cfRule>
  </conditionalFormatting>
  <conditionalFormatting sqref="AF7">
    <cfRule type="cellIs" dxfId="13" priority="10" operator="greaterThan">
      <formula>0</formula>
    </cfRule>
  </conditionalFormatting>
  <conditionalFormatting sqref="AI6">
    <cfRule type="cellIs" dxfId="12" priority="8" operator="equal">
      <formula>"q"</formula>
    </cfRule>
    <cfRule type="cellIs" dxfId="11" priority="9" operator="equal">
      <formula>"p"</formula>
    </cfRule>
  </conditionalFormatting>
  <conditionalFormatting sqref="AJ7">
    <cfRule type="cellIs" dxfId="10" priority="7" operator="greaterThan">
      <formula>0</formula>
    </cfRule>
  </conditionalFormatting>
  <conditionalFormatting sqref="AM6">
    <cfRule type="cellIs" dxfId="9" priority="5" operator="equal">
      <formula>"q"</formula>
    </cfRule>
    <cfRule type="cellIs" dxfId="8" priority="6" operator="equal">
      <formula>"p"</formula>
    </cfRule>
  </conditionalFormatting>
  <conditionalFormatting sqref="AN7">
    <cfRule type="cellIs" dxfId="7" priority="4" operator="greaterThan">
      <formula>0</formula>
    </cfRule>
  </conditionalFormatting>
  <conditionalFormatting sqref="AQ6">
    <cfRule type="cellIs" dxfId="6" priority="2" operator="equal">
      <formula>"q"</formula>
    </cfRule>
    <cfRule type="cellIs" dxfId="5" priority="3" operator="equal">
      <formula>"p"</formula>
    </cfRule>
  </conditionalFormatting>
  <conditionalFormatting sqref="AR7">
    <cfRule type="cellIs" dxfId="4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S489"/>
  <sheetViews>
    <sheetView showGridLines="0" topLeftCell="A3" zoomScaleNormal="100" workbookViewId="0">
      <selection activeCell="C16" sqref="C16"/>
    </sheetView>
  </sheetViews>
  <sheetFormatPr baseColWidth="10" defaultColWidth="9.08984375" defaultRowHeight="16" x14ac:dyDescent="0.45"/>
  <cols>
    <col min="1" max="1" width="1.6328125" style="4" customWidth="1"/>
    <col min="2" max="2" width="10.54296875" style="4" customWidth="1"/>
    <col min="3" max="3" width="18.08984375" style="4" customWidth="1"/>
    <col min="4" max="5" width="10.6328125" style="4" customWidth="1"/>
    <col min="6" max="6" width="9.36328125" style="4" customWidth="1"/>
    <col min="7" max="7" width="10.6328125" style="4" customWidth="1"/>
    <col min="8" max="8" width="1.6328125" style="4" customWidth="1"/>
    <col min="9" max="9" width="8" style="4" bestFit="1" customWidth="1"/>
    <col min="10" max="10" width="10.6328125" style="4" customWidth="1"/>
    <col min="11" max="11" width="3.6328125" style="4" bestFit="1" customWidth="1"/>
    <col min="12" max="12" width="10.6328125" style="4" customWidth="1"/>
    <col min="13" max="13" width="1.6328125" style="4" customWidth="1"/>
    <col min="14" max="14" width="14.54296875" style="13" bestFit="1" customWidth="1"/>
    <col min="15" max="15" width="7.08984375" style="29" bestFit="1" customWidth="1"/>
    <col min="16" max="16" width="8.90625" style="13" bestFit="1" customWidth="1"/>
    <col min="17" max="17" width="16.08984375" style="29" bestFit="1" customWidth="1"/>
    <col min="18" max="18" width="1.6328125" style="13" customWidth="1"/>
    <col min="19" max="16384" width="9.08984375" style="4"/>
  </cols>
  <sheetData>
    <row r="1" spans="1:19" x14ac:dyDescent="0.45">
      <c r="B1" s="98" t="s">
        <v>74</v>
      </c>
    </row>
    <row r="2" spans="1:19" ht="30" customHeight="1" x14ac:dyDescent="0.45"/>
    <row r="3" spans="1:19" x14ac:dyDescent="0.45">
      <c r="A3" s="62"/>
      <c r="B3" s="92" t="s">
        <v>46</v>
      </c>
      <c r="C3" s="52">
        <f>'Market Dash'!R3</f>
        <v>43861</v>
      </c>
      <c r="N3" s="32" t="s">
        <v>54</v>
      </c>
      <c r="O3" s="4"/>
    </row>
    <row r="4" spans="1:19" x14ac:dyDescent="0.45">
      <c r="N4" s="108" t="str">
        <f>_xll.ECOSECURITIES("STOCK","ACTIVE",,"col",,,,"Index particip.&gt;0")</f>
        <v>Codigo</v>
      </c>
      <c r="O4" s="109" t="s">
        <v>40</v>
      </c>
      <c r="P4" s="109" t="str">
        <f>_xll.ECONOMATICA($N$5:$N$489,"ticker")</f>
        <v>Codigo</v>
      </c>
      <c r="Q4" s="109" t="str">
        <f>IFERROR(_xll.ECONOMATICA($N$5:$N$489,"Return",,$C$3,,,,"decimal",,,"Highest/Lowest"),"")</f>
        <v>Highest/Lowest</v>
      </c>
      <c r="S4" s="4" t="str">
        <f>_xll.ECONOMATICA($N$5:$N$489,"Hist Average","1M","D-0",,,"ORIGINAL CURRENCY","THOUSANDS","false","true","Avg Vol$",{"std.tec.cals=7"})</f>
        <v>Avg Vol$</v>
      </c>
    </row>
    <row r="5" spans="1:19" x14ac:dyDescent="0.45">
      <c r="B5" s="104" t="s">
        <v>53</v>
      </c>
      <c r="N5" s="13" t="s">
        <v>79</v>
      </c>
      <c r="O5" s="31">
        <f>IFERROR(_xlfn.RANK.EQ(Q5,$Q$5:$Q$489)+COUNTIF($Q$5:Q5,Q5)-1,"")</f>
        <v>6</v>
      </c>
      <c r="P5" s="13" t="s">
        <v>102</v>
      </c>
      <c r="Q5" s="29">
        <v>4.9875311724463202E-3</v>
      </c>
      <c r="S5" s="4">
        <v>827402.58924999996</v>
      </c>
    </row>
    <row r="6" spans="1:19" x14ac:dyDescent="0.45">
      <c r="B6" s="33"/>
      <c r="C6" s="34" t="s">
        <v>48</v>
      </c>
      <c r="D6" s="34"/>
      <c r="E6" s="34"/>
      <c r="F6" s="34"/>
      <c r="G6" s="33"/>
      <c r="I6" s="67" t="s">
        <v>19</v>
      </c>
      <c r="J6" s="68"/>
      <c r="K6" s="68"/>
      <c r="L6" s="68"/>
      <c r="N6" s="13" t="s">
        <v>80</v>
      </c>
      <c r="O6" s="31">
        <f>IFERROR(_xlfn.RANK.EQ(Q6,$Q$5:$Q$489)+COUNTIF($Q$5:Q6,Q6)-1,"")</f>
        <v>5</v>
      </c>
      <c r="P6" s="13" t="s">
        <v>103</v>
      </c>
      <c r="Q6" s="29">
        <v>1.6445865690911901E-2</v>
      </c>
      <c r="S6" s="4">
        <v>1185478.334</v>
      </c>
    </row>
    <row r="7" spans="1:19" x14ac:dyDescent="0.45">
      <c r="B7" s="35" t="s">
        <v>49</v>
      </c>
      <c r="C7" s="35" t="s">
        <v>50</v>
      </c>
      <c r="D7" s="36"/>
      <c r="E7" s="36" t="s">
        <v>51</v>
      </c>
      <c r="F7" s="36"/>
      <c r="G7" s="35" t="s">
        <v>49</v>
      </c>
      <c r="I7" s="69"/>
      <c r="J7" s="69" t="s">
        <v>49</v>
      </c>
      <c r="K7" s="71"/>
      <c r="L7" s="70" t="s">
        <v>13</v>
      </c>
      <c r="N7" s="13" t="s">
        <v>81</v>
      </c>
      <c r="O7" s="31">
        <f>IFERROR(_xlfn.RANK.EQ(Q7,$Q$5:$Q$489)+COUNTIF($Q$5:Q7,Q7)-1,"")</f>
        <v>11</v>
      </c>
      <c r="P7" s="13" t="s">
        <v>104</v>
      </c>
      <c r="Q7" s="29">
        <v>-4.3478260886331598E-4</v>
      </c>
      <c r="S7" s="4">
        <v>6497437.3210000005</v>
      </c>
    </row>
    <row r="8" spans="1:19" ht="16.5" x14ac:dyDescent="0.45">
      <c r="B8" s="37">
        <f>IFERROR(_xll.ECONOMATICA(C8:C12,"close",,$C$3,,,,,"false","false"),"")</f>
        <v>11292.965722799299</v>
      </c>
      <c r="C8" s="39" t="str">
        <f>VLOOKUP(SMALL(O:O,1),$O$4:$Q$489,2,FALSE)</f>
        <v>EXITO</v>
      </c>
      <c r="D8" s="38">
        <f>VLOOKUP(SMALL(O:O,1),$O$4:$Q$489,3,FALSE)</f>
        <v>9.8726114649325597E-2</v>
      </c>
      <c r="E8" s="40">
        <f>VLOOKUP(LARGE(O:O,1),$O$4:$Q$489,3,FALSE)</f>
        <v>-4.7619047619300497E-2</v>
      </c>
      <c r="F8" s="39" t="str">
        <f>VLOOKUP(LARGE($O$4:$O$489,1),$O$4:$Q$489,2,FALSE)</f>
        <v>ISA</v>
      </c>
      <c r="G8" s="37">
        <f>IFERROR(_xll.ECONOMATICA(F8:F12,"close",,$C$3,,,,,"false","false"),"")</f>
        <v>18800</v>
      </c>
      <c r="I8" s="66" t="s">
        <v>52</v>
      </c>
      <c r="J8" s="112">
        <f>IFERROR(_xll.ECONOMATICA("OZ1D","CLOSE",,$C$3,,,"USD",,"FALSE","FALSE"),"")</f>
        <v>50.825623609300202</v>
      </c>
      <c r="K8" s="106" t="str">
        <f>IF(L8&gt;0,"p","q")</f>
        <v>q</v>
      </c>
      <c r="L8" s="105">
        <f>IFERROR(_xll.ECONOMATICA("OZ1D","RETURN",,$C$3,,,,"DECIMAL","FALSE","FALSE"),"")</f>
        <v>-4.5871559632360004E-3</v>
      </c>
      <c r="N8" s="13" t="s">
        <v>82</v>
      </c>
      <c r="O8" s="31">
        <f>IFERROR(_xlfn.RANK.EQ(Q8,$Q$5:$Q$489)+COUNTIF($Q$5:Q8,Q8)-1,"")</f>
        <v>15</v>
      </c>
      <c r="P8" s="13" t="s">
        <v>105</v>
      </c>
      <c r="Q8" s="29">
        <v>-6.5543071168576699E-3</v>
      </c>
      <c r="S8" s="4">
        <v>8112001.9689999996</v>
      </c>
    </row>
    <row r="9" spans="1:19" ht="16.5" customHeight="1" x14ac:dyDescent="0.45">
      <c r="B9" s="37">
        <v>12859.540229886799</v>
      </c>
      <c r="C9" s="39" t="str">
        <f>VLOOKUP(SMALL(O:O,2),$O$4:$Q$489,2,FALSE)</f>
        <v>PFGRUPOARG</v>
      </c>
      <c r="D9" s="38">
        <f>VLOOKUP(SMALL(O:O,2),$O$4:$Q$489,3,FALSE)</f>
        <v>4.8387096774604302E-2</v>
      </c>
      <c r="E9" s="40">
        <f>VLOOKUP(LARGE(O:O,2),$O$4:$Q$489,3,FALSE)</f>
        <v>-3.8503850384586299E-2</v>
      </c>
      <c r="F9" s="39" t="str">
        <f>VLOOKUP(LARGE($O$4:$O$489,2),$O$4:$Q$489,2,FALSE)</f>
        <v>GRUPOARGOS</v>
      </c>
      <c r="G9" s="13">
        <v>17335.359154939699</v>
      </c>
      <c r="I9" s="66" t="s">
        <v>20</v>
      </c>
      <c r="J9" s="112">
        <f>IFERROR(_xll.ECONOMATICA("WTICO","CLOSE",,"LATEST",,,"USD",,"FALSE","FALSE"),"")</f>
        <v>22.760000000009299</v>
      </c>
      <c r="K9" s="106" t="str">
        <f>IF(L9&gt;0,"p","q")</f>
        <v>q</v>
      </c>
      <c r="L9" s="105">
        <f>IFERROR(_xll.ECONOMATICA("WTICO","RETURN",,"LATEST",,,,"DECIMAL","FALSE","FALSE"),"")</f>
        <v>-9.2865683538548197E-2</v>
      </c>
      <c r="N9" s="13" t="s">
        <v>83</v>
      </c>
      <c r="O9" s="31">
        <f>IFERROR(_xlfn.RANK.EQ(Q9,$Q$5:$Q$489)+COUNTIF($Q$5:Q9,Q9)-1,"")</f>
        <v>18</v>
      </c>
      <c r="P9" s="13" t="s">
        <v>106</v>
      </c>
      <c r="Q9" s="29">
        <v>-1.5852047556109E-2</v>
      </c>
      <c r="S9" s="4">
        <v>36755568.733999997</v>
      </c>
    </row>
    <row r="10" spans="1:19" ht="15" customHeight="1" x14ac:dyDescent="0.45">
      <c r="B10" s="37">
        <v>5170</v>
      </c>
      <c r="C10" s="39" t="str">
        <f>VLOOKUP(SMALL(O:O,3),$O$4:$Q$489,2,FALSE)</f>
        <v>PFCEMARGOS</v>
      </c>
      <c r="D10" s="38">
        <f>VLOOKUP(SMALL(O:O,3),$O$4:$Q$489,3,FALSE)</f>
        <v>4.2338709678006098E-2</v>
      </c>
      <c r="E10" s="40">
        <f>VLOOKUP(LARGE(O:O,3),$O$4:$Q$489,3,FALSE)</f>
        <v>-2.30905861453721E-2</v>
      </c>
      <c r="F10" s="39" t="str">
        <f>VLOOKUP(LARGE($O$4:$O$489,3),$O$4:$Q$489,2,FALSE)</f>
        <v>BVC</v>
      </c>
      <c r="G10" s="13">
        <v>11000</v>
      </c>
      <c r="N10" s="13" t="s">
        <v>84</v>
      </c>
      <c r="O10" s="31">
        <f>IFERROR(_xlfn.RANK.EQ(Q10,$Q$5:$Q$489)+COUNTIF($Q$5:Q10,Q10)-1,"")</f>
        <v>20</v>
      </c>
      <c r="P10" s="13" t="s">
        <v>107</v>
      </c>
      <c r="Q10" s="29">
        <v>-2.30905861453721E-2</v>
      </c>
      <c r="S10" s="4">
        <v>236572.63800000001</v>
      </c>
    </row>
    <row r="11" spans="1:19" x14ac:dyDescent="0.45">
      <c r="B11" s="37">
        <v>258</v>
      </c>
      <c r="C11" s="39" t="str">
        <f>VLOOKUP(SMALL(O:O,4),$O$4:$Q$489,2,FALSE)</f>
        <v>ETB</v>
      </c>
      <c r="D11" s="38">
        <f>VLOOKUP(SMALL(O:O,4),$O$4:$Q$489,3,FALSE)</f>
        <v>3.19999999992433E-2</v>
      </c>
      <c r="E11" s="40">
        <f>VLOOKUP(LARGE(O:O,4),$O$4:$Q$489,3,FALSE)</f>
        <v>-2.14067278284347E-2</v>
      </c>
      <c r="F11" s="39" t="str">
        <f>VLOOKUP(LARGE($O$4:$O$489,4),$O$4:$Q$489,2,FALSE)</f>
        <v>GRUPOSURA</v>
      </c>
      <c r="G11" s="13">
        <v>32000</v>
      </c>
      <c r="N11" s="13" t="s">
        <v>85</v>
      </c>
      <c r="O11" s="31">
        <f>IFERROR(_xlfn.RANK.EQ(Q11,$Q$5:$Q$489)+COUNTIF($Q$5:Q11,Q11)-1,"")</f>
        <v>8</v>
      </c>
      <c r="P11" s="13" t="s">
        <v>108</v>
      </c>
      <c r="Q11" s="29">
        <v>1.1037527601729399E-3</v>
      </c>
      <c r="S11" s="4">
        <v>1169994.20725</v>
      </c>
    </row>
    <row r="12" spans="1:19" x14ac:dyDescent="0.45">
      <c r="B12" s="37">
        <v>88677.024268508001</v>
      </c>
      <c r="C12" s="39" t="str">
        <f>VLOOKUP(SMALL(O:O,5),$O$4:$Q$489,2,FALSE)</f>
        <v>BOGOTA</v>
      </c>
      <c r="D12" s="38">
        <f>VLOOKUP(SMALL(O:O,5),$O$4:$Q$489,3,FALSE)</f>
        <v>1.6445865690911901E-2</v>
      </c>
      <c r="E12" s="40">
        <f>VLOOKUP(LARGE(O:O,5),$O$4:$Q$489,3,FALSE)</f>
        <v>-1.5852047556109E-2</v>
      </c>
      <c r="F12" s="39" t="str">
        <f>VLOOKUP(LARGE($O$4:$O$489,5),$O$4:$Q$489,2,FALSE)</f>
        <v>PFBCOLOM</v>
      </c>
      <c r="G12" s="13">
        <v>43408.817285835699</v>
      </c>
      <c r="N12" s="13" t="s">
        <v>86</v>
      </c>
      <c r="O12" s="31">
        <f>IFERROR(_xlfn.RANK.EQ(Q12,$Q$5:$Q$489)+COUNTIF($Q$5:Q12,Q12)-1,"")</f>
        <v>17</v>
      </c>
      <c r="P12" s="13" t="s">
        <v>109</v>
      </c>
      <c r="Q12" s="29">
        <v>-1.2158054711108E-2</v>
      </c>
      <c r="S12" s="4">
        <v>4078614.673</v>
      </c>
    </row>
    <row r="13" spans="1:19" x14ac:dyDescent="0.45">
      <c r="N13" s="13" t="s">
        <v>87</v>
      </c>
      <c r="O13" s="31">
        <f>IFERROR(_xlfn.RANK.EQ(Q13,$Q$5:$Q$489)+COUNTIF($Q$5:Q13,Q13)-1,"")</f>
        <v>3</v>
      </c>
      <c r="P13" s="13" t="s">
        <v>110</v>
      </c>
      <c r="Q13" s="29">
        <v>4.2338709678006098E-2</v>
      </c>
      <c r="S13" s="4">
        <v>257209.68799999999</v>
      </c>
    </row>
    <row r="14" spans="1:19" x14ac:dyDescent="0.45">
      <c r="B14" s="51" t="s">
        <v>76</v>
      </c>
      <c r="C14" s="51"/>
      <c r="D14" s="51"/>
      <c r="N14" s="13" t="s">
        <v>88</v>
      </c>
      <c r="O14" s="31">
        <f>IFERROR(_xlfn.RANK.EQ(Q14,$Q$5:$Q$489)+COUNTIF($Q$5:Q14,Q14)-1,"")</f>
        <v>13</v>
      </c>
      <c r="P14" s="13" t="s">
        <v>111</v>
      </c>
      <c r="Q14" s="29">
        <v>-5.9311981021892297E-3</v>
      </c>
      <c r="S14" s="4">
        <v>940931.598</v>
      </c>
    </row>
    <row r="15" spans="1:19" x14ac:dyDescent="0.45">
      <c r="B15" s="45" t="s">
        <v>36</v>
      </c>
      <c r="C15" s="45" t="s">
        <v>37</v>
      </c>
      <c r="D15" s="45" t="s">
        <v>38</v>
      </c>
      <c r="N15" s="13" t="s">
        <v>89</v>
      </c>
      <c r="O15" s="31">
        <f>IFERROR(_xlfn.RANK.EQ(Q15,$Q$5:$Q$489)+COUNTIF($Q$5:Q15,Q15)-1,"")</f>
        <v>8</v>
      </c>
      <c r="P15" s="13" t="s">
        <v>112</v>
      </c>
      <c r="S15" s="4">
        <v>26436.4218999939</v>
      </c>
    </row>
    <row r="16" spans="1:19" x14ac:dyDescent="0.45">
      <c r="B16" s="46" t="s">
        <v>39</v>
      </c>
      <c r="C16" s="29">
        <f>IFERROR(_xll.ECONOMATICA("CPI-U","RETURN","YTD",$C$3,,,,"DECIMAL","FALSE","FALSE",,{"tc.dft=false";"tc.tp=0";"tc.pers=30";"tc.per=0"}),"")</f>
        <v>3.8797699380666E-3</v>
      </c>
      <c r="D16" s="29">
        <f>IFERROR(_xll.ECONOMATICA("CPI-U","RETURN","12M",$C$3,,,,"DECIMAL","FALSE","FALSE",,{"tc.dft=false";"tc.tp=0";"tc.pers=30";"tc.per=0"}),"")</f>
        <v>2.48657195515989E-2</v>
      </c>
      <c r="N16" s="13" t="s">
        <v>90</v>
      </c>
      <c r="O16" s="31">
        <f>IFERROR(_xlfn.RANK.EQ(Q16,$Q$5:$Q$489)+COUNTIF($Q$5:Q16,Q16)-1,"")</f>
        <v>12</v>
      </c>
      <c r="P16" s="13" t="s">
        <v>113</v>
      </c>
      <c r="Q16" s="29">
        <v>-1.84275184255966E-3</v>
      </c>
      <c r="S16" s="4">
        <v>2423522.0649999999</v>
      </c>
    </row>
    <row r="17" spans="2:19" x14ac:dyDescent="0.45">
      <c r="B17" s="46" t="s">
        <v>150</v>
      </c>
      <c r="C17" s="29">
        <f>IFERROR(_xll.ECONOMATICA("Inflacion IPC&lt;ColNa&gt;","RETURN","YTD",$C$3,,,,"DECIMAL","FALSE","FALSE",,{"tc.dft=false";"tc.tp=0";"tc.pers=30";"tc.per=0"}),"")</f>
        <v>4.1993045942945199E-3</v>
      </c>
      <c r="D17" s="29">
        <f>IFERROR(_xll.ECONOMATICA("Inflacion IPC&lt;ColNa&gt;","RETURN","12M",$C$3,,,,"DECIMAL","FALSE","FALSE",,{"tc.dft=false";"tc.tp=0";"tc.pers=30";"tc.per=0"}),"")</f>
        <v>3.6171933676087099E-2</v>
      </c>
      <c r="N17" s="13" t="s">
        <v>91</v>
      </c>
      <c r="O17" s="31">
        <f>IFERROR(_xlfn.RANK.EQ(Q17,$Q$5:$Q$489)+COUNTIF($Q$5:Q17,Q17)-1,"")</f>
        <v>14</v>
      </c>
      <c r="P17" s="13" t="s">
        <v>114</v>
      </c>
      <c r="Q17" s="29">
        <v>-6.2500000003637996E-3</v>
      </c>
      <c r="S17" s="4">
        <v>24445658.013</v>
      </c>
    </row>
    <row r="18" spans="2:19" x14ac:dyDescent="0.45">
      <c r="B18" s="46"/>
      <c r="C18" s="29"/>
      <c r="D18" s="29"/>
      <c r="N18" s="30" t="s">
        <v>92</v>
      </c>
      <c r="O18" s="31">
        <f>IFERROR(_xlfn.RANK.EQ(Q18,$Q$5:$Q$489)+COUNTIF($Q$5:Q18,Q18)-1,"")</f>
        <v>4</v>
      </c>
      <c r="P18" s="13" t="s">
        <v>115</v>
      </c>
      <c r="Q18" s="29">
        <v>3.19999999992433E-2</v>
      </c>
      <c r="S18" s="4">
        <v>115284.115699951</v>
      </c>
    </row>
    <row r="19" spans="2:19" x14ac:dyDescent="0.45">
      <c r="B19" s="46"/>
      <c r="C19" s="29"/>
      <c r="D19" s="29"/>
      <c r="N19" s="13" t="s">
        <v>93</v>
      </c>
      <c r="O19" s="31">
        <f>IFERROR(_xlfn.RANK.EQ(Q19,$Q$5:$Q$489)+COUNTIF($Q$5:Q19,Q19)-1,"")</f>
        <v>1</v>
      </c>
      <c r="P19" s="13" t="s">
        <v>116</v>
      </c>
      <c r="Q19" s="29">
        <v>9.8726114649325597E-2</v>
      </c>
      <c r="S19" s="4">
        <v>312896.34299999999</v>
      </c>
    </row>
    <row r="20" spans="2:19" x14ac:dyDescent="0.45">
      <c r="N20" s="13" t="s">
        <v>94</v>
      </c>
      <c r="O20" s="31">
        <f>IFERROR(_xlfn.RANK.EQ(Q20,$Q$5:$Q$489)+COUNTIF($Q$5:Q20,Q20)-1,"")</f>
        <v>21</v>
      </c>
      <c r="P20" s="13" t="s">
        <v>117</v>
      </c>
      <c r="Q20" s="29">
        <v>-3.8503850384586299E-2</v>
      </c>
      <c r="S20" s="4">
        <v>4599848.1054999996</v>
      </c>
    </row>
    <row r="21" spans="2:19" x14ac:dyDescent="0.45">
      <c r="N21" s="13" t="s">
        <v>95</v>
      </c>
      <c r="O21" s="31">
        <f>IFERROR(_xlfn.RANK.EQ(Q21,$Q$5:$Q$489)+COUNTIF($Q$5:Q21,Q21)-1,"")</f>
        <v>2</v>
      </c>
      <c r="P21" s="13" t="s">
        <v>118</v>
      </c>
      <c r="Q21" s="29">
        <v>4.8387096774604302E-2</v>
      </c>
      <c r="S21" s="4">
        <v>504367.32799999998</v>
      </c>
    </row>
    <row r="22" spans="2:19" x14ac:dyDescent="0.45">
      <c r="N22" s="30" t="s">
        <v>96</v>
      </c>
      <c r="O22" s="31">
        <f>IFERROR(_xlfn.RANK.EQ(Q22,$Q$5:$Q$489)+COUNTIF($Q$5:Q22,Q22)-1,"")</f>
        <v>9</v>
      </c>
      <c r="P22" s="13" t="s">
        <v>119</v>
      </c>
      <c r="Q22" s="29">
        <v>0</v>
      </c>
      <c r="S22" s="4">
        <v>10130058.623500001</v>
      </c>
    </row>
    <row r="23" spans="2:19" x14ac:dyDescent="0.45">
      <c r="N23" s="13" t="s">
        <v>97</v>
      </c>
      <c r="O23" s="31">
        <f>IFERROR(_xlfn.RANK.EQ(Q23,$Q$5:$Q$489)+COUNTIF($Q$5:Q23,Q23)-1,"")</f>
        <v>19</v>
      </c>
      <c r="P23" s="13" t="s">
        <v>120</v>
      </c>
      <c r="Q23" s="29">
        <v>-2.14067278284347E-2</v>
      </c>
      <c r="S23" s="4">
        <v>6272394.7130000005</v>
      </c>
    </row>
    <row r="24" spans="2:19" x14ac:dyDescent="0.45">
      <c r="N24" s="13" t="s">
        <v>98</v>
      </c>
      <c r="O24" s="31">
        <f>IFERROR(_xlfn.RANK.EQ(Q24,$Q$5:$Q$489)+COUNTIF($Q$5:Q24,Q24)-1,"")</f>
        <v>7</v>
      </c>
      <c r="P24" s="13" t="s">
        <v>121</v>
      </c>
      <c r="Q24" s="29">
        <v>2.8756290430465002E-3</v>
      </c>
      <c r="S24" s="4">
        <v>3052211.4789999998</v>
      </c>
    </row>
    <row r="25" spans="2:19" x14ac:dyDescent="0.45">
      <c r="N25" s="13" t="s">
        <v>99</v>
      </c>
      <c r="O25" s="31">
        <f>IFERROR(_xlfn.RANK.EQ(Q25,$Q$5:$Q$489)+COUNTIF($Q$5:Q25,Q25)-1,"")</f>
        <v>10</v>
      </c>
      <c r="P25" s="13" t="s">
        <v>122</v>
      </c>
      <c r="Q25" s="29">
        <v>0</v>
      </c>
      <c r="S25" s="4">
        <v>10969897.224749999</v>
      </c>
    </row>
    <row r="26" spans="2:19" ht="14.25" customHeight="1" x14ac:dyDescent="0.45">
      <c r="N26" s="30" t="s">
        <v>100</v>
      </c>
      <c r="O26" s="31">
        <f>IFERROR(_xlfn.RANK.EQ(Q26,$Q$5:$Q$489)+COUNTIF($Q$5:Q26,Q26)-1,"")</f>
        <v>22</v>
      </c>
      <c r="P26" s="13" t="s">
        <v>123</v>
      </c>
      <c r="Q26" s="29">
        <v>-4.7619047619300497E-2</v>
      </c>
      <c r="S26" s="4">
        <v>11005522.457</v>
      </c>
    </row>
    <row r="27" spans="2:19" ht="14.25" customHeight="1" x14ac:dyDescent="0.45">
      <c r="N27" s="13" t="s">
        <v>101</v>
      </c>
      <c r="O27" s="31">
        <f>IFERROR(_xlfn.RANK.EQ(Q27,$Q$5:$Q$489)+COUNTIF($Q$5:Q27,Q27)-1,"")</f>
        <v>16</v>
      </c>
      <c r="P27" s="13" t="s">
        <v>124</v>
      </c>
      <c r="Q27" s="29">
        <v>-8.0128205127039092E-3</v>
      </c>
      <c r="S27" s="4">
        <v>3885955.2930000001</v>
      </c>
    </row>
    <row r="28" spans="2:19" x14ac:dyDescent="0.45">
      <c r="O28" s="31">
        <f>IFERROR(_xlfn.RANK.EQ(Q28,$Q$5:$Q$489)+COUNTIF($Q$5:Q28,Q28)-1,"")</f>
        <v>10</v>
      </c>
    </row>
    <row r="29" spans="2:19" x14ac:dyDescent="0.45">
      <c r="O29" s="31">
        <f>IFERROR(_xlfn.RANK.EQ(Q29,$Q$5:$Q$489)+COUNTIF($Q$5:Q29,Q29)-1,"")</f>
        <v>10</v>
      </c>
    </row>
    <row r="30" spans="2:19" x14ac:dyDescent="0.45">
      <c r="N30" s="30"/>
      <c r="O30" s="31">
        <f>IFERROR(_xlfn.RANK.EQ(Q30,$Q$5:$Q$489)+COUNTIF($Q$5:Q30,Q30)-1,"")</f>
        <v>10</v>
      </c>
    </row>
    <row r="31" spans="2:19" x14ac:dyDescent="0.45">
      <c r="O31" s="31">
        <f>IFERROR(_xlfn.RANK.EQ(Q31,$Q$5:$Q$489)+COUNTIF($Q$5:Q31,Q31)-1,"")</f>
        <v>10</v>
      </c>
    </row>
    <row r="32" spans="2:19" x14ac:dyDescent="0.45">
      <c r="C32" s="29"/>
      <c r="D32" s="29"/>
      <c r="N32" s="30"/>
      <c r="O32" s="31">
        <f>IFERROR(_xlfn.RANK.EQ(Q32,$Q$5:$Q$489)+COUNTIF($Q$5:Q32,Q32)-1,"")</f>
        <v>10</v>
      </c>
    </row>
    <row r="33" spans="14:15" x14ac:dyDescent="0.45">
      <c r="O33" s="31">
        <f>IFERROR(_xlfn.RANK.EQ(Q33,$Q$5:$Q$489)+COUNTIF($Q$5:Q33,Q33)-1,"")</f>
        <v>10</v>
      </c>
    </row>
    <row r="34" spans="14:15" x14ac:dyDescent="0.45">
      <c r="O34" s="31">
        <f>IFERROR(_xlfn.RANK.EQ(Q34,$Q$5:$Q$489)+COUNTIF($Q$5:Q34,Q34)-1,"")</f>
        <v>10</v>
      </c>
    </row>
    <row r="35" spans="14:15" x14ac:dyDescent="0.45">
      <c r="N35" s="30"/>
      <c r="O35" s="31">
        <f>IFERROR(_xlfn.RANK.EQ(Q35,$Q$5:$Q$489)+COUNTIF($Q$5:Q35,Q35)-1,"")</f>
        <v>10</v>
      </c>
    </row>
    <row r="36" spans="14:15" x14ac:dyDescent="0.45">
      <c r="O36" s="31">
        <f>IFERROR(_xlfn.RANK.EQ(Q36,$Q$5:$Q$489)+COUNTIF($Q$5:Q36,Q36)-1,"")</f>
        <v>10</v>
      </c>
    </row>
    <row r="37" spans="14:15" x14ac:dyDescent="0.45">
      <c r="O37" s="31">
        <f>IFERROR(_xlfn.RANK.EQ(Q37,$Q$5:$Q$489)+COUNTIF($Q$5:Q37,Q37)-1,"")</f>
        <v>10</v>
      </c>
    </row>
    <row r="38" spans="14:15" x14ac:dyDescent="0.45">
      <c r="O38" s="31">
        <f>IFERROR(_xlfn.RANK.EQ(Q38,$Q$5:$Q$489)+COUNTIF($Q$5:Q38,Q38)-1,"")</f>
        <v>10</v>
      </c>
    </row>
    <row r="39" spans="14:15" x14ac:dyDescent="0.45">
      <c r="O39" s="31">
        <f>IFERROR(_xlfn.RANK.EQ(Q39,$Q$5:$Q$489)+COUNTIF($Q$5:Q39,Q39)-1,"")</f>
        <v>10</v>
      </c>
    </row>
    <row r="40" spans="14:15" x14ac:dyDescent="0.45">
      <c r="O40" s="31">
        <f>IFERROR(_xlfn.RANK.EQ(Q40,$Q$5:$Q$489)+COUNTIF($Q$5:Q40,Q40)-1,"")</f>
        <v>10</v>
      </c>
    </row>
    <row r="41" spans="14:15" x14ac:dyDescent="0.45">
      <c r="O41" s="31">
        <f>IFERROR(_xlfn.RANK.EQ(Q41,$Q$5:$Q$489)+COUNTIF($Q$5:Q41,Q41)-1,"")</f>
        <v>10</v>
      </c>
    </row>
    <row r="42" spans="14:15" x14ac:dyDescent="0.45">
      <c r="N42" s="30"/>
      <c r="O42" s="31">
        <f>IFERROR(_xlfn.RANK.EQ(Q42,$Q$5:$Q$489)+COUNTIF($Q$5:Q42,Q42)-1,"")</f>
        <v>10</v>
      </c>
    </row>
    <row r="43" spans="14:15" x14ac:dyDescent="0.45">
      <c r="O43" s="31">
        <f>IFERROR(_xlfn.RANK.EQ(Q43,$Q$5:$Q$489)+COUNTIF($Q$5:Q43,Q43)-1,"")</f>
        <v>10</v>
      </c>
    </row>
    <row r="44" spans="14:15" x14ac:dyDescent="0.45">
      <c r="O44" s="31">
        <f>IFERROR(_xlfn.RANK.EQ(Q44,$Q$5:$Q$489)+COUNTIF($Q$5:Q44,Q44)-1,"")</f>
        <v>10</v>
      </c>
    </row>
    <row r="45" spans="14:15" x14ac:dyDescent="0.45">
      <c r="O45" s="31">
        <f>IFERROR(_xlfn.RANK.EQ(Q45,$Q$5:$Q$489)+COUNTIF($Q$5:Q45,Q45)-1,"")</f>
        <v>10</v>
      </c>
    </row>
    <row r="46" spans="14:15" x14ac:dyDescent="0.45">
      <c r="O46" s="31">
        <f>IFERROR(_xlfn.RANK.EQ(Q46,$Q$5:$Q$489)+COUNTIF($Q$5:Q46,Q46)-1,"")</f>
        <v>10</v>
      </c>
    </row>
    <row r="47" spans="14:15" x14ac:dyDescent="0.45">
      <c r="O47" s="31">
        <f>IFERROR(_xlfn.RANK.EQ(Q47,$Q$5:$Q$489)+COUNTIF($Q$5:Q47,Q47)-1,"")</f>
        <v>10</v>
      </c>
    </row>
    <row r="48" spans="14:15" x14ac:dyDescent="0.45">
      <c r="N48" s="30"/>
      <c r="O48" s="31">
        <f>IFERROR(_xlfn.RANK.EQ(Q48,$Q$5:$Q$489)+COUNTIF($Q$5:Q48,Q48)-1,"")</f>
        <v>10</v>
      </c>
    </row>
    <row r="49" spans="14:15" x14ac:dyDescent="0.45">
      <c r="N49" s="30"/>
      <c r="O49" s="31">
        <f>IFERROR(_xlfn.RANK.EQ(Q49,$Q$5:$Q$489)+COUNTIF($Q$5:Q49,Q49)-1,"")</f>
        <v>10</v>
      </c>
    </row>
    <row r="50" spans="14:15" x14ac:dyDescent="0.45">
      <c r="O50" s="31">
        <f>IFERROR(_xlfn.RANK.EQ(Q50,$Q$5:$Q$489)+COUNTIF($Q$5:Q50,Q50)-1,"")</f>
        <v>10</v>
      </c>
    </row>
    <row r="51" spans="14:15" x14ac:dyDescent="0.45">
      <c r="O51" s="31">
        <f>IFERROR(_xlfn.RANK.EQ(Q51,$Q$5:$Q$489)+COUNTIF($Q$5:Q51,Q51)-1,"")</f>
        <v>10</v>
      </c>
    </row>
    <row r="52" spans="14:15" x14ac:dyDescent="0.45">
      <c r="O52" s="31">
        <f>IFERROR(_xlfn.RANK.EQ(Q52,$Q$5:$Q$489)+COUNTIF($Q$5:Q52,Q52)-1,"")</f>
        <v>10</v>
      </c>
    </row>
    <row r="53" spans="14:15" x14ac:dyDescent="0.45">
      <c r="O53" s="31">
        <f>IFERROR(_xlfn.RANK.EQ(Q53,$Q$5:$Q$489)+COUNTIF($Q$5:Q53,Q53)-1,"")</f>
        <v>10</v>
      </c>
    </row>
    <row r="54" spans="14:15" x14ac:dyDescent="0.45">
      <c r="O54" s="31">
        <f>IFERROR(_xlfn.RANK.EQ(Q54,$Q$5:$Q$489)+COUNTIF($Q$5:Q54,Q54)-1,"")</f>
        <v>10</v>
      </c>
    </row>
    <row r="55" spans="14:15" x14ac:dyDescent="0.45">
      <c r="O55" s="31">
        <f>IFERROR(_xlfn.RANK.EQ(Q55,$Q$5:$Q$489)+COUNTIF($Q$5:Q55,Q55)-1,"")</f>
        <v>10</v>
      </c>
    </row>
    <row r="56" spans="14:15" x14ac:dyDescent="0.45">
      <c r="O56" s="31">
        <f>IFERROR(_xlfn.RANK.EQ(Q56,$Q$5:$Q$489)+COUNTIF($Q$5:Q56,Q56)-1,"")</f>
        <v>10</v>
      </c>
    </row>
    <row r="57" spans="14:15" x14ac:dyDescent="0.45">
      <c r="N57" s="30"/>
      <c r="O57" s="31">
        <f>IFERROR(_xlfn.RANK.EQ(Q57,$Q$5:$Q$489)+COUNTIF($Q$5:Q57,Q57)-1,"")</f>
        <v>10</v>
      </c>
    </row>
    <row r="58" spans="14:15" x14ac:dyDescent="0.45">
      <c r="O58" s="31">
        <f>IFERROR(_xlfn.RANK.EQ(Q58,$Q$5:$Q$489)+COUNTIF($Q$5:Q58,Q58)-1,"")</f>
        <v>10</v>
      </c>
    </row>
    <row r="59" spans="14:15" x14ac:dyDescent="0.45">
      <c r="O59" s="31">
        <f>IFERROR(_xlfn.RANK.EQ(Q59,$Q$5:$Q$489)+COUNTIF($Q$5:Q59,Q59)-1,"")</f>
        <v>10</v>
      </c>
    </row>
    <row r="60" spans="14:15" x14ac:dyDescent="0.45">
      <c r="O60" s="31">
        <f>IFERROR(_xlfn.RANK.EQ(Q60,$Q$5:$Q$489)+COUNTIF($Q$5:Q60,Q60)-1,"")</f>
        <v>10</v>
      </c>
    </row>
    <row r="61" spans="14:15" x14ac:dyDescent="0.45">
      <c r="N61" s="30"/>
      <c r="O61" s="31">
        <f>IFERROR(_xlfn.RANK.EQ(Q61,$Q$5:$Q$489)+COUNTIF($Q$5:Q61,Q61)-1,"")</f>
        <v>10</v>
      </c>
    </row>
    <row r="62" spans="14:15" x14ac:dyDescent="0.45">
      <c r="O62" s="31">
        <f>IFERROR(_xlfn.RANK.EQ(Q62,$Q$5:$Q$489)+COUNTIF($Q$5:Q62,Q62)-1,"")</f>
        <v>10</v>
      </c>
    </row>
    <row r="63" spans="14:15" x14ac:dyDescent="0.45">
      <c r="N63" s="30"/>
      <c r="O63" s="31">
        <f>IFERROR(_xlfn.RANK.EQ(Q63,$Q$5:$Q$489)+COUNTIF($Q$5:Q63,Q63)-1,"")</f>
        <v>10</v>
      </c>
    </row>
    <row r="64" spans="14:15" x14ac:dyDescent="0.45">
      <c r="O64" s="31">
        <f>IFERROR(_xlfn.RANK.EQ(Q64,$Q$5:$Q$489)+COUNTIF($Q$5:Q64,Q64)-1,"")</f>
        <v>10</v>
      </c>
    </row>
    <row r="65" spans="14:15" x14ac:dyDescent="0.45">
      <c r="O65" s="31">
        <f>IFERROR(_xlfn.RANK.EQ(Q65,$Q$5:$Q$489)+COUNTIF($Q$5:Q65,Q65)-1,"")</f>
        <v>10</v>
      </c>
    </row>
    <row r="66" spans="14:15" x14ac:dyDescent="0.45">
      <c r="O66" s="31">
        <f>IFERROR(_xlfn.RANK.EQ(Q66,$Q$5:$Q$489)+COUNTIF($Q$5:Q66,Q66)-1,"")</f>
        <v>10</v>
      </c>
    </row>
    <row r="67" spans="14:15" x14ac:dyDescent="0.45">
      <c r="O67" s="31">
        <f>IFERROR(_xlfn.RANK.EQ(Q67,$Q$5:$Q$489)+COUNTIF($Q$5:Q67,Q67)-1,"")</f>
        <v>10</v>
      </c>
    </row>
    <row r="68" spans="14:15" x14ac:dyDescent="0.45">
      <c r="N68" s="30"/>
      <c r="O68" s="31">
        <f>IFERROR(_xlfn.RANK.EQ(Q68,$Q$5:$Q$489)+COUNTIF($Q$5:Q68,Q68)-1,"")</f>
        <v>10</v>
      </c>
    </row>
    <row r="69" spans="14:15" x14ac:dyDescent="0.45">
      <c r="O69" s="31">
        <f>IFERROR(_xlfn.RANK.EQ(Q69,$Q$5:$Q$489)+COUNTIF($Q$5:Q69,Q69)-1,"")</f>
        <v>10</v>
      </c>
    </row>
    <row r="70" spans="14:15" x14ac:dyDescent="0.45">
      <c r="O70" s="31">
        <f>IFERROR(_xlfn.RANK.EQ(Q70,$Q$5:$Q$489)+COUNTIF($Q$5:Q70,Q70)-1,"")</f>
        <v>10</v>
      </c>
    </row>
    <row r="71" spans="14:15" x14ac:dyDescent="0.45">
      <c r="O71" s="31">
        <f>IFERROR(_xlfn.RANK.EQ(Q71,$Q$5:$Q$489)+COUNTIF($Q$5:Q71,Q71)-1,"")</f>
        <v>10</v>
      </c>
    </row>
    <row r="72" spans="14:15" x14ac:dyDescent="0.45">
      <c r="O72" s="31">
        <f>IFERROR(_xlfn.RANK.EQ(Q72,$Q$5:$Q$489)+COUNTIF($Q$5:Q72,Q72)-1,"")</f>
        <v>10</v>
      </c>
    </row>
    <row r="73" spans="14:15" x14ac:dyDescent="0.45">
      <c r="N73" s="30"/>
      <c r="O73" s="31">
        <f>IFERROR(_xlfn.RANK.EQ(Q73,$Q$5:$Q$489)+COUNTIF($Q$5:Q73,Q73)-1,"")</f>
        <v>10</v>
      </c>
    </row>
    <row r="74" spans="14:15" x14ac:dyDescent="0.45">
      <c r="O74" s="31">
        <f>IFERROR(_xlfn.RANK.EQ(Q74,$Q$5:$Q$489)+COUNTIF($Q$5:Q74,Q74)-1,"")</f>
        <v>10</v>
      </c>
    </row>
    <row r="75" spans="14:15" x14ac:dyDescent="0.45">
      <c r="O75" s="31">
        <f>IFERROR(_xlfn.RANK.EQ(Q75,$Q$5:$Q$489)+COUNTIF($Q$5:Q75,Q75)-1,"")</f>
        <v>10</v>
      </c>
    </row>
    <row r="76" spans="14:15" x14ac:dyDescent="0.45">
      <c r="N76" s="30"/>
      <c r="O76" s="31">
        <f>IFERROR(_xlfn.RANK.EQ(Q76,$Q$5:$Q$489)+COUNTIF($Q$5:Q76,Q76)-1,"")</f>
        <v>10</v>
      </c>
    </row>
    <row r="77" spans="14:15" x14ac:dyDescent="0.45">
      <c r="O77" s="31">
        <f>IFERROR(_xlfn.RANK.EQ(Q77,$Q$5:$Q$489)+COUNTIF($Q$5:Q77,Q77)-1,"")</f>
        <v>10</v>
      </c>
    </row>
    <row r="78" spans="14:15" x14ac:dyDescent="0.45">
      <c r="O78" s="31">
        <f>IFERROR(_xlfn.RANK.EQ(Q78,$Q$5:$Q$489)+COUNTIF($Q$5:Q78,Q78)-1,"")</f>
        <v>10</v>
      </c>
    </row>
    <row r="79" spans="14:15" x14ac:dyDescent="0.45">
      <c r="N79" s="30"/>
      <c r="O79" s="31">
        <f>IFERROR(_xlfn.RANK.EQ(Q79,$Q$5:$Q$489)+COUNTIF($Q$5:Q79,Q79)-1,"")</f>
        <v>10</v>
      </c>
    </row>
    <row r="80" spans="14:15" x14ac:dyDescent="0.45">
      <c r="O80" s="31">
        <f>IFERROR(_xlfn.RANK.EQ(Q80,$Q$5:$Q$489)+COUNTIF($Q$5:Q80,Q80)-1,"")</f>
        <v>10</v>
      </c>
    </row>
    <row r="81" spans="14:15" x14ac:dyDescent="0.45">
      <c r="O81" s="31">
        <f>IFERROR(_xlfn.RANK.EQ(Q81,$Q$5:$Q$489)+COUNTIF($Q$5:Q81,Q81)-1,"")</f>
        <v>10</v>
      </c>
    </row>
    <row r="82" spans="14:15" x14ac:dyDescent="0.45">
      <c r="O82" s="31">
        <f>IFERROR(_xlfn.RANK.EQ(Q82,$Q$5:$Q$489)+COUNTIF($Q$5:Q82,Q82)-1,"")</f>
        <v>10</v>
      </c>
    </row>
    <row r="83" spans="14:15" x14ac:dyDescent="0.45">
      <c r="N83" s="30"/>
      <c r="O83" s="31">
        <f>IFERROR(_xlfn.RANK.EQ(Q83,$Q$5:$Q$489)+COUNTIF($Q$5:Q83,Q83)-1,"")</f>
        <v>10</v>
      </c>
    </row>
    <row r="84" spans="14:15" x14ac:dyDescent="0.45">
      <c r="O84" s="31">
        <f>IFERROR(_xlfn.RANK.EQ(Q84,$Q$5:$Q$489)+COUNTIF($Q$5:Q84,Q84)-1,"")</f>
        <v>10</v>
      </c>
    </row>
    <row r="85" spans="14:15" x14ac:dyDescent="0.45">
      <c r="O85" s="31">
        <f>IFERROR(_xlfn.RANK.EQ(Q85,$Q$5:$Q$489)+COUNTIF($Q$5:Q85,Q85)-1,"")</f>
        <v>10</v>
      </c>
    </row>
    <row r="86" spans="14:15" x14ac:dyDescent="0.45">
      <c r="O86" s="31">
        <f>IFERROR(_xlfn.RANK.EQ(Q86,$Q$5:$Q$489)+COUNTIF($Q$5:Q86,Q86)-1,"")</f>
        <v>10</v>
      </c>
    </row>
    <row r="87" spans="14:15" x14ac:dyDescent="0.45">
      <c r="O87" s="31">
        <f>IFERROR(_xlfn.RANK.EQ(Q87,$Q$5:$Q$489)+COUNTIF($Q$5:Q87,Q87)-1,"")</f>
        <v>10</v>
      </c>
    </row>
    <row r="88" spans="14:15" x14ac:dyDescent="0.45">
      <c r="N88" s="30"/>
      <c r="O88" s="31">
        <f>IFERROR(_xlfn.RANK.EQ(Q88,$Q$5:$Q$489)+COUNTIF($Q$5:Q88,Q88)-1,"")</f>
        <v>10</v>
      </c>
    </row>
    <row r="89" spans="14:15" x14ac:dyDescent="0.45">
      <c r="O89" s="31">
        <f>IFERROR(_xlfn.RANK.EQ(Q89,$Q$5:$Q$489)+COUNTIF($Q$5:Q89,Q89)-1,"")</f>
        <v>10</v>
      </c>
    </row>
    <row r="90" spans="14:15" x14ac:dyDescent="0.45">
      <c r="O90" s="31">
        <f>IFERROR(_xlfn.RANK.EQ(Q90,$Q$5:$Q$489)+COUNTIF($Q$5:Q90,Q90)-1,"")</f>
        <v>10</v>
      </c>
    </row>
    <row r="91" spans="14:15" x14ac:dyDescent="0.45">
      <c r="O91" s="31">
        <f>IFERROR(_xlfn.RANK.EQ(Q91,$Q$5:$Q$489)+COUNTIF($Q$5:Q91,Q91)-1,"")</f>
        <v>10</v>
      </c>
    </row>
    <row r="92" spans="14:15" x14ac:dyDescent="0.45">
      <c r="O92" s="31">
        <f>IFERROR(_xlfn.RANK.EQ(Q92,$Q$5:$Q$489)+COUNTIF($Q$5:Q92,Q92)-1,"")</f>
        <v>10</v>
      </c>
    </row>
    <row r="93" spans="14:15" x14ac:dyDescent="0.45">
      <c r="O93" s="31">
        <f>IFERROR(_xlfn.RANK.EQ(Q93,$Q$5:$Q$489)+COUNTIF($Q$5:Q93,Q93)-1,"")</f>
        <v>10</v>
      </c>
    </row>
    <row r="94" spans="14:15" x14ac:dyDescent="0.45">
      <c r="O94" s="31">
        <f>IFERROR(_xlfn.RANK.EQ(Q94,$Q$5:$Q$489)+COUNTIF($Q$5:Q94,Q94)-1,"")</f>
        <v>10</v>
      </c>
    </row>
    <row r="95" spans="14:15" x14ac:dyDescent="0.45">
      <c r="O95" s="31">
        <f>IFERROR(_xlfn.RANK.EQ(Q95,$Q$5:$Q$489)+COUNTIF($Q$5:Q95,Q95)-1,"")</f>
        <v>10</v>
      </c>
    </row>
    <row r="96" spans="14:15" x14ac:dyDescent="0.45">
      <c r="O96" s="31">
        <f>IFERROR(_xlfn.RANK.EQ(Q96,$Q$5:$Q$489)+COUNTIF($Q$5:Q96,Q96)-1,"")</f>
        <v>10</v>
      </c>
    </row>
    <row r="97" spans="14:15" x14ac:dyDescent="0.45">
      <c r="O97" s="31">
        <f>IFERROR(_xlfn.RANK.EQ(Q97,$Q$5:$Q$489)+COUNTIF($Q$5:Q97,Q97)-1,"")</f>
        <v>10</v>
      </c>
    </row>
    <row r="98" spans="14:15" x14ac:dyDescent="0.45">
      <c r="O98" s="31">
        <f>IFERROR(_xlfn.RANK.EQ(Q98,$Q$5:$Q$489)+COUNTIF($Q$5:Q98,Q98)-1,"")</f>
        <v>10</v>
      </c>
    </row>
    <row r="99" spans="14:15" x14ac:dyDescent="0.45">
      <c r="O99" s="31">
        <f>IFERROR(_xlfn.RANK.EQ(Q99,$Q$5:$Q$489)+COUNTIF($Q$5:Q99,Q99)-1,"")</f>
        <v>10</v>
      </c>
    </row>
    <row r="100" spans="14:15" x14ac:dyDescent="0.45">
      <c r="O100" s="31">
        <f>IFERROR(_xlfn.RANK.EQ(Q100,$Q$5:$Q$489)+COUNTIF($Q$5:Q100,Q100)-1,"")</f>
        <v>10</v>
      </c>
    </row>
    <row r="101" spans="14:15" x14ac:dyDescent="0.45">
      <c r="O101" s="31">
        <f>IFERROR(_xlfn.RANK.EQ(Q101,$Q$5:$Q$489)+COUNTIF($Q$5:Q101,Q101)-1,"")</f>
        <v>10</v>
      </c>
    </row>
    <row r="102" spans="14:15" x14ac:dyDescent="0.45">
      <c r="N102" s="30"/>
      <c r="O102" s="31">
        <f>IFERROR(_xlfn.RANK.EQ(Q102,$Q$5:$Q$489)+COUNTIF($Q$5:Q102,Q102)-1,"")</f>
        <v>10</v>
      </c>
    </row>
    <row r="103" spans="14:15" x14ac:dyDescent="0.45">
      <c r="O103" s="31">
        <f>IFERROR(_xlfn.RANK.EQ(Q103,$Q$5:$Q$489)+COUNTIF($Q$5:Q103,Q103)-1,"")</f>
        <v>10</v>
      </c>
    </row>
    <row r="104" spans="14:15" x14ac:dyDescent="0.45">
      <c r="O104" s="31">
        <f>IFERROR(_xlfn.RANK.EQ(Q104,$Q$5:$Q$489)+COUNTIF($Q$5:Q104,Q104)-1,"")</f>
        <v>10</v>
      </c>
    </row>
    <row r="105" spans="14:15" x14ac:dyDescent="0.45">
      <c r="O105" s="31">
        <f>IFERROR(_xlfn.RANK.EQ(Q105,$Q$5:$Q$489)+COUNTIF($Q$5:Q105,Q105)-1,"")</f>
        <v>10</v>
      </c>
    </row>
    <row r="106" spans="14:15" x14ac:dyDescent="0.45">
      <c r="O106" s="31">
        <f>IFERROR(_xlfn.RANK.EQ(Q106,$Q$5:$Q$489)+COUNTIF($Q$5:Q106,Q106)-1,"")</f>
        <v>10</v>
      </c>
    </row>
    <row r="107" spans="14:15" x14ac:dyDescent="0.45">
      <c r="N107" s="30"/>
      <c r="O107" s="31">
        <f>IFERROR(_xlfn.RANK.EQ(Q107,$Q$5:$Q$489)+COUNTIF($Q$5:Q107,Q107)-1,"")</f>
        <v>10</v>
      </c>
    </row>
    <row r="108" spans="14:15" x14ac:dyDescent="0.45">
      <c r="O108" s="31">
        <f>IFERROR(_xlfn.RANK.EQ(Q108,$Q$5:$Q$489)+COUNTIF($Q$5:Q108,Q108)-1,"")</f>
        <v>10</v>
      </c>
    </row>
    <row r="109" spans="14:15" x14ac:dyDescent="0.45">
      <c r="O109" s="31">
        <f>IFERROR(_xlfn.RANK.EQ(Q109,$Q$5:$Q$489)+COUNTIF($Q$5:Q109,Q109)-1,"")</f>
        <v>10</v>
      </c>
    </row>
    <row r="110" spans="14:15" x14ac:dyDescent="0.45">
      <c r="O110" s="31">
        <f>IFERROR(_xlfn.RANK.EQ(Q110,$Q$5:$Q$489)+COUNTIF($Q$5:Q110,Q110)-1,"")</f>
        <v>10</v>
      </c>
    </row>
    <row r="111" spans="14:15" x14ac:dyDescent="0.45">
      <c r="O111" s="31">
        <f>IFERROR(_xlfn.RANK.EQ(Q111,$Q$5:$Q$489)+COUNTIF($Q$5:Q111,Q111)-1,"")</f>
        <v>10</v>
      </c>
    </row>
    <row r="112" spans="14:15" x14ac:dyDescent="0.45">
      <c r="O112" s="31">
        <f>IFERROR(_xlfn.RANK.EQ(Q112,$Q$5:$Q$489)+COUNTIF($Q$5:Q112,Q112)-1,"")</f>
        <v>10</v>
      </c>
    </row>
    <row r="113" spans="14:15" x14ac:dyDescent="0.45">
      <c r="O113" s="31">
        <f>IFERROR(_xlfn.RANK.EQ(Q113,$Q$5:$Q$489)+COUNTIF($Q$5:Q113,Q113)-1,"")</f>
        <v>10</v>
      </c>
    </row>
    <row r="114" spans="14:15" x14ac:dyDescent="0.45">
      <c r="O114" s="31">
        <f>IFERROR(_xlfn.RANK.EQ(Q114,$Q$5:$Q$489)+COUNTIF($Q$5:Q114,Q114)-1,"")</f>
        <v>10</v>
      </c>
    </row>
    <row r="115" spans="14:15" x14ac:dyDescent="0.45">
      <c r="O115" s="31">
        <f>IFERROR(_xlfn.RANK.EQ(Q115,$Q$5:$Q$489)+COUNTIF($Q$5:Q115,Q115)-1,"")</f>
        <v>10</v>
      </c>
    </row>
    <row r="116" spans="14:15" x14ac:dyDescent="0.45">
      <c r="N116" s="30"/>
      <c r="O116" s="31">
        <f>IFERROR(_xlfn.RANK.EQ(Q116,$Q$5:$Q$489)+COUNTIF($Q$5:Q116,Q116)-1,"")</f>
        <v>10</v>
      </c>
    </row>
    <row r="117" spans="14:15" x14ac:dyDescent="0.45">
      <c r="O117" s="31">
        <f>IFERROR(_xlfn.RANK.EQ(Q117,$Q$5:$Q$489)+COUNTIF($Q$5:Q117,Q117)-1,"")</f>
        <v>10</v>
      </c>
    </row>
    <row r="118" spans="14:15" x14ac:dyDescent="0.45">
      <c r="O118" s="31">
        <f>IFERROR(_xlfn.RANK.EQ(Q118,$Q$5:$Q$489)+COUNTIF($Q$5:Q118,Q118)-1,"")</f>
        <v>10</v>
      </c>
    </row>
    <row r="119" spans="14:15" x14ac:dyDescent="0.45">
      <c r="O119" s="31">
        <f>IFERROR(_xlfn.RANK.EQ(Q119,$Q$5:$Q$489)+COUNTIF($Q$5:Q119,Q119)-1,"")</f>
        <v>10</v>
      </c>
    </row>
    <row r="120" spans="14:15" x14ac:dyDescent="0.45">
      <c r="O120" s="31">
        <f>IFERROR(_xlfn.RANK.EQ(Q120,$Q$5:$Q$489)+COUNTIF($Q$5:Q120,Q120)-1,"")</f>
        <v>10</v>
      </c>
    </row>
    <row r="121" spans="14:15" x14ac:dyDescent="0.45">
      <c r="N121" s="30"/>
      <c r="O121" s="31">
        <f>IFERROR(_xlfn.RANK.EQ(Q121,$Q$5:$Q$489)+COUNTIF($Q$5:Q121,Q121)-1,"")</f>
        <v>10</v>
      </c>
    </row>
    <row r="122" spans="14:15" x14ac:dyDescent="0.45">
      <c r="O122" s="31">
        <f>IFERROR(_xlfn.RANK.EQ(Q122,$Q$5:$Q$489)+COUNTIF($Q$5:Q122,Q122)-1,"")</f>
        <v>10</v>
      </c>
    </row>
    <row r="123" spans="14:15" x14ac:dyDescent="0.45">
      <c r="N123" s="30"/>
      <c r="O123" s="31">
        <f>IFERROR(_xlfn.RANK.EQ(Q123,$Q$5:$Q$489)+COUNTIF($Q$5:Q123,Q123)-1,"")</f>
        <v>10</v>
      </c>
    </row>
    <row r="124" spans="14:15" x14ac:dyDescent="0.45">
      <c r="N124" s="30"/>
      <c r="O124" s="31">
        <f>IFERROR(_xlfn.RANK.EQ(Q124,$Q$5:$Q$489)+COUNTIF($Q$5:Q124,Q124)-1,"")</f>
        <v>10</v>
      </c>
    </row>
    <row r="125" spans="14:15" x14ac:dyDescent="0.45">
      <c r="O125" s="31">
        <f>IFERROR(_xlfn.RANK.EQ(Q125,$Q$5:$Q$489)+COUNTIF($Q$5:Q125,Q125)-1,"")</f>
        <v>10</v>
      </c>
    </row>
    <row r="126" spans="14:15" x14ac:dyDescent="0.45">
      <c r="O126" s="31">
        <f>IFERROR(_xlfn.RANK.EQ(Q126,$Q$5:$Q$489)+COUNTIF($Q$5:Q126,Q126)-1,"")</f>
        <v>10</v>
      </c>
    </row>
    <row r="127" spans="14:15" x14ac:dyDescent="0.45">
      <c r="O127" s="31">
        <f>IFERROR(_xlfn.RANK.EQ(Q127,$Q$5:$Q$489)+COUNTIF($Q$5:Q127,Q127)-1,"")</f>
        <v>10</v>
      </c>
    </row>
    <row r="128" spans="14:15" x14ac:dyDescent="0.45">
      <c r="O128" s="31">
        <f>IFERROR(_xlfn.RANK.EQ(Q128,$Q$5:$Q$489)+COUNTIF($Q$5:Q128,Q128)-1,"")</f>
        <v>10</v>
      </c>
    </row>
    <row r="129" spans="14:15" x14ac:dyDescent="0.45">
      <c r="O129" s="31">
        <f>IFERROR(_xlfn.RANK.EQ(Q129,$Q$5:$Q$489)+COUNTIF($Q$5:Q129,Q129)-1,"")</f>
        <v>10</v>
      </c>
    </row>
    <row r="130" spans="14:15" x14ac:dyDescent="0.45">
      <c r="O130" s="31">
        <f>IFERROR(_xlfn.RANK.EQ(Q130,$Q$5:$Q$489)+COUNTIF($Q$5:Q130,Q130)-1,"")</f>
        <v>10</v>
      </c>
    </row>
    <row r="131" spans="14:15" x14ac:dyDescent="0.45">
      <c r="N131" s="30"/>
      <c r="O131" s="31">
        <f>IFERROR(_xlfn.RANK.EQ(Q131,$Q$5:$Q$489)+COUNTIF($Q$5:Q131,Q131)-1,"")</f>
        <v>10</v>
      </c>
    </row>
    <row r="132" spans="14:15" x14ac:dyDescent="0.45">
      <c r="O132" s="31">
        <f>IFERROR(_xlfn.RANK.EQ(Q132,$Q$5:$Q$489)+COUNTIF($Q$5:Q132,Q132)-1,"")</f>
        <v>10</v>
      </c>
    </row>
    <row r="133" spans="14:15" x14ac:dyDescent="0.45">
      <c r="O133" s="31">
        <f>IFERROR(_xlfn.RANK.EQ(Q133,$Q$5:$Q$489)+COUNTIF($Q$5:Q133,Q133)-1,"")</f>
        <v>10</v>
      </c>
    </row>
    <row r="134" spans="14:15" x14ac:dyDescent="0.45">
      <c r="O134" s="31">
        <f>IFERROR(_xlfn.RANK.EQ(Q134,$Q$5:$Q$489)+COUNTIF($Q$5:Q134,Q134)-1,"")</f>
        <v>10</v>
      </c>
    </row>
    <row r="135" spans="14:15" x14ac:dyDescent="0.45">
      <c r="O135" s="31">
        <f>IFERROR(_xlfn.RANK.EQ(Q135,$Q$5:$Q$489)+COUNTIF($Q$5:Q135,Q135)-1,"")</f>
        <v>10</v>
      </c>
    </row>
    <row r="136" spans="14:15" x14ac:dyDescent="0.45">
      <c r="O136" s="31">
        <f>IFERROR(_xlfn.RANK.EQ(Q136,$Q$5:$Q$489)+COUNTIF($Q$5:Q136,Q136)-1,"")</f>
        <v>10</v>
      </c>
    </row>
    <row r="137" spans="14:15" x14ac:dyDescent="0.45">
      <c r="O137" s="31">
        <f>IFERROR(_xlfn.RANK.EQ(Q137,$Q$5:$Q$489)+COUNTIF($Q$5:Q137,Q137)-1,"")</f>
        <v>10</v>
      </c>
    </row>
    <row r="138" spans="14:15" x14ac:dyDescent="0.45">
      <c r="N138" s="30"/>
      <c r="O138" s="31">
        <f>IFERROR(_xlfn.RANK.EQ(Q138,$Q$5:$Q$489)+COUNTIF($Q$5:Q138,Q138)-1,"")</f>
        <v>10</v>
      </c>
    </row>
    <row r="139" spans="14:15" x14ac:dyDescent="0.45">
      <c r="O139" s="31">
        <f>IFERROR(_xlfn.RANK.EQ(Q139,$Q$5:$Q$489)+COUNTIF($Q$5:Q139,Q139)-1,"")</f>
        <v>10</v>
      </c>
    </row>
    <row r="140" spans="14:15" x14ac:dyDescent="0.45">
      <c r="O140" s="31">
        <f>IFERROR(_xlfn.RANK.EQ(Q140,$Q$5:$Q$489)+COUNTIF($Q$5:Q140,Q140)-1,"")</f>
        <v>10</v>
      </c>
    </row>
    <row r="141" spans="14:15" x14ac:dyDescent="0.45">
      <c r="O141" s="31">
        <f>IFERROR(_xlfn.RANK.EQ(Q141,$Q$5:$Q$489)+COUNTIF($Q$5:Q141,Q141)-1,"")</f>
        <v>10</v>
      </c>
    </row>
    <row r="142" spans="14:15" x14ac:dyDescent="0.45">
      <c r="O142" s="31">
        <f>IFERROR(_xlfn.RANK.EQ(Q142,$Q$5:$Q$489)+COUNTIF($Q$5:Q142,Q142)-1,"")</f>
        <v>10</v>
      </c>
    </row>
    <row r="143" spans="14:15" x14ac:dyDescent="0.45">
      <c r="N143" s="30"/>
      <c r="O143" s="31">
        <f>IFERROR(_xlfn.RANK.EQ(Q143,$Q$5:$Q$489)+COUNTIF($Q$5:Q143,Q143)-1,"")</f>
        <v>10</v>
      </c>
    </row>
    <row r="144" spans="14:15" x14ac:dyDescent="0.45">
      <c r="O144" s="31">
        <f>IFERROR(_xlfn.RANK.EQ(Q144,$Q$5:$Q$489)+COUNTIF($Q$5:Q144,Q144)-1,"")</f>
        <v>10</v>
      </c>
    </row>
    <row r="145" spans="14:15" x14ac:dyDescent="0.45">
      <c r="O145" s="31">
        <f>IFERROR(_xlfn.RANK.EQ(Q145,$Q$5:$Q$489)+COUNTIF($Q$5:Q145,Q145)-1,"")</f>
        <v>10</v>
      </c>
    </row>
    <row r="146" spans="14:15" x14ac:dyDescent="0.45">
      <c r="N146" s="30"/>
      <c r="O146" s="31">
        <f>IFERROR(_xlfn.RANK.EQ(Q146,$Q$5:$Q$489)+COUNTIF($Q$5:Q146,Q146)-1,"")</f>
        <v>10</v>
      </c>
    </row>
    <row r="147" spans="14:15" x14ac:dyDescent="0.45">
      <c r="N147" s="30"/>
      <c r="O147" s="31">
        <f>IFERROR(_xlfn.RANK.EQ(Q147,$Q$5:$Q$489)+COUNTIF($Q$5:Q147,Q147)-1,"")</f>
        <v>10</v>
      </c>
    </row>
    <row r="148" spans="14:15" x14ac:dyDescent="0.45">
      <c r="O148" s="31">
        <f>IFERROR(_xlfn.RANK.EQ(Q148,$Q$5:$Q$489)+COUNTIF($Q$5:Q148,Q148)-1,"")</f>
        <v>10</v>
      </c>
    </row>
    <row r="149" spans="14:15" x14ac:dyDescent="0.45">
      <c r="O149" s="31">
        <f>IFERROR(_xlfn.RANK.EQ(Q149,$Q$5:$Q$489)+COUNTIF($Q$5:Q149,Q149)-1,"")</f>
        <v>10</v>
      </c>
    </row>
    <row r="150" spans="14:15" x14ac:dyDescent="0.45">
      <c r="O150" s="31">
        <f>IFERROR(_xlfn.RANK.EQ(Q150,$Q$5:$Q$489)+COUNTIF($Q$5:Q150,Q150)-1,"")</f>
        <v>10</v>
      </c>
    </row>
    <row r="151" spans="14:15" x14ac:dyDescent="0.45">
      <c r="N151" s="30"/>
      <c r="O151" s="31">
        <f>IFERROR(_xlfn.RANK.EQ(Q151,$Q$5:$Q$489)+COUNTIF($Q$5:Q151,Q151)-1,"")</f>
        <v>10</v>
      </c>
    </row>
    <row r="152" spans="14:15" x14ac:dyDescent="0.45">
      <c r="O152" s="31">
        <f>IFERROR(_xlfn.RANK.EQ(Q152,$Q$5:$Q$489)+COUNTIF($Q$5:Q152,Q152)-1,"")</f>
        <v>10</v>
      </c>
    </row>
    <row r="153" spans="14:15" x14ac:dyDescent="0.45">
      <c r="O153" s="31">
        <f>IFERROR(_xlfn.RANK.EQ(Q153,$Q$5:$Q$489)+COUNTIF($Q$5:Q153,Q153)-1,"")</f>
        <v>10</v>
      </c>
    </row>
    <row r="154" spans="14:15" x14ac:dyDescent="0.45">
      <c r="O154" s="31">
        <f>IFERROR(_xlfn.RANK.EQ(Q154,$Q$5:$Q$489)+COUNTIF($Q$5:Q154,Q154)-1,"")</f>
        <v>10</v>
      </c>
    </row>
    <row r="155" spans="14:15" x14ac:dyDescent="0.45">
      <c r="N155" s="30"/>
      <c r="O155" s="31">
        <f>IFERROR(_xlfn.RANK.EQ(Q155,$Q$5:$Q$489)+COUNTIF($Q$5:Q155,Q155)-1,"")</f>
        <v>10</v>
      </c>
    </row>
    <row r="156" spans="14:15" x14ac:dyDescent="0.45">
      <c r="O156" s="31">
        <f>IFERROR(_xlfn.RANK.EQ(Q156,$Q$5:$Q$489)+COUNTIF($Q$5:Q156,Q156)-1,"")</f>
        <v>10</v>
      </c>
    </row>
    <row r="157" spans="14:15" x14ac:dyDescent="0.45">
      <c r="O157" s="31">
        <f>IFERROR(_xlfn.RANK.EQ(Q157,$Q$5:$Q$489)+COUNTIF($Q$5:Q157,Q157)-1,"")</f>
        <v>10</v>
      </c>
    </row>
    <row r="158" spans="14:15" x14ac:dyDescent="0.45">
      <c r="O158" s="31">
        <f>IFERROR(_xlfn.RANK.EQ(Q158,$Q$5:$Q$489)+COUNTIF($Q$5:Q158,Q158)-1,"")</f>
        <v>10</v>
      </c>
    </row>
    <row r="159" spans="14:15" x14ac:dyDescent="0.45">
      <c r="O159" s="31">
        <f>IFERROR(_xlfn.RANK.EQ(Q159,$Q$5:$Q$489)+COUNTIF($Q$5:Q159,Q159)-1,"")</f>
        <v>10</v>
      </c>
    </row>
    <row r="160" spans="14:15" x14ac:dyDescent="0.45">
      <c r="O160" s="31">
        <f>IFERROR(_xlfn.RANK.EQ(Q160,$Q$5:$Q$489)+COUNTIF($Q$5:Q160,Q160)-1,"")</f>
        <v>10</v>
      </c>
    </row>
    <row r="161" spans="14:15" x14ac:dyDescent="0.45">
      <c r="O161" s="31">
        <f>IFERROR(_xlfn.RANK.EQ(Q161,$Q$5:$Q$489)+COUNTIF($Q$5:Q161,Q161)-1,"")</f>
        <v>10</v>
      </c>
    </row>
    <row r="162" spans="14:15" x14ac:dyDescent="0.45">
      <c r="O162" s="31">
        <f>IFERROR(_xlfn.RANK.EQ(Q162,$Q$5:$Q$489)+COUNTIF($Q$5:Q162,Q162)-1,"")</f>
        <v>10</v>
      </c>
    </row>
    <row r="163" spans="14:15" x14ac:dyDescent="0.45">
      <c r="O163" s="31">
        <f>IFERROR(_xlfn.RANK.EQ(Q163,$Q$5:$Q$489)+COUNTIF($Q$5:Q163,Q163)-1,"")</f>
        <v>10</v>
      </c>
    </row>
    <row r="164" spans="14:15" x14ac:dyDescent="0.45">
      <c r="O164" s="31">
        <f>IFERROR(_xlfn.RANK.EQ(Q164,$Q$5:$Q$489)+COUNTIF($Q$5:Q164,Q164)-1,"")</f>
        <v>10</v>
      </c>
    </row>
    <row r="165" spans="14:15" x14ac:dyDescent="0.45">
      <c r="N165" s="30"/>
      <c r="O165" s="31">
        <f>IFERROR(_xlfn.RANK.EQ(Q165,$Q$5:$Q$489)+COUNTIF($Q$5:Q165,Q165)-1,"")</f>
        <v>10</v>
      </c>
    </row>
    <row r="166" spans="14:15" x14ac:dyDescent="0.45">
      <c r="O166" s="31">
        <f>IFERROR(_xlfn.RANK.EQ(Q166,$Q$5:$Q$489)+COUNTIF($Q$5:Q166,Q166)-1,"")</f>
        <v>10</v>
      </c>
    </row>
    <row r="167" spans="14:15" x14ac:dyDescent="0.45">
      <c r="O167" s="31">
        <f>IFERROR(_xlfn.RANK.EQ(Q167,$Q$5:$Q$489)+COUNTIF($Q$5:Q167,Q167)-1,"")</f>
        <v>10</v>
      </c>
    </row>
    <row r="168" spans="14:15" x14ac:dyDescent="0.45">
      <c r="O168" s="31">
        <f>IFERROR(_xlfn.RANK.EQ(Q168,$Q$5:$Q$489)+COUNTIF($Q$5:Q168,Q168)-1,"")</f>
        <v>10</v>
      </c>
    </row>
    <row r="169" spans="14:15" x14ac:dyDescent="0.45">
      <c r="O169" s="31">
        <f>IFERROR(_xlfn.RANK.EQ(Q169,$Q$5:$Q$489)+COUNTIF($Q$5:Q169,Q169)-1,"")</f>
        <v>10</v>
      </c>
    </row>
    <row r="170" spans="14:15" x14ac:dyDescent="0.45">
      <c r="O170" s="31">
        <f>IFERROR(_xlfn.RANK.EQ(Q170,$Q$5:$Q$489)+COUNTIF($Q$5:Q170,Q170)-1,"")</f>
        <v>10</v>
      </c>
    </row>
    <row r="171" spans="14:15" x14ac:dyDescent="0.45">
      <c r="O171" s="31">
        <f>IFERROR(_xlfn.RANK.EQ(Q171,$Q$5:$Q$489)+COUNTIF($Q$5:Q171,Q171)-1,"")</f>
        <v>10</v>
      </c>
    </row>
    <row r="172" spans="14:15" x14ac:dyDescent="0.45">
      <c r="O172" s="31">
        <f>IFERROR(_xlfn.RANK.EQ(Q172,$Q$5:$Q$489)+COUNTIF($Q$5:Q172,Q172)-1,"")</f>
        <v>10</v>
      </c>
    </row>
    <row r="173" spans="14:15" x14ac:dyDescent="0.45">
      <c r="O173" s="31">
        <f>IFERROR(_xlfn.RANK.EQ(Q173,$Q$5:$Q$489)+COUNTIF($Q$5:Q173,Q173)-1,"")</f>
        <v>10</v>
      </c>
    </row>
    <row r="174" spans="14:15" x14ac:dyDescent="0.45">
      <c r="N174" s="30"/>
      <c r="O174" s="31">
        <f>IFERROR(_xlfn.RANK.EQ(Q174,$Q$5:$Q$489)+COUNTIF($Q$5:Q174,Q174)-1,"")</f>
        <v>10</v>
      </c>
    </row>
    <row r="175" spans="14:15" x14ac:dyDescent="0.45">
      <c r="O175" s="31">
        <f>IFERROR(_xlfn.RANK.EQ(Q175,$Q$5:$Q$489)+COUNTIF($Q$5:Q175,Q175)-1,"")</f>
        <v>10</v>
      </c>
    </row>
    <row r="176" spans="14:15" x14ac:dyDescent="0.45">
      <c r="O176" s="31">
        <f>IFERROR(_xlfn.RANK.EQ(Q176,$Q$5:$Q$489)+COUNTIF($Q$5:Q176,Q176)-1,"")</f>
        <v>10</v>
      </c>
    </row>
    <row r="177" spans="14:15" x14ac:dyDescent="0.45">
      <c r="O177" s="31">
        <f>IFERROR(_xlfn.RANK.EQ(Q177,$Q$5:$Q$489)+COUNTIF($Q$5:Q177,Q177)-1,"")</f>
        <v>10</v>
      </c>
    </row>
    <row r="178" spans="14:15" x14ac:dyDescent="0.45">
      <c r="O178" s="31">
        <f>IFERROR(_xlfn.RANK.EQ(Q178,$Q$5:$Q$489)+COUNTIF($Q$5:Q178,Q178)-1,"")</f>
        <v>10</v>
      </c>
    </row>
    <row r="179" spans="14:15" x14ac:dyDescent="0.45">
      <c r="O179" s="31">
        <f>IFERROR(_xlfn.RANK.EQ(Q179,$Q$5:$Q$489)+COUNTIF($Q$5:Q179,Q179)-1,"")</f>
        <v>10</v>
      </c>
    </row>
    <row r="180" spans="14:15" x14ac:dyDescent="0.45">
      <c r="O180" s="31">
        <f>IFERROR(_xlfn.RANK.EQ(Q180,$Q$5:$Q$489)+COUNTIF($Q$5:Q180,Q180)-1,"")</f>
        <v>10</v>
      </c>
    </row>
    <row r="181" spans="14:15" x14ac:dyDescent="0.45">
      <c r="O181" s="31">
        <f>IFERROR(_xlfn.RANK.EQ(Q181,$Q$5:$Q$489)+COUNTIF($Q$5:Q181,Q181)-1,"")</f>
        <v>10</v>
      </c>
    </row>
    <row r="182" spans="14:15" x14ac:dyDescent="0.45">
      <c r="O182" s="31">
        <f>IFERROR(_xlfn.RANK.EQ(Q182,$Q$5:$Q$489)+COUNTIF($Q$5:Q182,Q182)-1,"")</f>
        <v>10</v>
      </c>
    </row>
    <row r="183" spans="14:15" x14ac:dyDescent="0.45">
      <c r="O183" s="31">
        <f>IFERROR(_xlfn.RANK.EQ(Q183,$Q$5:$Q$489)+COUNTIF($Q$5:Q183,Q183)-1,"")</f>
        <v>10</v>
      </c>
    </row>
    <row r="184" spans="14:15" x14ac:dyDescent="0.45">
      <c r="O184" s="31">
        <f>IFERROR(_xlfn.RANK.EQ(Q184,$Q$5:$Q$489)+COUNTIF($Q$5:Q184,Q184)-1,"")</f>
        <v>10</v>
      </c>
    </row>
    <row r="185" spans="14:15" x14ac:dyDescent="0.45">
      <c r="N185" s="30"/>
      <c r="O185" s="31">
        <f>IFERROR(_xlfn.RANK.EQ(Q185,$Q$5:$Q$489)+COUNTIF($Q$5:Q185,Q185)-1,"")</f>
        <v>10</v>
      </c>
    </row>
    <row r="186" spans="14:15" x14ac:dyDescent="0.45">
      <c r="O186" s="31">
        <f>IFERROR(_xlfn.RANK.EQ(Q186,$Q$5:$Q$489)+COUNTIF($Q$5:Q186,Q186)-1,"")</f>
        <v>10</v>
      </c>
    </row>
    <row r="187" spans="14:15" x14ac:dyDescent="0.45">
      <c r="O187" s="31">
        <f>IFERROR(_xlfn.RANK.EQ(Q187,$Q$5:$Q$489)+COUNTIF($Q$5:Q187,Q187)-1,"")</f>
        <v>10</v>
      </c>
    </row>
    <row r="188" spans="14:15" x14ac:dyDescent="0.45">
      <c r="O188" s="31">
        <f>IFERROR(_xlfn.RANK.EQ(Q188,$Q$5:$Q$489)+COUNTIF($Q$5:Q188,Q188)-1,"")</f>
        <v>10</v>
      </c>
    </row>
    <row r="189" spans="14:15" x14ac:dyDescent="0.45">
      <c r="O189" s="31">
        <f>IFERROR(_xlfn.RANK.EQ(Q189,$Q$5:$Q$489)+COUNTIF($Q$5:Q189,Q189)-1,"")</f>
        <v>10</v>
      </c>
    </row>
    <row r="190" spans="14:15" x14ac:dyDescent="0.45">
      <c r="O190" s="31">
        <f>IFERROR(_xlfn.RANK.EQ(Q190,$Q$5:$Q$489)+COUNTIF($Q$5:Q190,Q190)-1,"")</f>
        <v>10</v>
      </c>
    </row>
    <row r="191" spans="14:15" x14ac:dyDescent="0.45">
      <c r="O191" s="31">
        <f>IFERROR(_xlfn.RANK.EQ(Q191,$Q$5:$Q$489)+COUNTIF($Q$5:Q191,Q191)-1,"")</f>
        <v>10</v>
      </c>
    </row>
    <row r="192" spans="14:15" x14ac:dyDescent="0.45">
      <c r="O192" s="31">
        <f>IFERROR(_xlfn.RANK.EQ(Q192,$Q$5:$Q$489)+COUNTIF($Q$5:Q192,Q192)-1,"")</f>
        <v>10</v>
      </c>
    </row>
    <row r="193" spans="14:15" x14ac:dyDescent="0.45">
      <c r="O193" s="31">
        <f>IFERROR(_xlfn.RANK.EQ(Q193,$Q$5:$Q$489)+COUNTIF($Q$5:Q193,Q193)-1,"")</f>
        <v>10</v>
      </c>
    </row>
    <row r="194" spans="14:15" x14ac:dyDescent="0.45">
      <c r="N194" s="30"/>
      <c r="O194" s="31">
        <f>IFERROR(_xlfn.RANK.EQ(Q194,$Q$5:$Q$489)+COUNTIF($Q$5:Q194,Q194)-1,"")</f>
        <v>10</v>
      </c>
    </row>
    <row r="195" spans="14:15" x14ac:dyDescent="0.45">
      <c r="O195" s="31">
        <f>IFERROR(_xlfn.RANK.EQ(Q195,$Q$5:$Q$489)+COUNTIF($Q$5:Q195,Q195)-1,"")</f>
        <v>10</v>
      </c>
    </row>
    <row r="196" spans="14:15" x14ac:dyDescent="0.45">
      <c r="O196" s="31">
        <f>IFERROR(_xlfn.RANK.EQ(Q196,$Q$5:$Q$489)+COUNTIF($Q$5:Q196,Q196)-1,"")</f>
        <v>10</v>
      </c>
    </row>
    <row r="197" spans="14:15" x14ac:dyDescent="0.45">
      <c r="O197" s="31">
        <f>IFERROR(_xlfn.RANK.EQ(Q197,$Q$5:$Q$489)+COUNTIF($Q$5:Q197,Q197)-1,"")</f>
        <v>10</v>
      </c>
    </row>
    <row r="198" spans="14:15" x14ac:dyDescent="0.45">
      <c r="O198" s="31">
        <f>IFERROR(_xlfn.RANK.EQ(Q198,$Q$5:$Q$489)+COUNTIF($Q$5:Q198,Q198)-1,"")</f>
        <v>10</v>
      </c>
    </row>
    <row r="199" spans="14:15" x14ac:dyDescent="0.45">
      <c r="O199" s="31">
        <f>IFERROR(_xlfn.RANK.EQ(Q199,$Q$5:$Q$489)+COUNTIF($Q$5:Q199,Q199)-1,"")</f>
        <v>10</v>
      </c>
    </row>
    <row r="200" spans="14:15" x14ac:dyDescent="0.45">
      <c r="O200" s="31">
        <f>IFERROR(_xlfn.RANK.EQ(Q200,$Q$5:$Q$489)+COUNTIF($Q$5:Q200,Q200)-1,"")</f>
        <v>10</v>
      </c>
    </row>
    <row r="201" spans="14:15" x14ac:dyDescent="0.45">
      <c r="O201" s="31">
        <f>IFERROR(_xlfn.RANK.EQ(Q201,$Q$5:$Q$489)+COUNTIF($Q$5:Q201,Q201)-1,"")</f>
        <v>10</v>
      </c>
    </row>
    <row r="202" spans="14:15" x14ac:dyDescent="0.45">
      <c r="O202" s="31">
        <f>IFERROR(_xlfn.RANK.EQ(Q202,$Q$5:$Q$489)+COUNTIF($Q$5:Q202,Q202)-1,"")</f>
        <v>10</v>
      </c>
    </row>
    <row r="203" spans="14:15" x14ac:dyDescent="0.45">
      <c r="O203" s="31">
        <f>IFERROR(_xlfn.RANK.EQ(Q203,$Q$5:$Q$489)+COUNTIF($Q$5:Q203,Q203)-1,"")</f>
        <v>10</v>
      </c>
    </row>
    <row r="204" spans="14:15" x14ac:dyDescent="0.45">
      <c r="O204" s="31">
        <f>IFERROR(_xlfn.RANK.EQ(Q204,$Q$5:$Q$489)+COUNTIF($Q$5:Q204,Q204)-1,"")</f>
        <v>10</v>
      </c>
    </row>
    <row r="205" spans="14:15" x14ac:dyDescent="0.45">
      <c r="O205" s="31">
        <f>IFERROR(_xlfn.RANK.EQ(Q205,$Q$5:$Q$489)+COUNTIF($Q$5:Q205,Q205)-1,"")</f>
        <v>10</v>
      </c>
    </row>
    <row r="206" spans="14:15" x14ac:dyDescent="0.45">
      <c r="N206" s="30"/>
      <c r="O206" s="31">
        <f>IFERROR(_xlfn.RANK.EQ(Q206,$Q$5:$Q$489)+COUNTIF($Q$5:Q206,Q206)-1,"")</f>
        <v>10</v>
      </c>
    </row>
    <row r="207" spans="14:15" x14ac:dyDescent="0.45">
      <c r="O207" s="31">
        <f>IFERROR(_xlfn.RANK.EQ(Q207,$Q$5:$Q$489)+COUNTIF($Q$5:Q207,Q207)-1,"")</f>
        <v>10</v>
      </c>
    </row>
    <row r="208" spans="14:15" x14ac:dyDescent="0.45">
      <c r="O208" s="31">
        <f>IFERROR(_xlfn.RANK.EQ(Q208,$Q$5:$Q$489)+COUNTIF($Q$5:Q208,Q208)-1,"")</f>
        <v>10</v>
      </c>
    </row>
    <row r="209" spans="14:15" x14ac:dyDescent="0.45">
      <c r="O209" s="31">
        <f>IFERROR(_xlfn.RANK.EQ(Q209,$Q$5:$Q$489)+COUNTIF($Q$5:Q209,Q209)-1,"")</f>
        <v>10</v>
      </c>
    </row>
    <row r="210" spans="14:15" x14ac:dyDescent="0.45">
      <c r="O210" s="31">
        <f>IFERROR(_xlfn.RANK.EQ(Q210,$Q$5:$Q$489)+COUNTIF($Q$5:Q210,Q210)-1,"")</f>
        <v>10</v>
      </c>
    </row>
    <row r="211" spans="14:15" x14ac:dyDescent="0.45">
      <c r="O211" s="31">
        <f>IFERROR(_xlfn.RANK.EQ(Q211,$Q$5:$Q$489)+COUNTIF($Q$5:Q211,Q211)-1,"")</f>
        <v>10</v>
      </c>
    </row>
    <row r="212" spans="14:15" x14ac:dyDescent="0.45">
      <c r="O212" s="31">
        <f>IFERROR(_xlfn.RANK.EQ(Q212,$Q$5:$Q$489)+COUNTIF($Q$5:Q212,Q212)-1,"")</f>
        <v>10</v>
      </c>
    </row>
    <row r="213" spans="14:15" x14ac:dyDescent="0.45">
      <c r="N213" s="30"/>
      <c r="O213" s="31">
        <f>IFERROR(_xlfn.RANK.EQ(Q213,$Q$5:$Q$489)+COUNTIF($Q$5:Q213,Q213)-1,"")</f>
        <v>10</v>
      </c>
    </row>
    <row r="214" spans="14:15" x14ac:dyDescent="0.45">
      <c r="N214" s="30"/>
      <c r="O214" s="31">
        <f>IFERROR(_xlfn.RANK.EQ(Q214,$Q$5:$Q$489)+COUNTIF($Q$5:Q214,Q214)-1,"")</f>
        <v>10</v>
      </c>
    </row>
    <row r="215" spans="14:15" x14ac:dyDescent="0.45">
      <c r="O215" s="31">
        <f>IFERROR(_xlfn.RANK.EQ(Q215,$Q$5:$Q$489)+COUNTIF($Q$5:Q215,Q215)-1,"")</f>
        <v>10</v>
      </c>
    </row>
    <row r="216" spans="14:15" x14ac:dyDescent="0.45">
      <c r="O216" s="31">
        <f>IFERROR(_xlfn.RANK.EQ(Q216,$Q$5:$Q$489)+COUNTIF($Q$5:Q216,Q216)-1,"")</f>
        <v>10</v>
      </c>
    </row>
    <row r="217" spans="14:15" x14ac:dyDescent="0.45">
      <c r="O217" s="31">
        <f>IFERROR(_xlfn.RANK.EQ(Q217,$Q$5:$Q$489)+COUNTIF($Q$5:Q217,Q217)-1,"")</f>
        <v>10</v>
      </c>
    </row>
    <row r="218" spans="14:15" x14ac:dyDescent="0.45">
      <c r="O218" s="31">
        <f>IFERROR(_xlfn.RANK.EQ(Q218,$Q$5:$Q$489)+COUNTIF($Q$5:Q218,Q218)-1,"")</f>
        <v>10</v>
      </c>
    </row>
    <row r="219" spans="14:15" x14ac:dyDescent="0.45">
      <c r="O219" s="31">
        <f>IFERROR(_xlfn.RANK.EQ(Q219,$Q$5:$Q$489)+COUNTIF($Q$5:Q219,Q219)-1,"")</f>
        <v>10</v>
      </c>
    </row>
    <row r="220" spans="14:15" x14ac:dyDescent="0.45">
      <c r="O220" s="31">
        <f>IFERROR(_xlfn.RANK.EQ(Q220,$Q$5:$Q$489)+COUNTIF($Q$5:Q220,Q220)-1,"")</f>
        <v>10</v>
      </c>
    </row>
    <row r="221" spans="14:15" x14ac:dyDescent="0.45">
      <c r="O221" s="31">
        <f>IFERROR(_xlfn.RANK.EQ(Q221,$Q$5:$Q$489)+COUNTIF($Q$5:Q221,Q221)-1,"")</f>
        <v>10</v>
      </c>
    </row>
    <row r="222" spans="14:15" x14ac:dyDescent="0.45">
      <c r="O222" s="31">
        <f>IFERROR(_xlfn.RANK.EQ(Q222,$Q$5:$Q$489)+COUNTIF($Q$5:Q222,Q222)-1,"")</f>
        <v>10</v>
      </c>
    </row>
    <row r="223" spans="14:15" x14ac:dyDescent="0.45">
      <c r="O223" s="31">
        <f>IFERROR(_xlfn.RANK.EQ(Q223,$Q$5:$Q$489)+COUNTIF($Q$5:Q223,Q223)-1,"")</f>
        <v>10</v>
      </c>
    </row>
    <row r="224" spans="14:15" x14ac:dyDescent="0.45">
      <c r="O224" s="31">
        <f>IFERROR(_xlfn.RANK.EQ(Q224,$Q$5:$Q$489)+COUNTIF($Q$5:Q224,Q224)-1,"")</f>
        <v>10</v>
      </c>
    </row>
    <row r="225" spans="14:15" x14ac:dyDescent="0.45">
      <c r="N225" s="30"/>
      <c r="O225" s="31">
        <f>IFERROR(_xlfn.RANK.EQ(Q225,$Q$5:$Q$489)+COUNTIF($Q$5:Q225,Q225)-1,"")</f>
        <v>10</v>
      </c>
    </row>
    <row r="226" spans="14:15" x14ac:dyDescent="0.45">
      <c r="O226" s="31">
        <f>IFERROR(_xlfn.RANK.EQ(Q226,$Q$5:$Q$489)+COUNTIF($Q$5:Q226,Q226)-1,"")</f>
        <v>10</v>
      </c>
    </row>
    <row r="227" spans="14:15" x14ac:dyDescent="0.45">
      <c r="O227" s="31">
        <f>IFERROR(_xlfn.RANK.EQ(Q227,$Q$5:$Q$489)+COUNTIF($Q$5:Q227,Q227)-1,"")</f>
        <v>10</v>
      </c>
    </row>
    <row r="228" spans="14:15" x14ac:dyDescent="0.45">
      <c r="O228" s="31">
        <f>IFERROR(_xlfn.RANK.EQ(Q228,$Q$5:$Q$489)+COUNTIF($Q$5:Q228,Q228)-1,"")</f>
        <v>10</v>
      </c>
    </row>
    <row r="229" spans="14:15" x14ac:dyDescent="0.45">
      <c r="O229" s="31">
        <f>IFERROR(_xlfn.RANK.EQ(Q229,$Q$5:$Q$489)+COUNTIF($Q$5:Q229,Q229)-1,"")</f>
        <v>10</v>
      </c>
    </row>
    <row r="230" spans="14:15" x14ac:dyDescent="0.45">
      <c r="O230" s="31">
        <f>IFERROR(_xlfn.RANK.EQ(Q230,$Q$5:$Q$489)+COUNTIF($Q$5:Q230,Q230)-1,"")</f>
        <v>10</v>
      </c>
    </row>
    <row r="231" spans="14:15" x14ac:dyDescent="0.45">
      <c r="N231" s="30"/>
      <c r="O231" s="31">
        <f>IFERROR(_xlfn.RANK.EQ(Q231,$Q$5:$Q$489)+COUNTIF($Q$5:Q231,Q231)-1,"")</f>
        <v>10</v>
      </c>
    </row>
    <row r="232" spans="14:15" x14ac:dyDescent="0.45">
      <c r="N232" s="30"/>
      <c r="O232" s="31">
        <f>IFERROR(_xlfn.RANK.EQ(Q232,$Q$5:$Q$489)+COUNTIF($Q$5:Q232,Q232)-1,"")</f>
        <v>10</v>
      </c>
    </row>
    <row r="233" spans="14:15" x14ac:dyDescent="0.45">
      <c r="O233" s="31">
        <f>IFERROR(_xlfn.RANK.EQ(Q233,$Q$5:$Q$489)+COUNTIF($Q$5:Q233,Q233)-1,"")</f>
        <v>10</v>
      </c>
    </row>
    <row r="234" spans="14:15" x14ac:dyDescent="0.45">
      <c r="N234" s="30"/>
      <c r="O234" s="31">
        <f>IFERROR(_xlfn.RANK.EQ(Q234,$Q$5:$Q$489)+COUNTIF($Q$5:Q234,Q234)-1,"")</f>
        <v>10</v>
      </c>
    </row>
    <row r="235" spans="14:15" x14ac:dyDescent="0.45">
      <c r="O235" s="31">
        <f>IFERROR(_xlfn.RANK.EQ(Q235,$Q$5:$Q$489)+COUNTIF($Q$5:Q235,Q235)-1,"")</f>
        <v>10</v>
      </c>
    </row>
    <row r="236" spans="14:15" x14ac:dyDescent="0.45">
      <c r="O236" s="31">
        <f>IFERROR(_xlfn.RANK.EQ(Q236,$Q$5:$Q$489)+COUNTIF($Q$5:Q236,Q236)-1,"")</f>
        <v>10</v>
      </c>
    </row>
    <row r="237" spans="14:15" x14ac:dyDescent="0.45">
      <c r="N237" s="30"/>
      <c r="O237" s="31">
        <f>IFERROR(_xlfn.RANK.EQ(Q237,$Q$5:$Q$489)+COUNTIF($Q$5:Q237,Q237)-1,"")</f>
        <v>10</v>
      </c>
    </row>
    <row r="238" spans="14:15" x14ac:dyDescent="0.45">
      <c r="O238" s="31">
        <f>IFERROR(_xlfn.RANK.EQ(Q238,$Q$5:$Q$489)+COUNTIF($Q$5:Q238,Q238)-1,"")</f>
        <v>10</v>
      </c>
    </row>
    <row r="239" spans="14:15" x14ac:dyDescent="0.45">
      <c r="N239" s="30"/>
      <c r="O239" s="31">
        <f>IFERROR(_xlfn.RANK.EQ(Q239,$Q$5:$Q$489)+COUNTIF($Q$5:Q239,Q239)-1,"")</f>
        <v>10</v>
      </c>
    </row>
    <row r="240" spans="14:15" x14ac:dyDescent="0.45">
      <c r="N240" s="30"/>
      <c r="O240" s="31">
        <f>IFERROR(_xlfn.RANK.EQ(Q240,$Q$5:$Q$489)+COUNTIF($Q$5:Q240,Q240)-1,"")</f>
        <v>10</v>
      </c>
    </row>
    <row r="241" spans="14:15" x14ac:dyDescent="0.45">
      <c r="O241" s="31">
        <f>IFERROR(_xlfn.RANK.EQ(Q241,$Q$5:$Q$489)+COUNTIF($Q$5:Q241,Q241)-1,"")</f>
        <v>10</v>
      </c>
    </row>
    <row r="242" spans="14:15" x14ac:dyDescent="0.45">
      <c r="O242" s="31">
        <f>IFERROR(_xlfn.RANK.EQ(Q242,$Q$5:$Q$489)+COUNTIF($Q$5:Q242,Q242)-1,"")</f>
        <v>10</v>
      </c>
    </row>
    <row r="243" spans="14:15" x14ac:dyDescent="0.45">
      <c r="N243" s="30"/>
      <c r="O243" s="31">
        <f>IFERROR(_xlfn.RANK.EQ(Q243,$Q$5:$Q$489)+COUNTIF($Q$5:Q243,Q243)-1,"")</f>
        <v>10</v>
      </c>
    </row>
    <row r="244" spans="14:15" x14ac:dyDescent="0.45">
      <c r="O244" s="31">
        <f>IFERROR(_xlfn.RANK.EQ(Q244,$Q$5:$Q$489)+COUNTIF($Q$5:Q244,Q244)-1,"")</f>
        <v>10</v>
      </c>
    </row>
    <row r="245" spans="14:15" x14ac:dyDescent="0.45">
      <c r="O245" s="31">
        <f>IFERROR(_xlfn.RANK.EQ(Q245,$Q$5:$Q$489)+COUNTIF($Q$5:Q245,Q245)-1,"")</f>
        <v>10</v>
      </c>
    </row>
    <row r="246" spans="14:15" x14ac:dyDescent="0.45">
      <c r="O246" s="31">
        <f>IFERROR(_xlfn.RANK.EQ(Q246,$Q$5:$Q$489)+COUNTIF($Q$5:Q246,Q246)-1,"")</f>
        <v>10</v>
      </c>
    </row>
    <row r="247" spans="14:15" x14ac:dyDescent="0.45">
      <c r="O247" s="31">
        <f>IFERROR(_xlfn.RANK.EQ(Q247,$Q$5:$Q$489)+COUNTIF($Q$5:Q247,Q247)-1,"")</f>
        <v>10</v>
      </c>
    </row>
    <row r="248" spans="14:15" x14ac:dyDescent="0.45">
      <c r="O248" s="31">
        <f>IFERROR(_xlfn.RANK.EQ(Q248,$Q$5:$Q$489)+COUNTIF($Q$5:Q248,Q248)-1,"")</f>
        <v>10</v>
      </c>
    </row>
    <row r="249" spans="14:15" x14ac:dyDescent="0.45">
      <c r="O249" s="31">
        <f>IFERROR(_xlfn.RANK.EQ(Q249,$Q$5:$Q$489)+COUNTIF($Q$5:Q249,Q249)-1,"")</f>
        <v>10</v>
      </c>
    </row>
    <row r="250" spans="14:15" x14ac:dyDescent="0.45">
      <c r="N250" s="30"/>
      <c r="O250" s="31">
        <f>IFERROR(_xlfn.RANK.EQ(Q250,$Q$5:$Q$489)+COUNTIF($Q$5:Q250,Q250)-1,"")</f>
        <v>10</v>
      </c>
    </row>
    <row r="251" spans="14:15" x14ac:dyDescent="0.45">
      <c r="O251" s="31">
        <f>IFERROR(_xlfn.RANK.EQ(Q251,$Q$5:$Q$489)+COUNTIF($Q$5:Q251,Q251)-1,"")</f>
        <v>10</v>
      </c>
    </row>
    <row r="252" spans="14:15" x14ac:dyDescent="0.45">
      <c r="O252" s="31">
        <f>IFERROR(_xlfn.RANK.EQ(Q252,$Q$5:$Q$489)+COUNTIF($Q$5:Q252,Q252)-1,"")</f>
        <v>10</v>
      </c>
    </row>
    <row r="253" spans="14:15" x14ac:dyDescent="0.45">
      <c r="O253" s="31">
        <f>IFERROR(_xlfn.RANK.EQ(Q253,$Q$5:$Q$489)+COUNTIF($Q$5:Q253,Q253)-1,"")</f>
        <v>10</v>
      </c>
    </row>
    <row r="254" spans="14:15" x14ac:dyDescent="0.45">
      <c r="O254" s="31">
        <f>IFERROR(_xlfn.RANK.EQ(Q254,$Q$5:$Q$489)+COUNTIF($Q$5:Q254,Q254)-1,"")</f>
        <v>10</v>
      </c>
    </row>
    <row r="255" spans="14:15" x14ac:dyDescent="0.45">
      <c r="O255" s="31">
        <f>IFERROR(_xlfn.RANK.EQ(Q255,$Q$5:$Q$489)+COUNTIF($Q$5:Q255,Q255)-1,"")</f>
        <v>10</v>
      </c>
    </row>
    <row r="256" spans="14:15" x14ac:dyDescent="0.45">
      <c r="O256" s="31">
        <f>IFERROR(_xlfn.RANK.EQ(Q256,$Q$5:$Q$489)+COUNTIF($Q$5:Q256,Q256)-1,"")</f>
        <v>10</v>
      </c>
    </row>
    <row r="257" spans="14:15" x14ac:dyDescent="0.45">
      <c r="O257" s="31">
        <f>IFERROR(_xlfn.RANK.EQ(Q257,$Q$5:$Q$489)+COUNTIF($Q$5:Q257,Q257)-1,"")</f>
        <v>10</v>
      </c>
    </row>
    <row r="258" spans="14:15" x14ac:dyDescent="0.45">
      <c r="O258" s="31">
        <f>IFERROR(_xlfn.RANK.EQ(Q258,$Q$5:$Q$489)+COUNTIF($Q$5:Q258,Q258)-1,"")</f>
        <v>10</v>
      </c>
    </row>
    <row r="259" spans="14:15" x14ac:dyDescent="0.45">
      <c r="O259" s="31">
        <f>IFERROR(_xlfn.RANK.EQ(Q259,$Q$5:$Q$489)+COUNTIF($Q$5:Q259,Q259)-1,"")</f>
        <v>10</v>
      </c>
    </row>
    <row r="260" spans="14:15" x14ac:dyDescent="0.45">
      <c r="N260" s="30"/>
      <c r="O260" s="31">
        <f>IFERROR(_xlfn.RANK.EQ(Q260,$Q$5:$Q$489)+COUNTIF($Q$5:Q260,Q260)-1,"")</f>
        <v>10</v>
      </c>
    </row>
    <row r="261" spans="14:15" x14ac:dyDescent="0.45">
      <c r="O261" s="31">
        <f>IFERROR(_xlfn.RANK.EQ(Q261,$Q$5:$Q$489)+COUNTIF($Q$5:Q261,Q261)-1,"")</f>
        <v>10</v>
      </c>
    </row>
    <row r="262" spans="14:15" x14ac:dyDescent="0.45">
      <c r="O262" s="31">
        <f>IFERROR(_xlfn.RANK.EQ(Q262,$Q$5:$Q$489)+COUNTIF($Q$5:Q262,Q262)-1,"")</f>
        <v>10</v>
      </c>
    </row>
    <row r="263" spans="14:15" x14ac:dyDescent="0.45">
      <c r="O263" s="31">
        <f>IFERROR(_xlfn.RANK.EQ(Q263,$Q$5:$Q$489)+COUNTIF($Q$5:Q263,Q263)-1,"")</f>
        <v>10</v>
      </c>
    </row>
    <row r="264" spans="14:15" x14ac:dyDescent="0.45">
      <c r="N264" s="30"/>
      <c r="O264" s="31">
        <f>IFERROR(_xlfn.RANK.EQ(Q264,$Q$5:$Q$489)+COUNTIF($Q$5:Q264,Q264)-1,"")</f>
        <v>10</v>
      </c>
    </row>
    <row r="265" spans="14:15" x14ac:dyDescent="0.45">
      <c r="O265" s="31">
        <f>IFERROR(_xlfn.RANK.EQ(Q265,$Q$5:$Q$489)+COUNTIF($Q$5:Q265,Q265)-1,"")</f>
        <v>10</v>
      </c>
    </row>
    <row r="266" spans="14:15" x14ac:dyDescent="0.45">
      <c r="O266" s="31">
        <f>IFERROR(_xlfn.RANK.EQ(Q266,$Q$5:$Q$489)+COUNTIF($Q$5:Q266,Q266)-1,"")</f>
        <v>10</v>
      </c>
    </row>
    <row r="267" spans="14:15" x14ac:dyDescent="0.45">
      <c r="O267" s="31">
        <f>IFERROR(_xlfn.RANK.EQ(Q267,$Q$5:$Q$489)+COUNTIF($Q$5:Q267,Q267)-1,"")</f>
        <v>10</v>
      </c>
    </row>
    <row r="268" spans="14:15" x14ac:dyDescent="0.45">
      <c r="O268" s="31">
        <f>IFERROR(_xlfn.RANK.EQ(Q268,$Q$5:$Q$489)+COUNTIF($Q$5:Q268,Q268)-1,"")</f>
        <v>10</v>
      </c>
    </row>
    <row r="269" spans="14:15" x14ac:dyDescent="0.45">
      <c r="O269" s="31">
        <f>IFERROR(_xlfn.RANK.EQ(Q269,$Q$5:$Q$489)+COUNTIF($Q$5:Q269,Q269)-1,"")</f>
        <v>10</v>
      </c>
    </row>
    <row r="270" spans="14:15" x14ac:dyDescent="0.45">
      <c r="N270" s="30"/>
      <c r="O270" s="31">
        <f>IFERROR(_xlfn.RANK.EQ(Q270,$Q$5:$Q$489)+COUNTIF($Q$5:Q270,Q270)-1,"")</f>
        <v>10</v>
      </c>
    </row>
    <row r="271" spans="14:15" x14ac:dyDescent="0.45">
      <c r="O271" s="31">
        <f>IFERROR(_xlfn.RANK.EQ(Q271,$Q$5:$Q$489)+COUNTIF($Q$5:Q271,Q271)-1,"")</f>
        <v>10</v>
      </c>
    </row>
    <row r="272" spans="14:15" x14ac:dyDescent="0.45">
      <c r="N272" s="30"/>
      <c r="O272" s="31">
        <f>IFERROR(_xlfn.RANK.EQ(Q272,$Q$5:$Q$489)+COUNTIF($Q$5:Q272,Q272)-1,"")</f>
        <v>10</v>
      </c>
    </row>
    <row r="273" spans="14:15" x14ac:dyDescent="0.45">
      <c r="O273" s="31">
        <f>IFERROR(_xlfn.RANK.EQ(Q273,$Q$5:$Q$489)+COUNTIF($Q$5:Q273,Q273)-1,"")</f>
        <v>10</v>
      </c>
    </row>
    <row r="274" spans="14:15" x14ac:dyDescent="0.45">
      <c r="O274" s="31">
        <f>IFERROR(_xlfn.RANK.EQ(Q274,$Q$5:$Q$489)+COUNTIF($Q$5:Q274,Q274)-1,"")</f>
        <v>10</v>
      </c>
    </row>
    <row r="275" spans="14:15" x14ac:dyDescent="0.45">
      <c r="O275" s="31">
        <f>IFERROR(_xlfn.RANK.EQ(Q275,$Q$5:$Q$489)+COUNTIF($Q$5:Q275,Q275)-1,"")</f>
        <v>10</v>
      </c>
    </row>
    <row r="276" spans="14:15" x14ac:dyDescent="0.45">
      <c r="N276" s="30"/>
      <c r="O276" s="31">
        <f>IFERROR(_xlfn.RANK.EQ(Q276,$Q$5:$Q$489)+COUNTIF($Q$5:Q276,Q276)-1,"")</f>
        <v>10</v>
      </c>
    </row>
    <row r="277" spans="14:15" x14ac:dyDescent="0.45">
      <c r="N277" s="30"/>
      <c r="O277" s="31">
        <f>IFERROR(_xlfn.RANK.EQ(Q277,$Q$5:$Q$489)+COUNTIF($Q$5:Q277,Q277)-1,"")</f>
        <v>10</v>
      </c>
    </row>
    <row r="278" spans="14:15" x14ac:dyDescent="0.45">
      <c r="O278" s="31">
        <f>IFERROR(_xlfn.RANK.EQ(Q278,$Q$5:$Q$489)+COUNTIF($Q$5:Q278,Q278)-1,"")</f>
        <v>10</v>
      </c>
    </row>
    <row r="279" spans="14:15" x14ac:dyDescent="0.45">
      <c r="N279" s="30"/>
      <c r="O279" s="31">
        <f>IFERROR(_xlfn.RANK.EQ(Q279,$Q$5:$Q$489)+COUNTIF($Q$5:Q279,Q279)-1,"")</f>
        <v>10</v>
      </c>
    </row>
    <row r="280" spans="14:15" x14ac:dyDescent="0.45">
      <c r="O280" s="31">
        <f>IFERROR(_xlfn.RANK.EQ(Q280,$Q$5:$Q$489)+COUNTIF($Q$5:Q280,Q280)-1,"")</f>
        <v>10</v>
      </c>
    </row>
    <row r="281" spans="14:15" x14ac:dyDescent="0.45">
      <c r="O281" s="31">
        <f>IFERROR(_xlfn.RANK.EQ(Q281,$Q$5:$Q$489)+COUNTIF($Q$5:Q281,Q281)-1,"")</f>
        <v>10</v>
      </c>
    </row>
    <row r="282" spans="14:15" x14ac:dyDescent="0.45">
      <c r="O282" s="31">
        <f>IFERROR(_xlfn.RANK.EQ(Q282,$Q$5:$Q$489)+COUNTIF($Q$5:Q282,Q282)-1,"")</f>
        <v>10</v>
      </c>
    </row>
    <row r="283" spans="14:15" x14ac:dyDescent="0.45">
      <c r="N283" s="30"/>
      <c r="O283" s="31">
        <f>IFERROR(_xlfn.RANK.EQ(Q283,$Q$5:$Q$489)+COUNTIF($Q$5:Q283,Q283)-1,"")</f>
        <v>10</v>
      </c>
    </row>
    <row r="284" spans="14:15" x14ac:dyDescent="0.45">
      <c r="N284" s="30"/>
      <c r="O284" s="31">
        <f>IFERROR(_xlfn.RANK.EQ(Q284,$Q$5:$Q$489)+COUNTIF($Q$5:Q284,Q284)-1,"")</f>
        <v>10</v>
      </c>
    </row>
    <row r="285" spans="14:15" x14ac:dyDescent="0.45">
      <c r="O285" s="31">
        <f>IFERROR(_xlfn.RANK.EQ(Q285,$Q$5:$Q$489)+COUNTIF($Q$5:Q285,Q285)-1,"")</f>
        <v>10</v>
      </c>
    </row>
    <row r="286" spans="14:15" x14ac:dyDescent="0.45">
      <c r="O286" s="31">
        <f>IFERROR(_xlfn.RANK.EQ(Q286,$Q$5:$Q$489)+COUNTIF($Q$5:Q286,Q286)-1,"")</f>
        <v>10</v>
      </c>
    </row>
    <row r="287" spans="14:15" x14ac:dyDescent="0.45">
      <c r="O287" s="31">
        <f>IFERROR(_xlfn.RANK.EQ(Q287,$Q$5:$Q$489)+COUNTIF($Q$5:Q287,Q287)-1,"")</f>
        <v>10</v>
      </c>
    </row>
    <row r="288" spans="14:15" x14ac:dyDescent="0.45">
      <c r="N288" s="30"/>
      <c r="O288" s="31">
        <f>IFERROR(_xlfn.RANK.EQ(Q288,$Q$5:$Q$489)+COUNTIF($Q$5:Q288,Q288)-1,"")</f>
        <v>10</v>
      </c>
    </row>
    <row r="289" spans="14:15" x14ac:dyDescent="0.45">
      <c r="O289" s="31">
        <f>IFERROR(_xlfn.RANK.EQ(Q289,$Q$5:$Q$489)+COUNTIF($Q$5:Q289,Q289)-1,"")</f>
        <v>10</v>
      </c>
    </row>
    <row r="290" spans="14:15" x14ac:dyDescent="0.45">
      <c r="O290" s="31">
        <f>IFERROR(_xlfn.RANK.EQ(Q290,$Q$5:$Q$489)+COUNTIF($Q$5:Q290,Q290)-1,"")</f>
        <v>10</v>
      </c>
    </row>
    <row r="291" spans="14:15" x14ac:dyDescent="0.45">
      <c r="O291" s="31">
        <f>IFERROR(_xlfn.RANK.EQ(Q291,$Q$5:$Q$489)+COUNTIF($Q$5:Q291,Q291)-1,"")</f>
        <v>10</v>
      </c>
    </row>
    <row r="292" spans="14:15" x14ac:dyDescent="0.45">
      <c r="O292" s="31">
        <f>IFERROR(_xlfn.RANK.EQ(Q292,$Q$5:$Q$489)+COUNTIF($Q$5:Q292,Q292)-1,"")</f>
        <v>10</v>
      </c>
    </row>
    <row r="293" spans="14:15" x14ac:dyDescent="0.45">
      <c r="O293" s="31">
        <f>IFERROR(_xlfn.RANK.EQ(Q293,$Q$5:$Q$489)+COUNTIF($Q$5:Q293,Q293)-1,"")</f>
        <v>10</v>
      </c>
    </row>
    <row r="294" spans="14:15" x14ac:dyDescent="0.45">
      <c r="O294" s="31">
        <f>IFERROR(_xlfn.RANK.EQ(Q294,$Q$5:$Q$489)+COUNTIF($Q$5:Q294,Q294)-1,"")</f>
        <v>10</v>
      </c>
    </row>
    <row r="295" spans="14:15" x14ac:dyDescent="0.45">
      <c r="O295" s="31">
        <f>IFERROR(_xlfn.RANK.EQ(Q295,$Q$5:$Q$489)+COUNTIF($Q$5:Q295,Q295)-1,"")</f>
        <v>10</v>
      </c>
    </row>
    <row r="296" spans="14:15" x14ac:dyDescent="0.45">
      <c r="O296" s="31">
        <f>IFERROR(_xlfn.RANK.EQ(Q296,$Q$5:$Q$489)+COUNTIF($Q$5:Q296,Q296)-1,"")</f>
        <v>10</v>
      </c>
    </row>
    <row r="297" spans="14:15" x14ac:dyDescent="0.45">
      <c r="O297" s="31">
        <f>IFERROR(_xlfn.RANK.EQ(Q297,$Q$5:$Q$489)+COUNTIF($Q$5:Q297,Q297)-1,"")</f>
        <v>10</v>
      </c>
    </row>
    <row r="298" spans="14:15" x14ac:dyDescent="0.45">
      <c r="O298" s="31">
        <f>IFERROR(_xlfn.RANK.EQ(Q298,$Q$5:$Q$489)+COUNTIF($Q$5:Q298,Q298)-1,"")</f>
        <v>10</v>
      </c>
    </row>
    <row r="299" spans="14:15" x14ac:dyDescent="0.45">
      <c r="O299" s="31">
        <f>IFERROR(_xlfn.RANK.EQ(Q299,$Q$5:$Q$489)+COUNTIF($Q$5:Q299,Q299)-1,"")</f>
        <v>10</v>
      </c>
    </row>
    <row r="300" spans="14:15" x14ac:dyDescent="0.45">
      <c r="O300" s="31">
        <f>IFERROR(_xlfn.RANK.EQ(Q300,$Q$5:$Q$489)+COUNTIF($Q$5:Q300,Q300)-1,"")</f>
        <v>10</v>
      </c>
    </row>
    <row r="301" spans="14:15" x14ac:dyDescent="0.45">
      <c r="N301" s="30"/>
      <c r="O301" s="31">
        <f>IFERROR(_xlfn.RANK.EQ(Q301,$Q$5:$Q$489)+COUNTIF($Q$5:Q301,Q301)-1,"")</f>
        <v>10</v>
      </c>
    </row>
    <row r="302" spans="14:15" x14ac:dyDescent="0.45">
      <c r="O302" s="31">
        <f>IFERROR(_xlfn.RANK.EQ(Q302,$Q$5:$Q$489)+COUNTIF($Q$5:Q302,Q302)-1,"")</f>
        <v>10</v>
      </c>
    </row>
    <row r="303" spans="14:15" x14ac:dyDescent="0.45">
      <c r="O303" s="31">
        <f>IFERROR(_xlfn.RANK.EQ(Q303,$Q$5:$Q$489)+COUNTIF($Q$5:Q303,Q303)-1,"")</f>
        <v>10</v>
      </c>
    </row>
    <row r="304" spans="14:15" x14ac:dyDescent="0.45">
      <c r="O304" s="31">
        <f>IFERROR(_xlfn.RANK.EQ(Q304,$Q$5:$Q$489)+COUNTIF($Q$5:Q304,Q304)-1,"")</f>
        <v>10</v>
      </c>
    </row>
    <row r="305" spans="14:15" x14ac:dyDescent="0.45">
      <c r="N305" s="30"/>
      <c r="O305" s="31">
        <f>IFERROR(_xlfn.RANK.EQ(Q305,$Q$5:$Q$489)+COUNTIF($Q$5:Q305,Q305)-1,"")</f>
        <v>10</v>
      </c>
    </row>
    <row r="306" spans="14:15" x14ac:dyDescent="0.45">
      <c r="O306" s="31">
        <f>IFERROR(_xlfn.RANK.EQ(Q306,$Q$5:$Q$489)+COUNTIF($Q$5:Q306,Q306)-1,"")</f>
        <v>10</v>
      </c>
    </row>
    <row r="307" spans="14:15" x14ac:dyDescent="0.45">
      <c r="O307" s="31">
        <f>IFERROR(_xlfn.RANK.EQ(Q307,$Q$5:$Q$489)+COUNTIF($Q$5:Q307,Q307)-1,"")</f>
        <v>10</v>
      </c>
    </row>
    <row r="308" spans="14:15" x14ac:dyDescent="0.45">
      <c r="O308" s="31">
        <f>IFERROR(_xlfn.RANK.EQ(Q308,$Q$5:$Q$489)+COUNTIF($Q$5:Q308,Q308)-1,"")</f>
        <v>10</v>
      </c>
    </row>
    <row r="309" spans="14:15" x14ac:dyDescent="0.45">
      <c r="O309" s="31">
        <f>IFERROR(_xlfn.RANK.EQ(Q309,$Q$5:$Q$489)+COUNTIF($Q$5:Q309,Q309)-1,"")</f>
        <v>10</v>
      </c>
    </row>
    <row r="310" spans="14:15" x14ac:dyDescent="0.45">
      <c r="O310" s="31">
        <f>IFERROR(_xlfn.RANK.EQ(Q310,$Q$5:$Q$489)+COUNTIF($Q$5:Q310,Q310)-1,"")</f>
        <v>10</v>
      </c>
    </row>
    <row r="311" spans="14:15" x14ac:dyDescent="0.45">
      <c r="O311" s="31">
        <f>IFERROR(_xlfn.RANK.EQ(Q311,$Q$5:$Q$489)+COUNTIF($Q$5:Q311,Q311)-1,"")</f>
        <v>10</v>
      </c>
    </row>
    <row r="312" spans="14:15" x14ac:dyDescent="0.45">
      <c r="O312" s="31">
        <f>IFERROR(_xlfn.RANK.EQ(Q312,$Q$5:$Q$489)+COUNTIF($Q$5:Q312,Q312)-1,"")</f>
        <v>10</v>
      </c>
    </row>
    <row r="313" spans="14:15" x14ac:dyDescent="0.45">
      <c r="O313" s="31">
        <f>IFERROR(_xlfn.RANK.EQ(Q313,$Q$5:$Q$489)+COUNTIF($Q$5:Q313,Q313)-1,"")</f>
        <v>10</v>
      </c>
    </row>
    <row r="314" spans="14:15" x14ac:dyDescent="0.45">
      <c r="O314" s="31">
        <f>IFERROR(_xlfn.RANK.EQ(Q314,$Q$5:$Q$489)+COUNTIF($Q$5:Q314,Q314)-1,"")</f>
        <v>10</v>
      </c>
    </row>
    <row r="315" spans="14:15" x14ac:dyDescent="0.45">
      <c r="O315" s="31">
        <f>IFERROR(_xlfn.RANK.EQ(Q315,$Q$5:$Q$489)+COUNTIF($Q$5:Q315,Q315)-1,"")</f>
        <v>10</v>
      </c>
    </row>
    <row r="316" spans="14:15" x14ac:dyDescent="0.45">
      <c r="O316" s="31">
        <f>IFERROR(_xlfn.RANK.EQ(Q316,$Q$5:$Q$489)+COUNTIF($Q$5:Q316,Q316)-1,"")</f>
        <v>10</v>
      </c>
    </row>
    <row r="317" spans="14:15" x14ac:dyDescent="0.45">
      <c r="O317" s="31">
        <f>IFERROR(_xlfn.RANK.EQ(Q317,$Q$5:$Q$489)+COUNTIF($Q$5:Q317,Q317)-1,"")</f>
        <v>10</v>
      </c>
    </row>
    <row r="318" spans="14:15" x14ac:dyDescent="0.45">
      <c r="O318" s="31">
        <f>IFERROR(_xlfn.RANK.EQ(Q318,$Q$5:$Q$489)+COUNTIF($Q$5:Q318,Q318)-1,"")</f>
        <v>10</v>
      </c>
    </row>
    <row r="319" spans="14:15" x14ac:dyDescent="0.45">
      <c r="N319" s="30"/>
      <c r="O319" s="31">
        <f>IFERROR(_xlfn.RANK.EQ(Q319,$Q$5:$Q$489)+COUNTIF($Q$5:Q319,Q319)-1,"")</f>
        <v>10</v>
      </c>
    </row>
    <row r="320" spans="14:15" x14ac:dyDescent="0.45">
      <c r="N320" s="30"/>
      <c r="O320" s="31">
        <f>IFERROR(_xlfn.RANK.EQ(Q320,$Q$5:$Q$489)+COUNTIF($Q$5:Q320,Q320)-1,"")</f>
        <v>10</v>
      </c>
    </row>
    <row r="321" spans="14:15" x14ac:dyDescent="0.45">
      <c r="O321" s="31">
        <f>IFERROR(_xlfn.RANK.EQ(Q321,$Q$5:$Q$489)+COUNTIF($Q$5:Q321,Q321)-1,"")</f>
        <v>10</v>
      </c>
    </row>
    <row r="322" spans="14:15" x14ac:dyDescent="0.45">
      <c r="O322" s="31">
        <f>IFERROR(_xlfn.RANK.EQ(Q322,$Q$5:$Q$489)+COUNTIF($Q$5:Q322,Q322)-1,"")</f>
        <v>10</v>
      </c>
    </row>
    <row r="323" spans="14:15" x14ac:dyDescent="0.45">
      <c r="O323" s="31">
        <f>IFERROR(_xlfn.RANK.EQ(Q323,$Q$5:$Q$489)+COUNTIF($Q$5:Q323,Q323)-1,"")</f>
        <v>10</v>
      </c>
    </row>
    <row r="324" spans="14:15" x14ac:dyDescent="0.45">
      <c r="O324" s="31">
        <f>IFERROR(_xlfn.RANK.EQ(Q324,$Q$5:$Q$489)+COUNTIF($Q$5:Q324,Q324)-1,"")</f>
        <v>10</v>
      </c>
    </row>
    <row r="325" spans="14:15" x14ac:dyDescent="0.45">
      <c r="O325" s="31">
        <f>IFERROR(_xlfn.RANK.EQ(Q325,$Q$5:$Q$489)+COUNTIF($Q$5:Q325,Q325)-1,"")</f>
        <v>10</v>
      </c>
    </row>
    <row r="326" spans="14:15" x14ac:dyDescent="0.45">
      <c r="O326" s="31">
        <f>IFERROR(_xlfn.RANK.EQ(Q326,$Q$5:$Q$489)+COUNTIF($Q$5:Q326,Q326)-1,"")</f>
        <v>10</v>
      </c>
    </row>
    <row r="327" spans="14:15" x14ac:dyDescent="0.45">
      <c r="O327" s="31">
        <f>IFERROR(_xlfn.RANK.EQ(Q327,$Q$5:$Q$489)+COUNTIF($Q$5:Q327,Q327)-1,"")</f>
        <v>10</v>
      </c>
    </row>
    <row r="328" spans="14:15" x14ac:dyDescent="0.45">
      <c r="O328" s="31">
        <f>IFERROR(_xlfn.RANK.EQ(Q328,$Q$5:$Q$489)+COUNTIF($Q$5:Q328,Q328)-1,"")</f>
        <v>10</v>
      </c>
    </row>
    <row r="329" spans="14:15" x14ac:dyDescent="0.45">
      <c r="O329" s="31">
        <f>IFERROR(_xlfn.RANK.EQ(Q329,$Q$5:$Q$489)+COUNTIF($Q$5:Q329,Q329)-1,"")</f>
        <v>10</v>
      </c>
    </row>
    <row r="330" spans="14:15" x14ac:dyDescent="0.45">
      <c r="N330" s="30"/>
      <c r="O330" s="31">
        <f>IFERROR(_xlfn.RANK.EQ(Q330,$Q$5:$Q$489)+COUNTIF($Q$5:Q330,Q330)-1,"")</f>
        <v>10</v>
      </c>
    </row>
    <row r="331" spans="14:15" x14ac:dyDescent="0.45">
      <c r="O331" s="31">
        <f>IFERROR(_xlfn.RANK.EQ(Q331,$Q$5:$Q$489)+COUNTIF($Q$5:Q331,Q331)-1,"")</f>
        <v>10</v>
      </c>
    </row>
    <row r="332" spans="14:15" x14ac:dyDescent="0.45">
      <c r="O332" s="31">
        <f>IFERROR(_xlfn.RANK.EQ(Q332,$Q$5:$Q$489)+COUNTIF($Q$5:Q332,Q332)-1,"")</f>
        <v>10</v>
      </c>
    </row>
    <row r="333" spans="14:15" x14ac:dyDescent="0.45">
      <c r="O333" s="31">
        <f>IFERROR(_xlfn.RANK.EQ(Q333,$Q$5:$Q$489)+COUNTIF($Q$5:Q333,Q333)-1,"")</f>
        <v>10</v>
      </c>
    </row>
    <row r="334" spans="14:15" x14ac:dyDescent="0.45">
      <c r="O334" s="31">
        <f>IFERROR(_xlfn.RANK.EQ(Q334,$Q$5:$Q$489)+COUNTIF($Q$5:Q334,Q334)-1,"")</f>
        <v>10</v>
      </c>
    </row>
    <row r="335" spans="14:15" x14ac:dyDescent="0.45">
      <c r="O335" s="31">
        <f>IFERROR(_xlfn.RANK.EQ(Q335,$Q$5:$Q$489)+COUNTIF($Q$5:Q335,Q335)-1,"")</f>
        <v>10</v>
      </c>
    </row>
    <row r="336" spans="14:15" x14ac:dyDescent="0.45">
      <c r="O336" s="31">
        <f>IFERROR(_xlfn.RANK.EQ(Q336,$Q$5:$Q$489)+COUNTIF($Q$5:Q336,Q336)-1,"")</f>
        <v>10</v>
      </c>
    </row>
    <row r="337" spans="14:15" x14ac:dyDescent="0.45">
      <c r="O337" s="31">
        <f>IFERROR(_xlfn.RANK.EQ(Q337,$Q$5:$Q$489)+COUNTIF($Q$5:Q337,Q337)-1,"")</f>
        <v>10</v>
      </c>
    </row>
    <row r="338" spans="14:15" x14ac:dyDescent="0.45">
      <c r="N338" s="30"/>
      <c r="O338" s="31">
        <f>IFERROR(_xlfn.RANK.EQ(Q338,$Q$5:$Q$489)+COUNTIF($Q$5:Q338,Q338)-1,"")</f>
        <v>10</v>
      </c>
    </row>
    <row r="339" spans="14:15" x14ac:dyDescent="0.45">
      <c r="O339" s="31">
        <f>IFERROR(_xlfn.RANK.EQ(Q339,$Q$5:$Q$489)+COUNTIF($Q$5:Q339,Q339)-1,"")</f>
        <v>10</v>
      </c>
    </row>
    <row r="340" spans="14:15" x14ac:dyDescent="0.45">
      <c r="O340" s="31">
        <f>IFERROR(_xlfn.RANK.EQ(Q340,$Q$5:$Q$489)+COUNTIF($Q$5:Q340,Q340)-1,"")</f>
        <v>10</v>
      </c>
    </row>
    <row r="341" spans="14:15" x14ac:dyDescent="0.45">
      <c r="O341" s="31">
        <f>IFERROR(_xlfn.RANK.EQ(Q341,$Q$5:$Q$489)+COUNTIF($Q$5:Q341,Q341)-1,"")</f>
        <v>10</v>
      </c>
    </row>
    <row r="342" spans="14:15" x14ac:dyDescent="0.45">
      <c r="O342" s="31">
        <f>IFERROR(_xlfn.RANK.EQ(Q342,$Q$5:$Q$489)+COUNTIF($Q$5:Q342,Q342)-1,"")</f>
        <v>10</v>
      </c>
    </row>
    <row r="343" spans="14:15" x14ac:dyDescent="0.45">
      <c r="O343" s="31">
        <f>IFERROR(_xlfn.RANK.EQ(Q343,$Q$5:$Q$489)+COUNTIF($Q$5:Q343,Q343)-1,"")</f>
        <v>10</v>
      </c>
    </row>
    <row r="344" spans="14:15" x14ac:dyDescent="0.45">
      <c r="O344" s="31">
        <f>IFERROR(_xlfn.RANK.EQ(Q344,$Q$5:$Q$489)+COUNTIF($Q$5:Q344,Q344)-1,"")</f>
        <v>10</v>
      </c>
    </row>
    <row r="345" spans="14:15" x14ac:dyDescent="0.45">
      <c r="O345" s="31">
        <f>IFERROR(_xlfn.RANK.EQ(Q345,$Q$5:$Q$489)+COUNTIF($Q$5:Q345,Q345)-1,"")</f>
        <v>10</v>
      </c>
    </row>
    <row r="346" spans="14:15" x14ac:dyDescent="0.45">
      <c r="O346" s="31">
        <f>IFERROR(_xlfn.RANK.EQ(Q346,$Q$5:$Q$489)+COUNTIF($Q$5:Q346,Q346)-1,"")</f>
        <v>10</v>
      </c>
    </row>
    <row r="347" spans="14:15" x14ac:dyDescent="0.45">
      <c r="O347" s="31">
        <f>IFERROR(_xlfn.RANK.EQ(Q347,$Q$5:$Q$489)+COUNTIF($Q$5:Q347,Q347)-1,"")</f>
        <v>10</v>
      </c>
    </row>
    <row r="348" spans="14:15" x14ac:dyDescent="0.45">
      <c r="O348" s="31">
        <f>IFERROR(_xlfn.RANK.EQ(Q348,$Q$5:$Q$489)+COUNTIF($Q$5:Q348,Q348)-1,"")</f>
        <v>10</v>
      </c>
    </row>
    <row r="349" spans="14:15" x14ac:dyDescent="0.45">
      <c r="O349" s="31">
        <f>IFERROR(_xlfn.RANK.EQ(Q349,$Q$5:$Q$489)+COUNTIF($Q$5:Q349,Q349)-1,"")</f>
        <v>10</v>
      </c>
    </row>
    <row r="350" spans="14:15" x14ac:dyDescent="0.45">
      <c r="O350" s="31">
        <f>IFERROR(_xlfn.RANK.EQ(Q350,$Q$5:$Q$489)+COUNTIF($Q$5:Q350,Q350)-1,"")</f>
        <v>10</v>
      </c>
    </row>
    <row r="351" spans="14:15" x14ac:dyDescent="0.45">
      <c r="O351" s="31">
        <f>IFERROR(_xlfn.RANK.EQ(Q351,$Q$5:$Q$489)+COUNTIF($Q$5:Q351,Q351)-1,"")</f>
        <v>10</v>
      </c>
    </row>
    <row r="352" spans="14:15" x14ac:dyDescent="0.45">
      <c r="O352" s="31">
        <f>IFERROR(_xlfn.RANK.EQ(Q352,$Q$5:$Q$489)+COUNTIF($Q$5:Q352,Q352)-1,"")</f>
        <v>10</v>
      </c>
    </row>
    <row r="353" spans="14:15" x14ac:dyDescent="0.45">
      <c r="O353" s="31">
        <f>IFERROR(_xlfn.RANK.EQ(Q353,$Q$5:$Q$489)+COUNTIF($Q$5:Q353,Q353)-1,"")</f>
        <v>10</v>
      </c>
    </row>
    <row r="354" spans="14:15" x14ac:dyDescent="0.45">
      <c r="O354" s="31">
        <f>IFERROR(_xlfn.RANK.EQ(Q354,$Q$5:$Q$489)+COUNTIF($Q$5:Q354,Q354)-1,"")</f>
        <v>10</v>
      </c>
    </row>
    <row r="355" spans="14:15" x14ac:dyDescent="0.45">
      <c r="O355" s="31">
        <f>IFERROR(_xlfn.RANK.EQ(Q355,$Q$5:$Q$489)+COUNTIF($Q$5:Q355,Q355)-1,"")</f>
        <v>10</v>
      </c>
    </row>
    <row r="356" spans="14:15" x14ac:dyDescent="0.45">
      <c r="N356" s="30"/>
      <c r="O356" s="31">
        <f>IFERROR(_xlfn.RANK.EQ(Q356,$Q$5:$Q$489)+COUNTIF($Q$5:Q356,Q356)-1,"")</f>
        <v>10</v>
      </c>
    </row>
    <row r="357" spans="14:15" x14ac:dyDescent="0.45">
      <c r="O357" s="31">
        <f>IFERROR(_xlfn.RANK.EQ(Q357,$Q$5:$Q$489)+COUNTIF($Q$5:Q357,Q357)-1,"")</f>
        <v>10</v>
      </c>
    </row>
    <row r="358" spans="14:15" x14ac:dyDescent="0.45">
      <c r="O358" s="31">
        <f>IFERROR(_xlfn.RANK.EQ(Q358,$Q$5:$Q$489)+COUNTIF($Q$5:Q358,Q358)-1,"")</f>
        <v>10</v>
      </c>
    </row>
    <row r="359" spans="14:15" x14ac:dyDescent="0.45">
      <c r="O359" s="31">
        <f>IFERROR(_xlfn.RANK.EQ(Q359,$Q$5:$Q$489)+COUNTIF($Q$5:Q359,Q359)-1,"")</f>
        <v>10</v>
      </c>
    </row>
    <row r="360" spans="14:15" x14ac:dyDescent="0.45">
      <c r="O360" s="31">
        <f>IFERROR(_xlfn.RANK.EQ(Q360,$Q$5:$Q$489)+COUNTIF($Q$5:Q360,Q360)-1,"")</f>
        <v>10</v>
      </c>
    </row>
    <row r="361" spans="14:15" x14ac:dyDescent="0.45">
      <c r="O361" s="31">
        <f>IFERROR(_xlfn.RANK.EQ(Q361,$Q$5:$Q$489)+COUNTIF($Q$5:Q361,Q361)-1,"")</f>
        <v>10</v>
      </c>
    </row>
    <row r="362" spans="14:15" x14ac:dyDescent="0.45">
      <c r="N362" s="30"/>
      <c r="O362" s="31">
        <f>IFERROR(_xlfn.RANK.EQ(Q362,$Q$5:$Q$489)+COUNTIF($Q$5:Q362,Q362)-1,"")</f>
        <v>10</v>
      </c>
    </row>
    <row r="363" spans="14:15" x14ac:dyDescent="0.45">
      <c r="O363" s="31">
        <f>IFERROR(_xlfn.RANK.EQ(Q363,$Q$5:$Q$489)+COUNTIF($Q$5:Q363,Q363)-1,"")</f>
        <v>10</v>
      </c>
    </row>
    <row r="364" spans="14:15" x14ac:dyDescent="0.45">
      <c r="O364" s="31">
        <f>IFERROR(_xlfn.RANK.EQ(Q364,$Q$5:$Q$489)+COUNTIF($Q$5:Q364,Q364)-1,"")</f>
        <v>10</v>
      </c>
    </row>
    <row r="365" spans="14:15" x14ac:dyDescent="0.45">
      <c r="O365" s="31">
        <f>IFERROR(_xlfn.RANK.EQ(Q365,$Q$5:$Q$489)+COUNTIF($Q$5:Q365,Q365)-1,"")</f>
        <v>10</v>
      </c>
    </row>
    <row r="366" spans="14:15" x14ac:dyDescent="0.45">
      <c r="O366" s="31">
        <f>IFERROR(_xlfn.RANK.EQ(Q366,$Q$5:$Q$489)+COUNTIF($Q$5:Q366,Q366)-1,"")</f>
        <v>10</v>
      </c>
    </row>
    <row r="367" spans="14:15" x14ac:dyDescent="0.45">
      <c r="O367" s="31">
        <f>IFERROR(_xlfn.RANK.EQ(Q367,$Q$5:$Q$489)+COUNTIF($Q$5:Q367,Q367)-1,"")</f>
        <v>10</v>
      </c>
    </row>
    <row r="368" spans="14:15" x14ac:dyDescent="0.45">
      <c r="O368" s="31">
        <f>IFERROR(_xlfn.RANK.EQ(Q368,$Q$5:$Q$489)+COUNTIF($Q$5:Q368,Q368)-1,"")</f>
        <v>10</v>
      </c>
    </row>
    <row r="369" spans="15:15" x14ac:dyDescent="0.45">
      <c r="O369" s="31">
        <f>IFERROR(_xlfn.RANK.EQ(Q369,$Q$5:$Q$489)+COUNTIF($Q$5:Q369,Q369)-1,"")</f>
        <v>10</v>
      </c>
    </row>
    <row r="370" spans="15:15" x14ac:dyDescent="0.45">
      <c r="O370" s="31">
        <f>IFERROR(_xlfn.RANK.EQ(Q370,$Q$5:$Q$489)+COUNTIF($Q$5:Q370,Q370)-1,"")</f>
        <v>10</v>
      </c>
    </row>
    <row r="371" spans="15:15" x14ac:dyDescent="0.45">
      <c r="O371" s="31">
        <f>IFERROR(_xlfn.RANK.EQ(Q371,$Q$5:$Q$489)+COUNTIF($Q$5:Q371,Q371)-1,"")</f>
        <v>10</v>
      </c>
    </row>
    <row r="372" spans="15:15" x14ac:dyDescent="0.45">
      <c r="O372" s="31">
        <f>IFERROR(_xlfn.RANK.EQ(Q372,$Q$5:$Q$489)+COUNTIF($Q$5:Q372,Q372)-1,"")</f>
        <v>10</v>
      </c>
    </row>
    <row r="373" spans="15:15" x14ac:dyDescent="0.45">
      <c r="O373" s="31">
        <f>IFERROR(_xlfn.RANK.EQ(Q373,$Q$5:$Q$489)+COUNTIF($Q$5:Q373,Q373)-1,"")</f>
        <v>10</v>
      </c>
    </row>
    <row r="374" spans="15:15" x14ac:dyDescent="0.45">
      <c r="O374" s="31">
        <f>IFERROR(_xlfn.RANK.EQ(Q374,$Q$5:$Q$489)+COUNTIF($Q$5:Q374,Q374)-1,"")</f>
        <v>10</v>
      </c>
    </row>
    <row r="375" spans="15:15" x14ac:dyDescent="0.45">
      <c r="O375" s="31">
        <f>IFERROR(_xlfn.RANK.EQ(Q375,$Q$5:$Q$489)+COUNTIF($Q$5:Q375,Q375)-1,"")</f>
        <v>10</v>
      </c>
    </row>
    <row r="376" spans="15:15" x14ac:dyDescent="0.45">
      <c r="O376" s="31">
        <f>IFERROR(_xlfn.RANK.EQ(Q376,$Q$5:$Q$489)+COUNTIF($Q$5:Q376,Q376)-1,"")</f>
        <v>10</v>
      </c>
    </row>
    <row r="377" spans="15:15" x14ac:dyDescent="0.45">
      <c r="O377" s="31">
        <f>IFERROR(_xlfn.RANK.EQ(Q377,$Q$5:$Q$489)+COUNTIF($Q$5:Q377,Q377)-1,"")</f>
        <v>10</v>
      </c>
    </row>
    <row r="378" spans="15:15" x14ac:dyDescent="0.45">
      <c r="O378" s="31">
        <f>IFERROR(_xlfn.RANK.EQ(Q378,$Q$5:$Q$489)+COUNTIF($Q$5:Q378,Q378)-1,"")</f>
        <v>10</v>
      </c>
    </row>
    <row r="379" spans="15:15" x14ac:dyDescent="0.45">
      <c r="O379" s="31">
        <f>IFERROR(_xlfn.RANK.EQ(Q379,$Q$5:$Q$489)+COUNTIF($Q$5:Q379,Q379)-1,"")</f>
        <v>10</v>
      </c>
    </row>
    <row r="380" spans="15:15" x14ac:dyDescent="0.45">
      <c r="O380" s="31">
        <f>IFERROR(_xlfn.RANK.EQ(Q380,$Q$5:$Q$489)+COUNTIF($Q$5:Q380,Q380)-1,"")</f>
        <v>10</v>
      </c>
    </row>
    <row r="381" spans="15:15" x14ac:dyDescent="0.45">
      <c r="O381" s="31">
        <f>IFERROR(_xlfn.RANK.EQ(Q381,$Q$5:$Q$489)+COUNTIF($Q$5:Q381,Q381)-1,"")</f>
        <v>10</v>
      </c>
    </row>
    <row r="382" spans="15:15" x14ac:dyDescent="0.45">
      <c r="O382" s="31">
        <f>IFERROR(_xlfn.RANK.EQ(Q382,$Q$5:$Q$489)+COUNTIF($Q$5:Q382,Q382)-1,"")</f>
        <v>10</v>
      </c>
    </row>
    <row r="383" spans="15:15" x14ac:dyDescent="0.45">
      <c r="O383" s="31">
        <f>IFERROR(_xlfn.RANK.EQ(Q383,$Q$5:$Q$489)+COUNTIF($Q$5:Q383,Q383)-1,"")</f>
        <v>10</v>
      </c>
    </row>
    <row r="384" spans="15:15" x14ac:dyDescent="0.45">
      <c r="O384" s="31">
        <f>IFERROR(_xlfn.RANK.EQ(Q384,$Q$5:$Q$489)+COUNTIF($Q$5:Q384,Q384)-1,"")</f>
        <v>10</v>
      </c>
    </row>
    <row r="385" spans="15:15" x14ac:dyDescent="0.45">
      <c r="O385" s="31">
        <f>IFERROR(_xlfn.RANK.EQ(Q385,$Q$5:$Q$489)+COUNTIF($Q$5:Q385,Q385)-1,"")</f>
        <v>10</v>
      </c>
    </row>
    <row r="386" spans="15:15" x14ac:dyDescent="0.45">
      <c r="O386" s="31">
        <f>IFERROR(_xlfn.RANK.EQ(Q386,$Q$5:$Q$489)+COUNTIF($Q$5:Q386,Q386)-1,"")</f>
        <v>10</v>
      </c>
    </row>
    <row r="387" spans="15:15" x14ac:dyDescent="0.45">
      <c r="O387" s="31">
        <f>IFERROR(_xlfn.RANK.EQ(Q387,$Q$5:$Q$489)+COUNTIF($Q$5:Q387,Q387)-1,"")</f>
        <v>10</v>
      </c>
    </row>
    <row r="388" spans="15:15" x14ac:dyDescent="0.45">
      <c r="O388" s="31">
        <f>IFERROR(_xlfn.RANK.EQ(Q388,$Q$5:$Q$489)+COUNTIF($Q$5:Q388,Q388)-1,"")</f>
        <v>10</v>
      </c>
    </row>
    <row r="389" spans="15:15" x14ac:dyDescent="0.45">
      <c r="O389" s="31">
        <f>IFERROR(_xlfn.RANK.EQ(Q389,$Q$5:$Q$489)+COUNTIF($Q$5:Q389,Q389)-1,"")</f>
        <v>10</v>
      </c>
    </row>
    <row r="390" spans="15:15" x14ac:dyDescent="0.45">
      <c r="O390" s="31">
        <f>IFERROR(_xlfn.RANK.EQ(Q390,$Q$5:$Q$489)+COUNTIF($Q$5:Q390,Q390)-1,"")</f>
        <v>10</v>
      </c>
    </row>
    <row r="391" spans="15:15" x14ac:dyDescent="0.45">
      <c r="O391" s="31">
        <f>IFERROR(_xlfn.RANK.EQ(Q391,$Q$5:$Q$489)+COUNTIF($Q$5:Q391,Q391)-1,"")</f>
        <v>10</v>
      </c>
    </row>
    <row r="392" spans="15:15" x14ac:dyDescent="0.45">
      <c r="O392" s="31">
        <f>IFERROR(_xlfn.RANK.EQ(Q392,$Q$5:$Q$489)+COUNTIF($Q$5:Q392,Q392)-1,"")</f>
        <v>10</v>
      </c>
    </row>
    <row r="393" spans="15:15" x14ac:dyDescent="0.45">
      <c r="O393" s="31">
        <f>IFERROR(_xlfn.RANK.EQ(Q393,$Q$5:$Q$489)+COUNTIF($Q$5:Q393,Q393)-1,"")</f>
        <v>10</v>
      </c>
    </row>
    <row r="394" spans="15:15" x14ac:dyDescent="0.45">
      <c r="O394" s="31">
        <f>IFERROR(_xlfn.RANK.EQ(Q394,$Q$5:$Q$489)+COUNTIF($Q$5:Q394,Q394)-1,"")</f>
        <v>10</v>
      </c>
    </row>
    <row r="395" spans="15:15" x14ac:dyDescent="0.45">
      <c r="O395" s="31">
        <f>IFERROR(_xlfn.RANK.EQ(Q395,$Q$5:$Q$489)+COUNTIF($Q$5:Q395,Q395)-1,"")</f>
        <v>10</v>
      </c>
    </row>
    <row r="396" spans="15:15" x14ac:dyDescent="0.45">
      <c r="O396" s="31">
        <f>IFERROR(_xlfn.RANK.EQ(Q396,$Q$5:$Q$489)+COUNTIF($Q$5:Q396,Q396)-1,"")</f>
        <v>10</v>
      </c>
    </row>
    <row r="397" spans="15:15" x14ac:dyDescent="0.45">
      <c r="O397" s="31">
        <f>IFERROR(_xlfn.RANK.EQ(Q397,$Q$5:$Q$489)+COUNTIF($Q$5:Q397,Q397)-1,"")</f>
        <v>10</v>
      </c>
    </row>
    <row r="398" spans="15:15" x14ac:dyDescent="0.45">
      <c r="O398" s="31">
        <f>IFERROR(_xlfn.RANK.EQ(Q398,$Q$5:$Q$489)+COUNTIF($Q$5:Q398,Q398)-1,"")</f>
        <v>10</v>
      </c>
    </row>
    <row r="399" spans="15:15" x14ac:dyDescent="0.45">
      <c r="O399" s="31">
        <f>IFERROR(_xlfn.RANK.EQ(Q399,$Q$5:$Q$489)+COUNTIF($Q$5:Q399,Q399)-1,"")</f>
        <v>10</v>
      </c>
    </row>
    <row r="400" spans="15:15" x14ac:dyDescent="0.45">
      <c r="O400" s="31">
        <f>IFERROR(_xlfn.RANK.EQ(Q400,$Q$5:$Q$489)+COUNTIF($Q$5:Q400,Q400)-1,"")</f>
        <v>10</v>
      </c>
    </row>
    <row r="401" spans="15:15" x14ac:dyDescent="0.45">
      <c r="O401" s="31">
        <f>IFERROR(_xlfn.RANK.EQ(Q401,$Q$5:$Q$489)+COUNTIF($Q$5:Q401,Q401)-1,"")</f>
        <v>10</v>
      </c>
    </row>
    <row r="402" spans="15:15" x14ac:dyDescent="0.45">
      <c r="O402" s="31">
        <f>IFERROR(_xlfn.RANK.EQ(Q402,$Q$5:$Q$489)+COUNTIF($Q$5:Q402,Q402)-1,"")</f>
        <v>10</v>
      </c>
    </row>
    <row r="403" spans="15:15" x14ac:dyDescent="0.45">
      <c r="O403" s="31">
        <f>IFERROR(_xlfn.RANK.EQ(Q403,$Q$5:$Q$489)+COUNTIF($Q$5:Q403,Q403)-1,"")</f>
        <v>10</v>
      </c>
    </row>
    <row r="404" spans="15:15" x14ac:dyDescent="0.45">
      <c r="O404" s="31">
        <f>IFERROR(_xlfn.RANK.EQ(Q404,$Q$5:$Q$489)+COUNTIF($Q$5:Q404,Q404)-1,"")</f>
        <v>10</v>
      </c>
    </row>
    <row r="405" spans="15:15" x14ac:dyDescent="0.45">
      <c r="O405" s="31">
        <f>IFERROR(_xlfn.RANK.EQ(Q405,$Q$5:$Q$489)+COUNTIF($Q$5:Q405,Q405)-1,"")</f>
        <v>10</v>
      </c>
    </row>
    <row r="406" spans="15:15" x14ac:dyDescent="0.45">
      <c r="O406" s="31">
        <f>IFERROR(_xlfn.RANK.EQ(Q406,$Q$5:$Q$489)+COUNTIF($Q$5:Q406,Q406)-1,"")</f>
        <v>10</v>
      </c>
    </row>
    <row r="407" spans="15:15" x14ac:dyDescent="0.45">
      <c r="O407" s="31">
        <f>IFERROR(_xlfn.RANK.EQ(Q407,$Q$5:$Q$489)+COUNTIF($Q$5:Q407,Q407)-1,"")</f>
        <v>10</v>
      </c>
    </row>
    <row r="408" spans="15:15" x14ac:dyDescent="0.45">
      <c r="O408" s="31">
        <f>IFERROR(_xlfn.RANK.EQ(Q408,$Q$5:$Q$489)+COUNTIF($Q$5:Q408,Q408)-1,"")</f>
        <v>10</v>
      </c>
    </row>
    <row r="409" spans="15:15" x14ac:dyDescent="0.45">
      <c r="O409" s="31">
        <f>IFERROR(_xlfn.RANK.EQ(Q409,$Q$5:$Q$489)+COUNTIF($Q$5:Q409,Q409)-1,"")</f>
        <v>10</v>
      </c>
    </row>
    <row r="410" spans="15:15" x14ac:dyDescent="0.45">
      <c r="O410" s="31">
        <f>IFERROR(_xlfn.RANK.EQ(Q410,$Q$5:$Q$489)+COUNTIF($Q$5:Q410,Q410)-1,"")</f>
        <v>10</v>
      </c>
    </row>
    <row r="411" spans="15:15" x14ac:dyDescent="0.45">
      <c r="O411" s="31">
        <f>IFERROR(_xlfn.RANK.EQ(Q411,$Q$5:$Q$489)+COUNTIF($Q$5:Q411,Q411)-1,"")</f>
        <v>10</v>
      </c>
    </row>
    <row r="412" spans="15:15" x14ac:dyDescent="0.45">
      <c r="O412" s="31">
        <f>IFERROR(_xlfn.RANK.EQ(Q412,$Q$5:$Q$489)+COUNTIF($Q$5:Q412,Q412)-1,"")</f>
        <v>10</v>
      </c>
    </row>
    <row r="413" spans="15:15" x14ac:dyDescent="0.45">
      <c r="O413" s="31">
        <f>IFERROR(_xlfn.RANK.EQ(Q413,$Q$5:$Q$489)+COUNTIF($Q$5:Q413,Q413)-1,"")</f>
        <v>10</v>
      </c>
    </row>
    <row r="414" spans="15:15" x14ac:dyDescent="0.45">
      <c r="O414" s="31">
        <f>IFERROR(_xlfn.RANK.EQ(Q414,$Q$5:$Q$489)+COUNTIF($Q$5:Q414,Q414)-1,"")</f>
        <v>10</v>
      </c>
    </row>
    <row r="415" spans="15:15" x14ac:dyDescent="0.45">
      <c r="O415" s="31">
        <f>IFERROR(_xlfn.RANK.EQ(Q415,$Q$5:$Q$489)+COUNTIF($Q$5:Q415,Q415)-1,"")</f>
        <v>10</v>
      </c>
    </row>
    <row r="416" spans="15:15" x14ac:dyDescent="0.45">
      <c r="O416" s="31">
        <f>IFERROR(_xlfn.RANK.EQ(Q416,$Q$5:$Q$489)+COUNTIF($Q$5:Q416,Q416)-1,"")</f>
        <v>10</v>
      </c>
    </row>
    <row r="417" spans="15:15" x14ac:dyDescent="0.45">
      <c r="O417" s="31">
        <f>IFERROR(_xlfn.RANK.EQ(Q417,$Q$5:$Q$489)+COUNTIF($Q$5:Q417,Q417)-1,"")</f>
        <v>10</v>
      </c>
    </row>
    <row r="418" spans="15:15" x14ac:dyDescent="0.45">
      <c r="O418" s="31">
        <f>IFERROR(_xlfn.RANK.EQ(Q418,$Q$5:$Q$489)+COUNTIF($Q$5:Q418,Q418)-1,"")</f>
        <v>10</v>
      </c>
    </row>
    <row r="419" spans="15:15" x14ac:dyDescent="0.45">
      <c r="O419" s="31">
        <f>IFERROR(_xlfn.RANK.EQ(Q419,$Q$5:$Q$489)+COUNTIF($Q$5:Q419,Q419)-1,"")</f>
        <v>10</v>
      </c>
    </row>
    <row r="420" spans="15:15" x14ac:dyDescent="0.45">
      <c r="O420" s="31">
        <f>IFERROR(_xlfn.RANK.EQ(Q420,$Q$5:$Q$489)+COUNTIF($Q$5:Q420,Q420)-1,"")</f>
        <v>10</v>
      </c>
    </row>
    <row r="421" spans="15:15" x14ac:dyDescent="0.45">
      <c r="O421" s="31">
        <f>IFERROR(_xlfn.RANK.EQ(Q421,$Q$5:$Q$489)+COUNTIF($Q$5:Q421,Q421)-1,"")</f>
        <v>10</v>
      </c>
    </row>
    <row r="422" spans="15:15" x14ac:dyDescent="0.45">
      <c r="O422" s="31">
        <f>IFERROR(_xlfn.RANK.EQ(Q422,$Q$5:$Q$489)+COUNTIF($Q$5:Q422,Q422)-1,"")</f>
        <v>10</v>
      </c>
    </row>
    <row r="423" spans="15:15" x14ac:dyDescent="0.45">
      <c r="O423" s="31">
        <f>IFERROR(_xlfn.RANK.EQ(Q423,$Q$5:$Q$489)+COUNTIF($Q$5:Q423,Q423)-1,"")</f>
        <v>10</v>
      </c>
    </row>
    <row r="424" spans="15:15" x14ac:dyDescent="0.45">
      <c r="O424" s="31">
        <f>IFERROR(_xlfn.RANK.EQ(Q424,$Q$5:$Q$489)+COUNTIF($Q$5:Q424,Q424)-1,"")</f>
        <v>10</v>
      </c>
    </row>
    <row r="425" spans="15:15" x14ac:dyDescent="0.45">
      <c r="O425" s="31">
        <f>IFERROR(_xlfn.RANK.EQ(Q425,$Q$5:$Q$489)+COUNTIF($Q$5:Q425,Q425)-1,"")</f>
        <v>10</v>
      </c>
    </row>
    <row r="426" spans="15:15" x14ac:dyDescent="0.45">
      <c r="O426" s="31">
        <f>IFERROR(_xlfn.RANK.EQ(Q426,$Q$5:$Q$489)+COUNTIF($Q$5:Q426,Q426)-1,"")</f>
        <v>10</v>
      </c>
    </row>
    <row r="427" spans="15:15" x14ac:dyDescent="0.45">
      <c r="O427" s="31">
        <f>IFERROR(_xlfn.RANK.EQ(Q427,$Q$5:$Q$489)+COUNTIF($Q$5:Q427,Q427)-1,"")</f>
        <v>10</v>
      </c>
    </row>
    <row r="428" spans="15:15" x14ac:dyDescent="0.45">
      <c r="O428" s="31">
        <f>IFERROR(_xlfn.RANK.EQ(Q428,$Q$5:$Q$489)+COUNTIF($Q$5:Q428,Q428)-1,"")</f>
        <v>10</v>
      </c>
    </row>
    <row r="429" spans="15:15" x14ac:dyDescent="0.45">
      <c r="O429" s="31">
        <f>IFERROR(_xlfn.RANK.EQ(Q429,$Q$5:$Q$489)+COUNTIF($Q$5:Q429,Q429)-1,"")</f>
        <v>10</v>
      </c>
    </row>
    <row r="430" spans="15:15" x14ac:dyDescent="0.45">
      <c r="O430" s="31">
        <f>IFERROR(_xlfn.RANK.EQ(Q430,$Q$5:$Q$489)+COUNTIF($Q$5:Q430,Q430)-1,"")</f>
        <v>10</v>
      </c>
    </row>
    <row r="431" spans="15:15" x14ac:dyDescent="0.45">
      <c r="O431" s="31">
        <f>IFERROR(_xlfn.RANK.EQ(Q431,$Q$5:$Q$489)+COUNTIF($Q$5:Q431,Q431)-1,"")</f>
        <v>10</v>
      </c>
    </row>
    <row r="432" spans="15:15" x14ac:dyDescent="0.45">
      <c r="O432" s="31">
        <f>IFERROR(_xlfn.RANK.EQ(Q432,$Q$5:$Q$489)+COUNTIF($Q$5:Q432,Q432)-1,"")</f>
        <v>10</v>
      </c>
    </row>
    <row r="433" spans="15:15" x14ac:dyDescent="0.45">
      <c r="O433" s="31">
        <f>IFERROR(_xlfn.RANK.EQ(Q433,$Q$5:$Q$489)+COUNTIF($Q$5:Q433,Q433)-1,"")</f>
        <v>10</v>
      </c>
    </row>
    <row r="434" spans="15:15" x14ac:dyDescent="0.45">
      <c r="O434" s="31">
        <f>IFERROR(_xlfn.RANK.EQ(Q434,$Q$5:$Q$489)+COUNTIF($Q$5:Q434,Q434)-1,"")</f>
        <v>10</v>
      </c>
    </row>
    <row r="435" spans="15:15" x14ac:dyDescent="0.45">
      <c r="O435" s="31">
        <f>IFERROR(_xlfn.RANK.EQ(Q435,$Q$5:$Q$489)+COUNTIF($Q$5:Q435,Q435)-1,"")</f>
        <v>10</v>
      </c>
    </row>
    <row r="436" spans="15:15" x14ac:dyDescent="0.45">
      <c r="O436" s="31">
        <f>IFERROR(_xlfn.RANK.EQ(Q436,$Q$5:$Q$489)+COUNTIF($Q$5:Q436,Q436)-1,"")</f>
        <v>10</v>
      </c>
    </row>
    <row r="437" spans="15:15" x14ac:dyDescent="0.45">
      <c r="O437" s="31">
        <f>IFERROR(_xlfn.RANK.EQ(Q437,$Q$5:$Q$489)+COUNTIF($Q$5:Q437,Q437)-1,"")</f>
        <v>10</v>
      </c>
    </row>
    <row r="438" spans="15:15" x14ac:dyDescent="0.45">
      <c r="O438" s="31">
        <f>IFERROR(_xlfn.RANK.EQ(Q438,$Q$5:$Q$489)+COUNTIF($Q$5:Q438,Q438)-1,"")</f>
        <v>10</v>
      </c>
    </row>
    <row r="439" spans="15:15" x14ac:dyDescent="0.45">
      <c r="O439" s="31">
        <f>IFERROR(_xlfn.RANK.EQ(Q439,$Q$5:$Q$489)+COUNTIF($Q$5:Q439,Q439)-1,"")</f>
        <v>10</v>
      </c>
    </row>
    <row r="440" spans="15:15" x14ac:dyDescent="0.45">
      <c r="O440" s="31">
        <f>IFERROR(_xlfn.RANK.EQ(Q440,$Q$5:$Q$489)+COUNTIF($Q$5:Q440,Q440)-1,"")</f>
        <v>10</v>
      </c>
    </row>
    <row r="441" spans="15:15" x14ac:dyDescent="0.45">
      <c r="O441" s="31">
        <f>IFERROR(_xlfn.RANK.EQ(Q441,$Q$5:$Q$489)+COUNTIF($Q$5:Q441,Q441)-1,"")</f>
        <v>10</v>
      </c>
    </row>
    <row r="442" spans="15:15" x14ac:dyDescent="0.45">
      <c r="O442" s="31">
        <f>IFERROR(_xlfn.RANK.EQ(Q442,$Q$5:$Q$489)+COUNTIF($Q$5:Q442,Q442)-1,"")</f>
        <v>10</v>
      </c>
    </row>
    <row r="443" spans="15:15" x14ac:dyDescent="0.45">
      <c r="O443" s="31">
        <f>IFERROR(_xlfn.RANK.EQ(Q443,$Q$5:$Q$489)+COUNTIF($Q$5:Q443,Q443)-1,"")</f>
        <v>10</v>
      </c>
    </row>
    <row r="444" spans="15:15" x14ac:dyDescent="0.45">
      <c r="O444" s="31">
        <f>IFERROR(_xlfn.RANK.EQ(Q444,$Q$5:$Q$489)+COUNTIF($Q$5:Q444,Q444)-1,"")</f>
        <v>10</v>
      </c>
    </row>
    <row r="445" spans="15:15" x14ac:dyDescent="0.45">
      <c r="O445" s="31">
        <f>IFERROR(_xlfn.RANK.EQ(Q445,$Q$5:$Q$489)+COUNTIF($Q$5:Q445,Q445)-1,"")</f>
        <v>10</v>
      </c>
    </row>
    <row r="446" spans="15:15" x14ac:dyDescent="0.45">
      <c r="O446" s="31">
        <f>IFERROR(_xlfn.RANK.EQ(Q446,$Q$5:$Q$489)+COUNTIF($Q$5:Q446,Q446)-1,"")</f>
        <v>10</v>
      </c>
    </row>
    <row r="447" spans="15:15" x14ac:dyDescent="0.45">
      <c r="O447" s="31">
        <f>IFERROR(_xlfn.RANK.EQ(Q447,$Q$5:$Q$489)+COUNTIF($Q$5:Q447,Q447)-1,"")</f>
        <v>10</v>
      </c>
    </row>
    <row r="448" spans="15:15" x14ac:dyDescent="0.45">
      <c r="O448" s="31">
        <f>IFERROR(_xlfn.RANK.EQ(Q448,$Q$5:$Q$489)+COUNTIF($Q$5:Q448,Q448)-1,"")</f>
        <v>10</v>
      </c>
    </row>
    <row r="449" spans="15:15" x14ac:dyDescent="0.45">
      <c r="O449" s="31">
        <f>IFERROR(_xlfn.RANK.EQ(Q449,$Q$5:$Q$489)+COUNTIF($Q$5:Q449,Q449)-1,"")</f>
        <v>10</v>
      </c>
    </row>
    <row r="450" spans="15:15" x14ac:dyDescent="0.45">
      <c r="O450" s="31">
        <f>IFERROR(_xlfn.RANK.EQ(Q450,$Q$5:$Q$489)+COUNTIF($Q$5:Q450,Q450)-1,"")</f>
        <v>10</v>
      </c>
    </row>
    <row r="451" spans="15:15" x14ac:dyDescent="0.45">
      <c r="O451" s="31">
        <f>IFERROR(_xlfn.RANK.EQ(Q451,$Q$5:$Q$489)+COUNTIF($Q$5:Q451,Q451)-1,"")</f>
        <v>10</v>
      </c>
    </row>
    <row r="452" spans="15:15" x14ac:dyDescent="0.45">
      <c r="O452" s="31">
        <f>IFERROR(_xlfn.RANK.EQ(Q452,$Q$5:$Q$489)+COUNTIF($Q$5:Q452,Q452)-1,"")</f>
        <v>10</v>
      </c>
    </row>
    <row r="453" spans="15:15" x14ac:dyDescent="0.45">
      <c r="O453" s="31">
        <f>IFERROR(_xlfn.RANK.EQ(Q453,$Q$5:$Q$489)+COUNTIF($Q$5:Q453,Q453)-1,"")</f>
        <v>10</v>
      </c>
    </row>
    <row r="454" spans="15:15" x14ac:dyDescent="0.45">
      <c r="O454" s="31">
        <f>IFERROR(_xlfn.RANK.EQ(Q454,$Q$5:$Q$489)+COUNTIF($Q$5:Q454,Q454)-1,"")</f>
        <v>10</v>
      </c>
    </row>
    <row r="455" spans="15:15" x14ac:dyDescent="0.45">
      <c r="O455" s="31">
        <f>IFERROR(_xlfn.RANK.EQ(Q455,$Q$5:$Q$489)+COUNTIF($Q$5:Q455,Q455)-1,"")</f>
        <v>10</v>
      </c>
    </row>
    <row r="456" spans="15:15" x14ac:dyDescent="0.45">
      <c r="O456" s="31">
        <f>IFERROR(_xlfn.RANK.EQ(Q456,$Q$5:$Q$489)+COUNTIF($Q$5:Q456,Q456)-1,"")</f>
        <v>10</v>
      </c>
    </row>
    <row r="457" spans="15:15" x14ac:dyDescent="0.45">
      <c r="O457" s="31">
        <f>IFERROR(_xlfn.RANK.EQ(Q457,$Q$5:$Q$489)+COUNTIF($Q$5:Q457,Q457)-1,"")</f>
        <v>10</v>
      </c>
    </row>
    <row r="458" spans="15:15" x14ac:dyDescent="0.45">
      <c r="O458" s="31">
        <f>IFERROR(_xlfn.RANK.EQ(Q458,$Q$5:$Q$489)+COUNTIF($Q$5:Q458,Q458)-1,"")</f>
        <v>10</v>
      </c>
    </row>
    <row r="459" spans="15:15" x14ac:dyDescent="0.45">
      <c r="O459" s="31">
        <f>IFERROR(_xlfn.RANK.EQ(Q459,$Q$5:$Q$489)+COUNTIF($Q$5:Q459,Q459)-1,"")</f>
        <v>10</v>
      </c>
    </row>
    <row r="460" spans="15:15" x14ac:dyDescent="0.45">
      <c r="O460" s="31">
        <f>IFERROR(_xlfn.RANK.EQ(Q460,$Q$5:$Q$489)+COUNTIF($Q$5:Q460,Q460)-1,"")</f>
        <v>10</v>
      </c>
    </row>
    <row r="461" spans="15:15" x14ac:dyDescent="0.45">
      <c r="O461" s="31">
        <f>IFERROR(_xlfn.RANK.EQ(Q461,$Q$5:$Q$489)+COUNTIF($Q$5:Q461,Q461)-1,"")</f>
        <v>10</v>
      </c>
    </row>
    <row r="462" spans="15:15" x14ac:dyDescent="0.45">
      <c r="O462" s="31">
        <f>IFERROR(_xlfn.RANK.EQ(Q462,$Q$5:$Q$489)+COUNTIF($Q$5:Q462,Q462)-1,"")</f>
        <v>10</v>
      </c>
    </row>
    <row r="463" spans="15:15" x14ac:dyDescent="0.45">
      <c r="O463" s="31">
        <f>IFERROR(_xlfn.RANK.EQ(Q463,$Q$5:$Q$489)+COUNTIF($Q$5:Q463,Q463)-1,"")</f>
        <v>10</v>
      </c>
    </row>
    <row r="464" spans="15:15" x14ac:dyDescent="0.45">
      <c r="O464" s="31">
        <f>IFERROR(_xlfn.RANK.EQ(Q464,$Q$5:$Q$489)+COUNTIF($Q$5:Q464,Q464)-1,"")</f>
        <v>10</v>
      </c>
    </row>
    <row r="465" spans="15:15" x14ac:dyDescent="0.45">
      <c r="O465" s="31">
        <f>IFERROR(_xlfn.RANK.EQ(Q465,$Q$5:$Q$489)+COUNTIF($Q$5:Q465,Q465)-1,"")</f>
        <v>10</v>
      </c>
    </row>
    <row r="466" spans="15:15" x14ac:dyDescent="0.45">
      <c r="O466" s="31">
        <f>IFERROR(_xlfn.RANK.EQ(Q466,$Q$5:$Q$489)+COUNTIF($Q$5:Q466,Q466)-1,"")</f>
        <v>10</v>
      </c>
    </row>
    <row r="467" spans="15:15" x14ac:dyDescent="0.45">
      <c r="O467" s="31">
        <f>IFERROR(_xlfn.RANK.EQ(Q467,$Q$5:$Q$489)+COUNTIF($Q$5:Q467,Q467)-1,"")</f>
        <v>10</v>
      </c>
    </row>
    <row r="468" spans="15:15" x14ac:dyDescent="0.45">
      <c r="O468" s="31">
        <f>IFERROR(_xlfn.RANK.EQ(Q468,$Q$5:$Q$489)+COUNTIF($Q$5:Q468,Q468)-1,"")</f>
        <v>10</v>
      </c>
    </row>
    <row r="469" spans="15:15" x14ac:dyDescent="0.45">
      <c r="O469" s="31">
        <f>IFERROR(_xlfn.RANK.EQ(Q469,$Q$5:$Q$489)+COUNTIF($Q$5:Q469,Q469)-1,"")</f>
        <v>10</v>
      </c>
    </row>
    <row r="470" spans="15:15" x14ac:dyDescent="0.45">
      <c r="O470" s="31">
        <f>IFERROR(_xlfn.RANK.EQ(Q470,$Q$5:$Q$489)+COUNTIF($Q$5:Q470,Q470)-1,"")</f>
        <v>10</v>
      </c>
    </row>
    <row r="471" spans="15:15" x14ac:dyDescent="0.45">
      <c r="O471" s="31">
        <f>IFERROR(_xlfn.RANK.EQ(Q471,$Q$5:$Q$489)+COUNTIF($Q$5:Q471,Q471)-1,"")</f>
        <v>10</v>
      </c>
    </row>
    <row r="472" spans="15:15" x14ac:dyDescent="0.45">
      <c r="O472" s="31">
        <f>IFERROR(_xlfn.RANK.EQ(Q472,$Q$5:$Q$489)+COUNTIF($Q$5:Q472,Q472)-1,"")</f>
        <v>10</v>
      </c>
    </row>
    <row r="473" spans="15:15" x14ac:dyDescent="0.45">
      <c r="O473" s="31">
        <f>IFERROR(_xlfn.RANK.EQ(Q473,$Q$5:$Q$489)+COUNTIF($Q$5:Q473,Q473)-1,"")</f>
        <v>10</v>
      </c>
    </row>
    <row r="474" spans="15:15" x14ac:dyDescent="0.45">
      <c r="O474" s="31">
        <f>IFERROR(_xlfn.RANK.EQ(Q474,$Q$5:$Q$489)+COUNTIF($Q$5:Q474,Q474)-1,"")</f>
        <v>10</v>
      </c>
    </row>
    <row r="475" spans="15:15" x14ac:dyDescent="0.45">
      <c r="O475" s="31">
        <f>IFERROR(_xlfn.RANK.EQ(Q475,$Q$5:$Q$489)+COUNTIF($Q$5:Q475,Q475)-1,"")</f>
        <v>10</v>
      </c>
    </row>
    <row r="476" spans="15:15" x14ac:dyDescent="0.45">
      <c r="O476" s="31">
        <f>IFERROR(_xlfn.RANK.EQ(Q476,$Q$5:$Q$489)+COUNTIF($Q$5:Q476,Q476)-1,"")</f>
        <v>10</v>
      </c>
    </row>
    <row r="477" spans="15:15" x14ac:dyDescent="0.45">
      <c r="O477" s="31">
        <f>IFERROR(_xlfn.RANK.EQ(Q477,$Q$5:$Q$489)+COUNTIF($Q$5:Q477,Q477)-1,"")</f>
        <v>10</v>
      </c>
    </row>
    <row r="478" spans="15:15" x14ac:dyDescent="0.45">
      <c r="O478" s="31">
        <f>IFERROR(_xlfn.RANK.EQ(Q478,$Q$5:$Q$489)+COUNTIF($Q$5:Q478,Q478)-1,"")</f>
        <v>10</v>
      </c>
    </row>
    <row r="479" spans="15:15" x14ac:dyDescent="0.45">
      <c r="O479" s="31">
        <f>IFERROR(_xlfn.RANK.EQ(Q479,$Q$5:$Q$489)+COUNTIF($Q$5:Q479,Q479)-1,"")</f>
        <v>10</v>
      </c>
    </row>
    <row r="480" spans="15:15" x14ac:dyDescent="0.45">
      <c r="O480" s="31">
        <f>IFERROR(_xlfn.RANK.EQ(Q480,$Q$5:$Q$489)+COUNTIF($Q$5:Q480,Q480)-1,"")</f>
        <v>10</v>
      </c>
    </row>
    <row r="481" spans="15:15" x14ac:dyDescent="0.45">
      <c r="O481" s="31">
        <f>IFERROR(_xlfn.RANK.EQ(Q481,$Q$5:$Q$489)+COUNTIF($Q$5:Q481,Q481)-1,"")</f>
        <v>10</v>
      </c>
    </row>
    <row r="482" spans="15:15" x14ac:dyDescent="0.45">
      <c r="O482" s="31">
        <f>IFERROR(_xlfn.RANK.EQ(Q482,$Q$5:$Q$489)+COUNTIF($Q$5:Q482,Q482)-1,"")</f>
        <v>10</v>
      </c>
    </row>
    <row r="483" spans="15:15" x14ac:dyDescent="0.45">
      <c r="O483" s="31">
        <f>IFERROR(_xlfn.RANK.EQ(Q483,$Q$5:$Q$489)+COUNTIF($Q$5:Q483,Q483)-1,"")</f>
        <v>10</v>
      </c>
    </row>
    <row r="484" spans="15:15" x14ac:dyDescent="0.45">
      <c r="O484" s="31">
        <f>IFERROR(_xlfn.RANK.EQ(Q484,$Q$5:$Q$489)+COUNTIF($Q$5:Q484,Q484)-1,"")</f>
        <v>10</v>
      </c>
    </row>
    <row r="485" spans="15:15" x14ac:dyDescent="0.45">
      <c r="O485" s="31">
        <f>IFERROR(_xlfn.RANK.EQ(Q485,$Q$5:$Q$489)+COUNTIF($Q$5:Q485,Q485)-1,"")</f>
        <v>10</v>
      </c>
    </row>
    <row r="486" spans="15:15" x14ac:dyDescent="0.45">
      <c r="O486" s="31">
        <f>IFERROR(_xlfn.RANK.EQ(Q486,$Q$5:$Q$489)+COUNTIF($Q$5:Q486,Q486)-1,"")</f>
        <v>10</v>
      </c>
    </row>
    <row r="487" spans="15:15" x14ac:dyDescent="0.45">
      <c r="O487" s="31">
        <f>IFERROR(_xlfn.RANK.EQ(Q487,$Q$5:$Q$489)+COUNTIF($Q$5:Q487,Q487)-1,"")</f>
        <v>10</v>
      </c>
    </row>
    <row r="488" spans="15:15" x14ac:dyDescent="0.45">
      <c r="O488" s="31">
        <f>IFERROR(_xlfn.RANK.EQ(Q488,$Q$5:$Q$489)+COUNTIF($Q$5:Q488,Q488)-1,"")</f>
        <v>10</v>
      </c>
    </row>
    <row r="489" spans="15:15" x14ac:dyDescent="0.45">
      <c r="O489" s="31">
        <f>IFERROR(_xlfn.RANK.EQ(Q489,$Q$5:$Q$489)+COUNTIF($Q$5:Q489,Q489)-1,"")</f>
        <v>10</v>
      </c>
    </row>
  </sheetData>
  <sortState xmlns:xlrd2="http://schemas.microsoft.com/office/spreadsheetml/2017/richdata2" ref="N5:S367">
    <sortCondition descending="1" ref="S5:S367"/>
  </sortState>
  <conditionalFormatting sqref="D8:D12">
    <cfRule type="dataBar" priority="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{DC1D17B8-360B-4445-AC3B-D3BDD033E891}</x14:id>
        </ext>
      </extLst>
    </cfRule>
  </conditionalFormatting>
  <conditionalFormatting sqref="E8:E12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{F35FBDE4-E250-452D-AF7C-79BB37345337}</x14:id>
        </ext>
      </extLst>
    </cfRule>
  </conditionalFormatting>
  <conditionalFormatting sqref="L8:L9">
    <cfRule type="cellIs" dxfId="3" priority="3" operator="greaterThan">
      <formula>0</formula>
    </cfRule>
  </conditionalFormatting>
  <conditionalFormatting sqref="K8:K9">
    <cfRule type="cellIs" dxfId="2" priority="1" operator="equal">
      <formula>"q"</formula>
    </cfRule>
    <cfRule type="cellIs" dxfId="1" priority="2" operator="equal">
      <formula>"p"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C1D17B8-360B-4445-AC3B-D3BDD033E89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D8:D12</xm:sqref>
        </x14:conditionalFormatting>
        <x14:conditionalFormatting xmlns:xm="http://schemas.microsoft.com/office/excel/2006/main">
          <x14:cfRule type="dataBar" id="{F35FBDE4-E250-452D-AF7C-79BB3734533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E8:E12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1">
    <pageSetUpPr fitToPage="1"/>
  </sheetPr>
  <dimension ref="A1:T12"/>
  <sheetViews>
    <sheetView showGridLines="0" zoomScaleNormal="100" workbookViewId="0">
      <selection activeCell="J2" sqref="J2"/>
    </sheetView>
  </sheetViews>
  <sheetFormatPr baseColWidth="10" defaultColWidth="8.90625" defaultRowHeight="14.5" x14ac:dyDescent="0.35"/>
  <cols>
    <col min="1" max="1" width="3.36328125" customWidth="1"/>
    <col min="2" max="2" width="12.453125" bestFit="1" customWidth="1"/>
    <col min="3" max="3" width="16.6328125" customWidth="1"/>
    <col min="4" max="20" width="8.36328125" customWidth="1"/>
  </cols>
  <sheetData>
    <row r="1" spans="1:20" ht="18" customHeight="1" x14ac:dyDescent="0.45">
      <c r="A1" s="98" t="s">
        <v>74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</row>
    <row r="2" spans="1:20" ht="16" x14ac:dyDescent="0.45">
      <c r="A2" s="72"/>
      <c r="B2" s="73" t="s">
        <v>17</v>
      </c>
      <c r="C2" s="73" t="s">
        <v>58</v>
      </c>
      <c r="D2" s="73" t="s">
        <v>21</v>
      </c>
      <c r="E2" s="73" t="s">
        <v>22</v>
      </c>
      <c r="F2" s="73" t="s">
        <v>23</v>
      </c>
      <c r="G2" s="73" t="s">
        <v>24</v>
      </c>
      <c r="H2" s="73" t="s">
        <v>25</v>
      </c>
      <c r="I2" s="73" t="s">
        <v>26</v>
      </c>
      <c r="J2" s="73">
        <v>43159</v>
      </c>
      <c r="K2" s="73">
        <v>43190</v>
      </c>
      <c r="L2" s="73">
        <v>43220</v>
      </c>
      <c r="M2" s="73">
        <v>43251</v>
      </c>
      <c r="N2" s="73">
        <v>43281</v>
      </c>
      <c r="O2" s="73">
        <v>43306</v>
      </c>
      <c r="P2" s="74">
        <v>43306</v>
      </c>
      <c r="Q2" s="74">
        <v>43100</v>
      </c>
      <c r="R2" s="74">
        <v>42735</v>
      </c>
      <c r="S2" s="74">
        <v>42369</v>
      </c>
      <c r="T2" s="74">
        <v>42004</v>
      </c>
    </row>
    <row r="3" spans="1:20" ht="16" x14ac:dyDescent="0.45">
      <c r="A3" s="83">
        <v>1</v>
      </c>
      <c r="B3" s="79" t="str">
        <f>INDEX('Base Returns'!$E:$E,MATCH(Returns!$A3,'Base Returns'!$A:$A,0))</f>
        <v>PFAVH Pref</v>
      </c>
      <c r="C3" s="79" t="str">
        <f>INDEX('Base Returns'!F:F,MATCH(Returns!$A3,'Base Returns'!$A:$A,0))</f>
        <v>Avianca Holdings S.A.</v>
      </c>
      <c r="D3" s="75">
        <f>INDEX('Base Returns'!H:H,MATCH(Returns!$A3,'Base Returns'!$A:$A,0))</f>
        <v>9.8092643051204506E-2</v>
      </c>
      <c r="E3" s="75">
        <f>INDEX('Base Returns'!I:I,MATCH(Returns!$A3,'Base Returns'!$A:$A,0))</f>
        <v>0.29185793330922</v>
      </c>
      <c r="F3" s="75">
        <f>INDEX('Base Returns'!J:J,MATCH(Returns!$A3,'Base Returns'!$A:$A,0))</f>
        <v>0.21763207594631201</v>
      </c>
      <c r="G3" s="75">
        <f>INDEX('Base Returns'!K:K,MATCH(Returns!$A3,'Base Returns'!$A:$A,0))</f>
        <v>-0.23328737613599501</v>
      </c>
      <c r="H3" s="75">
        <f>INDEX('Base Returns'!L:L,MATCH(Returns!$A3,'Base Returns'!$A:$A,0))</f>
        <v>-0.27037345763441401</v>
      </c>
      <c r="I3" s="75">
        <f>INDEX('Base Returns'!M:M,MATCH(Returns!$A3,'Base Returns'!$A:$A,0))</f>
        <v>-0.37772825457155701</v>
      </c>
      <c r="J3" s="75">
        <f>INDEX('Base Returns'!N:N,MATCH(Returns!$A3,'Base Returns'!$A:$A,0))</f>
        <v>-0.298563019390858</v>
      </c>
      <c r="K3" s="75">
        <f>INDEX('Base Returns'!O:O,MATCH(Returns!$A3,'Base Returns'!$A:$A,0))</f>
        <v>0.38929552025743802</v>
      </c>
      <c r="L3" s="75">
        <f>INDEX('Base Returns'!P:P,MATCH(Returns!$A3,'Base Returns'!$A:$A,0))</f>
        <v>0.230263157894951</v>
      </c>
      <c r="M3" s="75">
        <f>INDEX('Base Returns'!Q:Q,MATCH(Returns!$A3,'Base Returns'!$A:$A,0))</f>
        <v>-4.8128342245981899E-2</v>
      </c>
      <c r="N3" s="75">
        <f>INDEX('Base Returns'!R:R,MATCH(Returns!$A3,'Base Returns'!$A:$A,0))</f>
        <v>3.08988764045353E-2</v>
      </c>
      <c r="O3" s="75">
        <f>INDEX('Base Returns'!S:S,MATCH(Returns!$A3,'Base Returns'!$A:$A,0))</f>
        <v>9.8092643051204506E-2</v>
      </c>
      <c r="P3" s="75">
        <f>INDEX('Base Returns'!T:T,MATCH(Returns!$A3,'Base Returns'!$A:$A,0))</f>
        <v>9.8092643051204506E-2</v>
      </c>
      <c r="Q3" s="76">
        <f>INDEX('Base Returns'!U:U,MATCH(Returns!$A3,'Base Returns'!$A:$A,0))</f>
        <v>0.14894028464186701</v>
      </c>
      <c r="R3" s="75">
        <f>INDEX('Base Returns'!V:V,MATCH(Returns!$A3,'Base Returns'!$A:$A,0))</f>
        <v>-0.41186060357024001</v>
      </c>
      <c r="S3" s="75">
        <f>INDEX('Base Returns'!W:W,MATCH(Returns!$A3,'Base Returns'!$A:$A,0))</f>
        <v>-0.15737065139997899</v>
      </c>
      <c r="T3" s="75">
        <f>INDEX('Base Returns'!X:X,MATCH(Returns!$A3,'Base Returns'!$A:$A,0))</f>
        <v>1.1694729180634</v>
      </c>
    </row>
    <row r="4" spans="1:20" ht="16" x14ac:dyDescent="0.45">
      <c r="A4" s="83">
        <f>A3+1</f>
        <v>2</v>
      </c>
      <c r="B4" s="79" t="str">
        <f>INDEX('Base Returns'!$E:$E,MATCH(Returns!$A4,'Base Returns'!$A:$A,0))</f>
        <v>BOGOTA Ord</v>
      </c>
      <c r="C4" s="79" t="str">
        <f>INDEX('Base Returns'!F:F,MATCH(Returns!$A4,'Base Returns'!$A:$A,0))</f>
        <v>Banco Bogota</v>
      </c>
      <c r="D4" s="75">
        <f>INDEX('Base Returns'!$H:$H,MATCH(Returns!$A4,'Base Returns'!$A:$A,0))</f>
        <v>4.9152190722452402E-2</v>
      </c>
      <c r="E4" s="75">
        <f>INDEX('Base Returns'!I:I,MATCH(Returns!$A4,'Base Returns'!$A:$A,0))</f>
        <v>0.274427545664366</v>
      </c>
      <c r="F4" s="75">
        <f>INDEX('Base Returns'!J:J,MATCH(Returns!$A4,'Base Returns'!$A:$A,0))</f>
        <v>0.56683430416160296</v>
      </c>
      <c r="G4" s="75">
        <f>INDEX('Base Returns'!K:K,MATCH(Returns!$A4,'Base Returns'!$A:$A,0))</f>
        <v>0.47594475549180099</v>
      </c>
      <c r="H4" s="75">
        <f>INDEX('Base Returns'!L:L,MATCH(Returns!$A4,'Base Returns'!$A:$A,0))</f>
        <v>0.72561495707137502</v>
      </c>
      <c r="I4" s="75">
        <f>INDEX('Base Returns'!M:M,MATCH(Returns!$A4,'Base Returns'!$A:$A,0))</f>
        <v>0.82098246956826204</v>
      </c>
      <c r="J4" s="75">
        <f>INDEX('Base Returns'!N:N,MATCH(Returns!$A4,'Base Returns'!$A:$A,0))</f>
        <v>-2.4984916090033901E-3</v>
      </c>
      <c r="K4" s="75">
        <f>INDEX('Base Returns'!O:O,MATCH(Returns!$A4,'Base Returns'!$A:$A,0))</f>
        <v>0.13712005995519599</v>
      </c>
      <c r="L4" s="75">
        <f>INDEX('Base Returns'!P:P,MATCH(Returns!$A4,'Base Returns'!$A:$A,0))</f>
        <v>8.6375001450505806E-2</v>
      </c>
      <c r="M4" s="75">
        <f>INDEX('Base Returns'!Q:Q,MATCH(Returns!$A4,'Base Returns'!$A:$A,0))</f>
        <v>-2.0813209885091099E-3</v>
      </c>
      <c r="N4" s="75">
        <f>INDEX('Base Returns'!R:R,MATCH(Returns!$A4,'Base Returns'!$A:$A,0))</f>
        <v>-1.2170797906037501E-2</v>
      </c>
      <c r="O4" s="75">
        <f>INDEX('Base Returns'!S:S,MATCH(Returns!$A4,'Base Returns'!$A:$A,0))</f>
        <v>4.9152190722452402E-2</v>
      </c>
      <c r="P4" s="75">
        <f>INDEX('Base Returns'!T:T,MATCH(Returns!$A4,'Base Returns'!$A:$A,0))</f>
        <v>4.9152190722452402E-2</v>
      </c>
      <c r="Q4" s="76">
        <f>INDEX('Base Returns'!U:U,MATCH(Returns!$A4,'Base Returns'!$A:$A,0))</f>
        <v>0.60784527039853897</v>
      </c>
      <c r="R4" s="75">
        <f>INDEX('Base Returns'!V:V,MATCH(Returns!$A4,'Base Returns'!$A:$A,0))</f>
        <v>-0.13158240002667301</v>
      </c>
      <c r="S4" s="75">
        <f>INDEX('Base Returns'!W:W,MATCH(Returns!$A4,'Base Returns'!$A:$A,0))</f>
        <v>0.17615658028808001</v>
      </c>
      <c r="T4" s="75">
        <f>INDEX('Base Returns'!X:X,MATCH(Returns!$A4,'Base Returns'!$A:$A,0))</f>
        <v>6.4580398466205197E-2</v>
      </c>
    </row>
    <row r="5" spans="1:20" ht="16" x14ac:dyDescent="0.45">
      <c r="A5" s="83">
        <f t="shared" ref="A5:A12" si="0">A4+1</f>
        <v>3</v>
      </c>
      <c r="B5" s="79" t="str">
        <f>INDEX('Base Returns'!$E:$E,MATCH(Returns!$A5,'Base Returns'!$A:$A,0))</f>
        <v>PFDAVVNDA Pref</v>
      </c>
      <c r="C5" s="79" t="str">
        <f>INDEX('Base Returns'!F:F,MATCH(Returns!$A5,'Base Returns'!$A:$A,0))</f>
        <v>Banco Davivienda</v>
      </c>
      <c r="D5" s="75">
        <f>INDEX('Base Returns'!$H:$H,MATCH(Returns!$A5,'Base Returns'!$A:$A,0))</f>
        <v>0</v>
      </c>
      <c r="E5" s="75">
        <f>INDEX('Base Returns'!I:I,MATCH(Returns!$A5,'Base Returns'!$A:$A,0))</f>
        <v>0.12891474400748801</v>
      </c>
      <c r="F5" s="75">
        <f>INDEX('Base Returns'!J:J,MATCH(Returns!$A5,'Base Returns'!$A:$A,0))</f>
        <v>0.317930268720374</v>
      </c>
      <c r="G5" s="75">
        <f>INDEX('Base Returns'!K:K,MATCH(Returns!$A5,'Base Returns'!$A:$A,0))</f>
        <v>0.51122863435011801</v>
      </c>
      <c r="H5" s="75">
        <f>INDEX('Base Returns'!L:L,MATCH(Returns!$A5,'Base Returns'!$A:$A,0))</f>
        <v>0.57831774364050903</v>
      </c>
      <c r="I5" s="75">
        <f>INDEX('Base Returns'!M:M,MATCH(Returns!$A5,'Base Returns'!$A:$A,0))</f>
        <v>1.1443272484501401</v>
      </c>
      <c r="J5" s="75">
        <f>INDEX('Base Returns'!N:N,MATCH(Returns!$A5,'Base Returns'!$A:$A,0))</f>
        <v>1.21536217811808E-2</v>
      </c>
      <c r="K5" s="75">
        <f>INDEX('Base Returns'!O:O,MATCH(Returns!$A5,'Base Returns'!$A:$A,0))</f>
        <v>3.09430488705402E-2</v>
      </c>
      <c r="L5" s="75">
        <f>INDEX('Base Returns'!P:P,MATCH(Returns!$A5,'Base Returns'!$A:$A,0))</f>
        <v>1.6470588236188601E-2</v>
      </c>
      <c r="M5" s="75">
        <f>INDEX('Base Returns'!Q:Q,MATCH(Returns!$A5,'Base Returns'!$A:$A,0))</f>
        <v>1.8518518518249E-2</v>
      </c>
      <c r="N5" s="75">
        <f>INDEX('Base Returns'!R:R,MATCH(Returns!$A5,'Base Returns'!$A:$A,0))</f>
        <v>4.5000000000072801E-2</v>
      </c>
      <c r="O5" s="75">
        <f>INDEX('Base Returns'!S:S,MATCH(Returns!$A5,'Base Returns'!$A:$A,0))</f>
        <v>0</v>
      </c>
      <c r="P5" s="75">
        <f>INDEX('Base Returns'!T:T,MATCH(Returns!$A5,'Base Returns'!$A:$A,0))</f>
        <v>0</v>
      </c>
      <c r="Q5" s="76">
        <f>INDEX('Base Returns'!U:U,MATCH(Returns!$A5,'Base Returns'!$A:$A,0))</f>
        <v>0.51911496692104298</v>
      </c>
      <c r="R5" s="75">
        <f>INDEX('Base Returns'!V:V,MATCH(Returns!$A5,'Base Returns'!$A:$A,0))</f>
        <v>5.9268476492434302E-2</v>
      </c>
      <c r="S5" s="75">
        <f>INDEX('Base Returns'!W:W,MATCH(Returns!$A5,'Base Returns'!$A:$A,0))</f>
        <v>2.8573217839948501E-2</v>
      </c>
      <c r="T5" s="75">
        <f>INDEX('Base Returns'!X:X,MATCH(Returns!$A5,'Base Returns'!$A:$A,0))</f>
        <v>0.420578629908268</v>
      </c>
    </row>
    <row r="6" spans="1:20" ht="16" x14ac:dyDescent="0.45">
      <c r="A6" s="83">
        <f t="shared" si="0"/>
        <v>4</v>
      </c>
      <c r="B6" s="79" t="str">
        <f>INDEX('Base Returns'!$E:$E,MATCH(Returns!$A6,'Base Returns'!$A:$A,0))</f>
        <v>BCOLOMBIA Ord</v>
      </c>
      <c r="C6" s="79" t="str">
        <f>INDEX('Base Returns'!F:F,MATCH(Returns!$A6,'Base Returns'!$A:$A,0))</f>
        <v>Bancolombia</v>
      </c>
      <c r="D6" s="75">
        <f>INDEX('Base Returns'!$H:$H,MATCH(Returns!$A6,'Base Returns'!$A:$A,0))</f>
        <v>-3.5454545454740603E-2</v>
      </c>
      <c r="E6" s="75">
        <f>INDEX('Base Returns'!I:I,MATCH(Returns!$A6,'Base Returns'!$A:$A,0))</f>
        <v>9.4080068422044902E-2</v>
      </c>
      <c r="F6" s="75">
        <f>INDEX('Base Returns'!J:J,MATCH(Returns!$A6,'Base Returns'!$A:$A,0))</f>
        <v>0.307767839120061</v>
      </c>
      <c r="G6" s="75">
        <f>INDEX('Base Returns'!K:K,MATCH(Returns!$A6,'Base Returns'!$A:$A,0))</f>
        <v>0.38494817638827999</v>
      </c>
      <c r="H6" s="75">
        <f>INDEX('Base Returns'!L:L,MATCH(Returns!$A6,'Base Returns'!$A:$A,0))</f>
        <v>0.82570005008950798</v>
      </c>
      <c r="I6" s="75">
        <f>INDEX('Base Returns'!M:M,MATCH(Returns!$A6,'Base Returns'!$A:$A,0))</f>
        <v>0.85708276961813701</v>
      </c>
      <c r="J6" s="75">
        <f>INDEX('Base Returns'!N:N,MATCH(Returns!$A6,'Base Returns'!$A:$A,0))</f>
        <v>7.1246819334192003E-3</v>
      </c>
      <c r="K6" s="75">
        <f>INDEX('Base Returns'!O:O,MATCH(Returns!$A6,'Base Returns'!$A:$A,0))</f>
        <v>4.7684251821919999E-3</v>
      </c>
      <c r="L6" s="75">
        <f>INDEX('Base Returns'!P:P,MATCH(Returns!$A6,'Base Returns'!$A:$A,0))</f>
        <v>4.0506329114578001E-2</v>
      </c>
      <c r="M6" s="75">
        <f>INDEX('Base Returns'!Q:Q,MATCH(Returns!$A6,'Base Returns'!$A:$A,0))</f>
        <v>1.4111922140727999E-2</v>
      </c>
      <c r="N6" s="75">
        <f>INDEX('Base Returns'!R:R,MATCH(Returns!$A6,'Base Returns'!$A:$A,0))</f>
        <v>6.2298515207658098E-2</v>
      </c>
      <c r="O6" s="75">
        <f>INDEX('Base Returns'!S:S,MATCH(Returns!$A6,'Base Returns'!$A:$A,0))</f>
        <v>-3.5454545454740603E-2</v>
      </c>
      <c r="P6" s="75">
        <f>INDEX('Base Returns'!T:T,MATCH(Returns!$A6,'Base Returns'!$A:$A,0))</f>
        <v>-3.5454545454740603E-2</v>
      </c>
      <c r="Q6" s="76">
        <f>INDEX('Base Returns'!U:U,MATCH(Returns!$A6,'Base Returns'!$A:$A,0))</f>
        <v>0.48696232860849697</v>
      </c>
      <c r="R6" s="75">
        <f>INDEX('Base Returns'!V:V,MATCH(Returns!$A6,'Base Returns'!$A:$A,0))</f>
        <v>4.7441474873266998E-2</v>
      </c>
      <c r="S6" s="75">
        <f>INDEX('Base Returns'!W:W,MATCH(Returns!$A6,'Base Returns'!$A:$A,0))</f>
        <v>0.22781048491015099</v>
      </c>
      <c r="T6" s="75">
        <f>INDEX('Base Returns'!X:X,MATCH(Returns!$A6,'Base Returns'!$A:$A,0))</f>
        <v>0.24692580294504299</v>
      </c>
    </row>
    <row r="7" spans="1:20" ht="16" x14ac:dyDescent="0.45">
      <c r="A7" s="83">
        <f t="shared" si="0"/>
        <v>5</v>
      </c>
      <c r="B7" s="79" t="str">
        <f>INDEX('Base Returns'!$E:$E,MATCH(Returns!$A7,'Base Returns'!$A:$A,0))</f>
        <v>PFBCOLOM Pref</v>
      </c>
      <c r="C7" s="79" t="str">
        <f>INDEX('Base Returns'!F:F,MATCH(Returns!$A7,'Base Returns'!$A:$A,0))</f>
        <v>Bancolombia</v>
      </c>
      <c r="D7" s="75">
        <f>INDEX('Base Returns'!$H:$H,MATCH(Returns!$A7,'Base Returns'!$A:$A,0))</f>
        <v>-2.40174672489957E-2</v>
      </c>
      <c r="E7" s="75">
        <f>INDEX('Base Returns'!I:I,MATCH(Returns!$A7,'Base Returns'!$A:$A,0))</f>
        <v>9.6641643644106795E-2</v>
      </c>
      <c r="F7" s="75">
        <f>INDEX('Base Returns'!J:J,MATCH(Returns!$A7,'Base Returns'!$A:$A,0))</f>
        <v>0.33471392037230502</v>
      </c>
      <c r="G7" s="75">
        <f>INDEX('Base Returns'!K:K,MATCH(Returns!$A7,'Base Returns'!$A:$A,0))</f>
        <v>0.45959920374094498</v>
      </c>
      <c r="H7" s="75">
        <f>INDEX('Base Returns'!L:L,MATCH(Returns!$A7,'Base Returns'!$A:$A,0))</f>
        <v>0.77247812861110998</v>
      </c>
      <c r="I7" s="75">
        <f>INDEX('Base Returns'!M:M,MATCH(Returns!$A7,'Base Returns'!$A:$A,0))</f>
        <v>0.81040576791390795</v>
      </c>
      <c r="J7" s="75">
        <f>INDEX('Base Returns'!N:N,MATCH(Returns!$A7,'Base Returns'!$A:$A,0))</f>
        <v>3.5870092098775799E-2</v>
      </c>
      <c r="K7" s="75">
        <f>INDEX('Base Returns'!O:O,MATCH(Returns!$A7,'Base Returns'!$A:$A,0))</f>
        <v>1.23076182062505E-2</v>
      </c>
      <c r="L7" s="75">
        <f>INDEX('Base Returns'!P:P,MATCH(Returns!$A7,'Base Returns'!$A:$A,0))</f>
        <v>2.6046511628010201E-2</v>
      </c>
      <c r="M7" s="75">
        <f>INDEX('Base Returns'!Q:Q,MATCH(Returns!$A7,'Base Returns'!$A:$A,0))</f>
        <v>-1.76790571167658E-2</v>
      </c>
      <c r="N7" s="75">
        <f>INDEX('Base Returns'!R:R,MATCH(Returns!$A7,'Base Returns'!$A:$A,0))</f>
        <v>6.3125261463937904E-2</v>
      </c>
      <c r="O7" s="75">
        <f>INDEX('Base Returns'!S:S,MATCH(Returns!$A7,'Base Returns'!$A:$A,0))</f>
        <v>-2.40174672489957E-2</v>
      </c>
      <c r="P7" s="75">
        <f>INDEX('Base Returns'!T:T,MATCH(Returns!$A7,'Base Returns'!$A:$A,0))</f>
        <v>-2.40174672489957E-2</v>
      </c>
      <c r="Q7" s="76">
        <f>INDEX('Base Returns'!U:U,MATCH(Returns!$A7,'Base Returns'!$A:$A,0))</f>
        <v>0.49647564080602002</v>
      </c>
      <c r="R7" s="75">
        <f>INDEX('Base Returns'!V:V,MATCH(Returns!$A7,'Base Returns'!$A:$A,0))</f>
        <v>8.4198612170439405E-2</v>
      </c>
      <c r="S7" s="75">
        <f>INDEX('Base Returns'!W:W,MATCH(Returns!$A7,'Base Returns'!$A:$A,0))</f>
        <v>0.13498494718631299</v>
      </c>
      <c r="T7" s="75">
        <f>INDEX('Base Returns'!X:X,MATCH(Returns!$A7,'Base Returns'!$A:$A,0))</f>
        <v>0.30196878207789302</v>
      </c>
    </row>
    <row r="8" spans="1:20" ht="16" x14ac:dyDescent="0.45">
      <c r="A8" s="83">
        <f t="shared" si="0"/>
        <v>6</v>
      </c>
      <c r="B8" s="79" t="str">
        <f>INDEX('Base Returns'!$E:$E,MATCH(Returns!$A8,'Base Returns'!$A:$A,0))</f>
        <v>BVC Ord</v>
      </c>
      <c r="C8" s="79" t="str">
        <f>INDEX('Base Returns'!F:F,MATCH(Returns!$A8,'Base Returns'!$A:$A,0))</f>
        <v>Bolsa Val. Colombia</v>
      </c>
      <c r="D8" s="75">
        <f>INDEX('Base Returns'!$H:$H,MATCH(Returns!$A8,'Base Returns'!$A:$A,0))</f>
        <v>-5.1724137931159903E-2</v>
      </c>
      <c r="E8" s="75">
        <f>INDEX('Base Returns'!I:I,MATCH(Returns!$A8,'Base Returns'!$A:$A,0))</f>
        <v>-6.6537611361127305E-2</v>
      </c>
      <c r="F8" s="75">
        <f>INDEX('Base Returns'!J:J,MATCH(Returns!$A8,'Base Returns'!$A:$A,0))</f>
        <v>-1.0775065054986E-2</v>
      </c>
      <c r="G8" s="75">
        <f>INDEX('Base Returns'!K:K,MATCH(Returns!$A8,'Base Returns'!$A:$A,0))</f>
        <v>-0.140628173843725</v>
      </c>
      <c r="H8" s="75">
        <f>INDEX('Base Returns'!L:L,MATCH(Returns!$A8,'Base Returns'!$A:$A,0))</f>
        <v>8.5390386726503495E-2</v>
      </c>
      <c r="I8" s="75">
        <f>INDEX('Base Returns'!M:M,MATCH(Returns!$A8,'Base Returns'!$A:$A,0))</f>
        <v>0.42419903701171302</v>
      </c>
      <c r="J8" s="75">
        <f>INDEX('Base Returns'!N:N,MATCH(Returns!$A8,'Base Returns'!$A:$A,0))</f>
        <v>2.0019810130179401E-2</v>
      </c>
      <c r="K8" s="75">
        <f>INDEX('Base Returns'!O:O,MATCH(Returns!$A8,'Base Returns'!$A:$A,0))</f>
        <v>-4.3261231281576301E-2</v>
      </c>
      <c r="L8" s="75">
        <f>INDEX('Base Returns'!P:P,MATCH(Returns!$A8,'Base Returns'!$A:$A,0))</f>
        <v>-6.08695652172173E-2</v>
      </c>
      <c r="M8" s="75">
        <f>INDEX('Base Returns'!Q:Q,MATCH(Returns!$A8,'Base Returns'!$A:$A,0))</f>
        <v>0.142592592592409</v>
      </c>
      <c r="N8" s="75">
        <f>INDEX('Base Returns'!R:R,MATCH(Returns!$A8,'Base Returns'!$A:$A,0))</f>
        <v>-5.9967585089034402E-2</v>
      </c>
      <c r="O8" s="75">
        <f>INDEX('Base Returns'!S:S,MATCH(Returns!$A8,'Base Returns'!$A:$A,0))</f>
        <v>-5.1724137931159903E-2</v>
      </c>
      <c r="P8" s="75">
        <f>INDEX('Base Returns'!T:T,MATCH(Returns!$A8,'Base Returns'!$A:$A,0))</f>
        <v>-5.1724137931159903E-2</v>
      </c>
      <c r="Q8" s="76">
        <f>INDEX('Base Returns'!U:U,MATCH(Returns!$A8,'Base Returns'!$A:$A,0))</f>
        <v>1.35764730293886E-2</v>
      </c>
      <c r="R8" s="75">
        <f>INDEX('Base Returns'!V:V,MATCH(Returns!$A8,'Base Returns'!$A:$A,0))</f>
        <v>-7.1236835748131902E-2</v>
      </c>
      <c r="S8" s="75">
        <f>INDEX('Base Returns'!W:W,MATCH(Returns!$A8,'Base Returns'!$A:$A,0))</f>
        <v>0.232686722283834</v>
      </c>
      <c r="T8" s="75">
        <f>INDEX('Base Returns'!X:X,MATCH(Returns!$A8,'Base Returns'!$A:$A,0))</f>
        <v>0.34144144059624498</v>
      </c>
    </row>
    <row r="9" spans="1:20" ht="16" x14ac:dyDescent="0.45">
      <c r="A9" s="83">
        <f t="shared" si="0"/>
        <v>7</v>
      </c>
      <c r="B9" s="79" t="str">
        <f>INDEX('Base Returns'!$E:$E,MATCH(Returns!$A9,'Base Returns'!$A:$A,0))</f>
        <v>CELSIA Ord</v>
      </c>
      <c r="C9" s="79" t="str">
        <f>INDEX('Base Returns'!F:F,MATCH(Returns!$A9,'Base Returns'!$A:$A,0))</f>
        <v>Celsia S.A. e.S.P</v>
      </c>
      <c r="D9" s="75">
        <f>INDEX('Base Returns'!$H:$H,MATCH(Returns!$A9,'Base Returns'!$A:$A,0))</f>
        <v>3.9246688918865402E-2</v>
      </c>
      <c r="E9" s="75">
        <f>INDEX('Base Returns'!I:I,MATCH(Returns!$A9,'Base Returns'!$A:$A,0))</f>
        <v>4.1028798312254401E-2</v>
      </c>
      <c r="F9" s="75">
        <f>INDEX('Base Returns'!J:J,MATCH(Returns!$A9,'Base Returns'!$A:$A,0))</f>
        <v>0.10342337226029499</v>
      </c>
      <c r="G9" s="75">
        <f>INDEX('Base Returns'!K:K,MATCH(Returns!$A9,'Base Returns'!$A:$A,0))</f>
        <v>5.1338678598767701E-2</v>
      </c>
      <c r="H9" s="75">
        <f>INDEX('Base Returns'!L:L,MATCH(Returns!$A9,'Base Returns'!$A:$A,0))</f>
        <v>0.19105707735085201</v>
      </c>
      <c r="I9" s="75">
        <f>INDEX('Base Returns'!M:M,MATCH(Returns!$A9,'Base Returns'!$A:$A,0))</f>
        <v>4.6804968749711399E-2</v>
      </c>
      <c r="J9" s="75">
        <f>INDEX('Base Returns'!N:N,MATCH(Returns!$A9,'Base Returns'!$A:$A,0))</f>
        <v>-3.5955056178863701E-2</v>
      </c>
      <c r="K9" s="75">
        <f>INDEX('Base Returns'!O:O,MATCH(Returns!$A9,'Base Returns'!$A:$A,0))</f>
        <v>1.39860139861412E-2</v>
      </c>
      <c r="L9" s="75">
        <f>INDEX('Base Returns'!P:P,MATCH(Returns!$A9,'Base Returns'!$A:$A,0))</f>
        <v>1.0800657430081601E-2</v>
      </c>
      <c r="M9" s="75">
        <f>INDEX('Base Returns'!Q:Q,MATCH(Returns!$A9,'Base Returns'!$A:$A,0))</f>
        <v>1.49425287345366E-2</v>
      </c>
      <c r="N9" s="75">
        <f>INDEX('Base Returns'!R:R,MATCH(Returns!$A9,'Base Returns'!$A:$A,0))</f>
        <v>-1.13250282993249E-3</v>
      </c>
      <c r="O9" s="75">
        <f>INDEX('Base Returns'!S:S,MATCH(Returns!$A9,'Base Returns'!$A:$A,0))</f>
        <v>3.9246688918865402E-2</v>
      </c>
      <c r="P9" s="75">
        <f>INDEX('Base Returns'!T:T,MATCH(Returns!$A9,'Base Returns'!$A:$A,0))</f>
        <v>3.9246688918865402E-2</v>
      </c>
      <c r="Q9" s="76">
        <f>INDEX('Base Returns'!U:U,MATCH(Returns!$A9,'Base Returns'!$A:$A,0))</f>
        <v>0.14980571295207501</v>
      </c>
      <c r="R9" s="75">
        <f>INDEX('Base Returns'!V:V,MATCH(Returns!$A9,'Base Returns'!$A:$A,0))</f>
        <v>-0.128932194998924</v>
      </c>
      <c r="S9" s="75">
        <f>INDEX('Base Returns'!W:W,MATCH(Returns!$A9,'Base Returns'!$A:$A,0))</f>
        <v>0.20826040952320901</v>
      </c>
      <c r="T9" s="75">
        <f>INDEX('Base Returns'!X:X,MATCH(Returns!$A9,'Base Returns'!$A:$A,0))</f>
        <v>0.498238351687323</v>
      </c>
    </row>
    <row r="10" spans="1:20" ht="16" x14ac:dyDescent="0.45">
      <c r="A10" s="83">
        <f t="shared" si="0"/>
        <v>8</v>
      </c>
      <c r="B10" s="79" t="str">
        <f>INDEX('Base Returns'!$E:$E,MATCH(Returns!$A10,'Base Returns'!$A:$A,0))</f>
        <v>CEMARGOS Ord</v>
      </c>
      <c r="C10" s="79" t="str">
        <f>INDEX('Base Returns'!F:F,MATCH(Returns!$A10,'Base Returns'!$A:$A,0))</f>
        <v>Cementos Argos</v>
      </c>
      <c r="D10" s="75">
        <f>INDEX('Base Returns'!$H:$H,MATCH(Returns!$A10,'Base Returns'!$A:$A,0))</f>
        <v>-0.1018262537173</v>
      </c>
      <c r="E10" s="75">
        <f>INDEX('Base Returns'!I:I,MATCH(Returns!$A10,'Base Returns'!$A:$A,0))</f>
        <v>-0.14018245083570899</v>
      </c>
      <c r="F10" s="75">
        <f>INDEX('Base Returns'!J:J,MATCH(Returns!$A10,'Base Returns'!$A:$A,0))</f>
        <v>-0.16877390456909799</v>
      </c>
      <c r="G10" s="75">
        <f>INDEX('Base Returns'!K:K,MATCH(Returns!$A10,'Base Returns'!$A:$A,0))</f>
        <v>-0.389159987326129</v>
      </c>
      <c r="H10" s="75">
        <f>INDEX('Base Returns'!L:L,MATCH(Returns!$A10,'Base Returns'!$A:$A,0))</f>
        <v>-0.39570032631338098</v>
      </c>
      <c r="I10" s="75">
        <f>INDEX('Base Returns'!M:M,MATCH(Returns!$A10,'Base Returns'!$A:$A,0))</f>
        <v>-0.20565470701694699</v>
      </c>
      <c r="J10" s="75">
        <f>INDEX('Base Returns'!N:N,MATCH(Returns!$A10,'Base Returns'!$A:$A,0))</f>
        <v>-1.3003901176489301E-3</v>
      </c>
      <c r="K10" s="75">
        <f>INDEX('Base Returns'!O:O,MATCH(Returns!$A10,'Base Returns'!$A:$A,0))</f>
        <v>-3.125E-2</v>
      </c>
      <c r="L10" s="75">
        <f>INDEX('Base Returns'!P:P,MATCH(Returns!$A10,'Base Returns'!$A:$A,0))</f>
        <v>3.4191658662166398E-2</v>
      </c>
      <c r="M10" s="75">
        <f>INDEX('Base Returns'!Q:Q,MATCH(Returns!$A10,'Base Returns'!$A:$A,0))</f>
        <v>-0.187418086500547</v>
      </c>
      <c r="N10" s="75">
        <f>INDEX('Base Returns'!R:R,MATCH(Returns!$A10,'Base Returns'!$A:$A,0))</f>
        <v>0.177419354839076</v>
      </c>
      <c r="O10" s="75">
        <f>INDEX('Base Returns'!S:S,MATCH(Returns!$A10,'Base Returns'!$A:$A,0))</f>
        <v>-0.1018262537173</v>
      </c>
      <c r="P10" s="75">
        <f>INDEX('Base Returns'!T:T,MATCH(Returns!$A10,'Base Returns'!$A:$A,0))</f>
        <v>-0.1018262537173</v>
      </c>
      <c r="Q10" s="76">
        <f>INDEX('Base Returns'!U:U,MATCH(Returns!$A10,'Base Returns'!$A:$A,0))</f>
        <v>8.3258984928834295E-2</v>
      </c>
      <c r="R10" s="75">
        <f>INDEX('Base Returns'!V:V,MATCH(Returns!$A10,'Base Returns'!$A:$A,0))</f>
        <v>-0.38132228090951698</v>
      </c>
      <c r="S10" s="75">
        <f>INDEX('Base Returns'!W:W,MATCH(Returns!$A10,'Base Returns'!$A:$A,0))</f>
        <v>-8.8468054336772201E-3</v>
      </c>
      <c r="T10" s="75">
        <f>INDEX('Base Returns'!X:X,MATCH(Returns!$A10,'Base Returns'!$A:$A,0))</f>
        <v>0.241865965283068</v>
      </c>
    </row>
    <row r="11" spans="1:20" ht="16" x14ac:dyDescent="0.45">
      <c r="A11" s="83">
        <f t="shared" si="0"/>
        <v>9</v>
      </c>
      <c r="B11" s="79" t="str">
        <f>INDEX('Base Returns'!$E:$E,MATCH(Returns!$A11,'Base Returns'!$A:$A,0))</f>
        <v>PFCEMARGOS Pref</v>
      </c>
      <c r="C11" s="79" t="str">
        <f>INDEX('Base Returns'!F:F,MATCH(Returns!$A11,'Base Returns'!$A:$A,0))</f>
        <v>Cementos Argos</v>
      </c>
      <c r="D11" s="75">
        <f>INDEX('Base Returns'!$H:$H,MATCH(Returns!$A11,'Base Returns'!$A:$A,0))</f>
        <v>-7.9865715601990794E-2</v>
      </c>
      <c r="E11" s="75">
        <f>INDEX('Base Returns'!I:I,MATCH(Returns!$A11,'Base Returns'!$A:$A,0))</f>
        <v>-0.18172643760306501</v>
      </c>
      <c r="F11" s="75">
        <f>INDEX('Base Returns'!J:J,MATCH(Returns!$A11,'Base Returns'!$A:$A,0))</f>
        <v>-0.197584143046697</v>
      </c>
      <c r="G11" s="75">
        <f>INDEX('Base Returns'!K:K,MATCH(Returns!$A11,'Base Returns'!$A:$A,0))</f>
        <v>-0.41700138698273798</v>
      </c>
      <c r="H11" s="75">
        <f>INDEX('Base Returns'!L:L,MATCH(Returns!$A11,'Base Returns'!$A:$A,0))</f>
        <v>-0.47407331418362397</v>
      </c>
      <c r="I11" s="75">
        <f>INDEX('Base Returns'!M:M,MATCH(Returns!$A11,'Base Returns'!$A:$A,0))</f>
        <v>-0.30884615687595202</v>
      </c>
      <c r="J11" s="75">
        <f>INDEX('Base Returns'!N:N,MATCH(Returns!$A11,'Base Returns'!$A:$A,0))</f>
        <v>-7.7519379847217403E-3</v>
      </c>
      <c r="K11" s="75">
        <f>INDEX('Base Returns'!O:O,MATCH(Returns!$A11,'Base Returns'!$A:$A,0))</f>
        <v>-3.1250000000909502E-2</v>
      </c>
      <c r="L11" s="75">
        <f>INDEX('Base Returns'!P:P,MATCH(Returns!$A11,'Base Returns'!$A:$A,0))</f>
        <v>-5.5297662676821298E-2</v>
      </c>
      <c r="M11" s="75">
        <f>INDEX('Base Returns'!Q:Q,MATCH(Returns!$A11,'Base Returns'!$A:$A,0))</f>
        <v>-7.9310344826808404E-2</v>
      </c>
      <c r="N11" s="75">
        <f>INDEX('Base Returns'!R:R,MATCH(Returns!$A11,'Base Returns'!$A:$A,0))</f>
        <v>6.3670411986095105E-2</v>
      </c>
      <c r="O11" s="75">
        <f>INDEX('Base Returns'!S:S,MATCH(Returns!$A11,'Base Returns'!$A:$A,0))</f>
        <v>-7.9865715601990794E-2</v>
      </c>
      <c r="P11" s="75">
        <f>INDEX('Base Returns'!T:T,MATCH(Returns!$A11,'Base Returns'!$A:$A,0))</f>
        <v>-7.9865715601990794E-2</v>
      </c>
      <c r="Q11" s="76">
        <f>INDEX('Base Returns'!U:U,MATCH(Returns!$A11,'Base Returns'!$A:$A,0))</f>
        <v>8.60139316682762E-3</v>
      </c>
      <c r="R11" s="75">
        <f>INDEX('Base Returns'!V:V,MATCH(Returns!$A11,'Base Returns'!$A:$A,0))</f>
        <v>-0.41053199421730802</v>
      </c>
      <c r="S11" s="75">
        <f>INDEX('Base Returns'!W:W,MATCH(Returns!$A11,'Base Returns'!$A:$A,0))</f>
        <v>-4.9984043896984097E-2</v>
      </c>
      <c r="T11" s="75">
        <f>INDEX('Base Returns'!X:X,MATCH(Returns!$A11,'Base Returns'!$A:$A,0))</f>
        <v>0.1928574421964</v>
      </c>
    </row>
    <row r="12" spans="1:20" ht="16" x14ac:dyDescent="0.45">
      <c r="A12" s="83">
        <f t="shared" si="0"/>
        <v>10</v>
      </c>
      <c r="B12" s="80" t="str">
        <f>INDEX('Base Returns'!$E:$E,MATCH(Returns!$A12,'Base Returns'!$A:$A,0))</f>
        <v>CLH Ord</v>
      </c>
      <c r="C12" s="80" t="str">
        <f>INDEX('Base Returns'!F:F,MATCH(Returns!$A12,'Base Returns'!$A:$A,0))</f>
        <v>Cemex Latam Holdings</v>
      </c>
      <c r="D12" s="77">
        <f>INDEX('Base Returns'!$H:$H,MATCH(Returns!$A12,'Base Returns'!$A:$A,0))</f>
        <v>-4.8808172531644198E-2</v>
      </c>
      <c r="E12" s="77">
        <f>INDEX('Base Returns'!I:I,MATCH(Returns!$A12,'Base Returns'!$A:$A,0))</f>
        <v>-2.3809523809177301E-3</v>
      </c>
      <c r="F12" s="77">
        <f>INDEX('Base Returns'!J:J,MATCH(Returns!$A12,'Base Returns'!$A:$A,0))</f>
        <v>-3.8990825688415498E-2</v>
      </c>
      <c r="G12" s="77">
        <f>INDEX('Base Returns'!K:K,MATCH(Returns!$A12,'Base Returns'!$A:$A,0))</f>
        <v>-0.61630036630027496</v>
      </c>
      <c r="H12" s="77">
        <f>INDEX('Base Returns'!L:L,MATCH(Returns!$A12,'Base Returns'!$A:$A,0))</f>
        <v>-0.63438045375281904</v>
      </c>
      <c r="I12" s="77">
        <f>INDEX('Base Returns'!M:M,MATCH(Returns!$A12,'Base Returns'!$A:$A,0))</f>
        <v>-0.72470433639944498</v>
      </c>
      <c r="J12" s="77">
        <f>INDEX('Base Returns'!N:N,MATCH(Returns!$A12,'Base Returns'!$A:$A,0))</f>
        <v>4.6428571427895797E-2</v>
      </c>
      <c r="K12" s="77">
        <f>INDEX('Base Returns'!O:O,MATCH(Returns!$A12,'Base Returns'!$A:$A,0))</f>
        <v>-1.3651877133270301E-2</v>
      </c>
      <c r="L12" s="77">
        <f>INDEX('Base Returns'!P:P,MATCH(Returns!$A12,'Base Returns'!$A:$A,0))</f>
        <v>4.95963091125304E-2</v>
      </c>
      <c r="M12" s="77">
        <f>INDEX('Base Returns'!Q:Q,MATCH(Returns!$A12,'Base Returns'!$A:$A,0))</f>
        <v>-1.75824175821617E-2</v>
      </c>
      <c r="N12" s="77">
        <f>INDEX('Base Returns'!R:R,MATCH(Returns!$A12,'Base Returns'!$A:$A,0))</f>
        <v>-1.45413870250195E-2</v>
      </c>
      <c r="O12" s="77">
        <f>INDEX('Base Returns'!S:S,MATCH(Returns!$A12,'Base Returns'!$A:$A,0))</f>
        <v>-4.8808172531644198E-2</v>
      </c>
      <c r="P12" s="77">
        <f>INDEX('Base Returns'!T:T,MATCH(Returns!$A12,'Base Returns'!$A:$A,0))</f>
        <v>-4.8808172531644198E-2</v>
      </c>
      <c r="Q12" s="78">
        <f>INDEX('Base Returns'!U:U,MATCH(Returns!$A12,'Base Returns'!$A:$A,0))</f>
        <v>0.19054054054140601</v>
      </c>
      <c r="R12" s="77">
        <f>INDEX('Base Returns'!V:V,MATCH(Returns!$A12,'Base Returns'!$A:$A,0))</f>
        <v>-0.66363636363646905</v>
      </c>
      <c r="S12" s="77">
        <f>INDEX('Base Returns'!W:W,MATCH(Returns!$A12,'Base Returns'!$A:$A,0))</f>
        <v>-2.6548672566605098E-2</v>
      </c>
      <c r="T12" s="77">
        <f>INDEX('Base Returns'!X:X,MATCH(Returns!$A12,'Base Returns'!$A:$A,0))</f>
        <v>9.7087378641008401E-2</v>
      </c>
    </row>
  </sheetData>
  <conditionalFormatting sqref="B3:C12">
    <cfRule type="expression" dxfId="0" priority="2">
      <formula>MOD(ROW(),2)</formula>
    </cfRule>
  </conditionalFormatting>
  <conditionalFormatting sqref="D3:T1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rintOptions horizontalCentered="1" verticalCentered="1"/>
  <pageMargins left="0" right="0" top="0" bottom="0" header="0.19685039370078741" footer="0.19685039370078741"/>
  <pageSetup paperSize="9" scale="82" orientation="landscape" r:id="rId1"/>
  <headerFooter>
    <oddFooter xml:space="preserve">&amp;L&amp;"Segoe UI Light,Negrito"&amp;10&amp;K006B66Fonte: Economatica&amp;C&amp;"Segoe UI Light,Negrito"&amp;10&amp;K006B66www.economatica.com&amp;R&amp;"Segoe UI Light,Negrito"&amp;10&amp;K006B66Tel: +55 (11) 4081-3800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2"/>
  <dimension ref="A1:Y569"/>
  <sheetViews>
    <sheetView workbookViewId="0">
      <pane ySplit="3" topLeftCell="A4" activePane="bottomLeft" state="frozen"/>
      <selection activeCell="J34" sqref="J34"/>
      <selection pane="bottomLeft" activeCell="B4" sqref="B4"/>
    </sheetView>
  </sheetViews>
  <sheetFormatPr baseColWidth="10" defaultColWidth="9.08984375" defaultRowHeight="16" x14ac:dyDescent="0.45"/>
  <cols>
    <col min="1" max="1" width="4.453125" style="13" bestFit="1" customWidth="1"/>
    <col min="2" max="2" width="20.90625" style="4" bestFit="1" customWidth="1"/>
    <col min="3" max="3" width="14.453125" style="4" bestFit="1" customWidth="1"/>
    <col min="4" max="4" width="8.90625" style="4" bestFit="1" customWidth="1"/>
    <col min="5" max="5" width="17.6328125" style="4" bestFit="1" customWidth="1"/>
    <col min="6" max="6" width="15.08984375" style="4" bestFit="1" customWidth="1"/>
    <col min="7" max="7" width="10.90625" style="4" bestFit="1" customWidth="1"/>
    <col min="8" max="13" width="12.90625" style="4" bestFit="1" customWidth="1"/>
    <col min="14" max="14" width="14.453125" style="4" bestFit="1" customWidth="1"/>
    <col min="15" max="15" width="15" style="4" bestFit="1" customWidth="1"/>
    <col min="16" max="16" width="14.453125" style="4" bestFit="1" customWidth="1"/>
    <col min="17" max="17" width="14.90625" style="4" bestFit="1" customWidth="1"/>
    <col min="18" max="18" width="14.453125" style="4" bestFit="1" customWidth="1"/>
    <col min="19" max="19" width="13.90625" style="4" bestFit="1" customWidth="1"/>
    <col min="20" max="24" width="12.90625" style="4" bestFit="1" customWidth="1"/>
    <col min="25" max="16384" width="9.08984375" style="4"/>
  </cols>
  <sheetData>
    <row r="1" spans="1:25" ht="30" customHeight="1" x14ac:dyDescent="0.45"/>
    <row r="2" spans="1:25" ht="20.149999999999999" customHeight="1" x14ac:dyDescent="0.45">
      <c r="A2" s="4"/>
      <c r="B2" s="98" t="s">
        <v>70</v>
      </c>
      <c r="G2" s="99" t="s">
        <v>27</v>
      </c>
      <c r="H2" s="99" t="s">
        <v>21</v>
      </c>
      <c r="I2" s="99" t="s">
        <v>22</v>
      </c>
      <c r="J2" s="99" t="s">
        <v>23</v>
      </c>
      <c r="K2" s="99" t="s">
        <v>24</v>
      </c>
      <c r="L2" s="99" t="s">
        <v>25</v>
      </c>
      <c r="M2" s="99" t="s">
        <v>26</v>
      </c>
      <c r="N2" s="99">
        <f>EOMONTH(O2,-1)</f>
        <v>43708</v>
      </c>
      <c r="O2" s="99">
        <f>EOMONTH(P2,-1)</f>
        <v>43738</v>
      </c>
      <c r="P2" s="99">
        <f>EOMONTH(Q2,-1)</f>
        <v>43769</v>
      </c>
      <c r="Q2" s="99">
        <f>EOMONTH(R2,-1)</f>
        <v>43799</v>
      </c>
      <c r="R2" s="99">
        <f>EOMONTH(S2,-1)</f>
        <v>43830</v>
      </c>
      <c r="S2" s="99">
        <f>'Market Dash'!R3</f>
        <v>43861</v>
      </c>
      <c r="T2" s="100">
        <f>'Market Dash'!R3</f>
        <v>43861</v>
      </c>
      <c r="U2" s="100">
        <f>DATE(YEAR(T2)-1,12,31)</f>
        <v>43830</v>
      </c>
      <c r="V2" s="100">
        <f>DATE(YEAR(U2)-1,12,31)</f>
        <v>43465</v>
      </c>
      <c r="W2" s="100">
        <f>DATE(YEAR(V2)-1,12,31)</f>
        <v>43100</v>
      </c>
      <c r="X2" s="100">
        <f>DATE(YEAR(W2)-1,12,31)</f>
        <v>42735</v>
      </c>
    </row>
    <row r="3" spans="1:25" x14ac:dyDescent="0.45">
      <c r="A3" s="81" t="s">
        <v>28</v>
      </c>
      <c r="B3" s="81" t="str">
        <f>_xll.ECOSECURITIES("STOCK","ACTIVE",,"col",,,,"Index Particip.&gt;0")</f>
        <v>Codigo</v>
      </c>
      <c r="C3" s="81" t="str">
        <f>_xll.ECONOMATICA($B$4:$B$568,"ticker")</f>
        <v>Codigo</v>
      </c>
      <c r="D3" s="81" t="str">
        <f>_xll.ECONOMATICA($B$4:$B$568,"Class",,,,,,,,,"Classe")</f>
        <v>Classe</v>
      </c>
      <c r="E3" s="81" t="s">
        <v>29</v>
      </c>
      <c r="F3" s="81" t="str">
        <f>_xll.ECONOMATICA($B$4:$B$568,"Name")</f>
        <v>Nombre</v>
      </c>
      <c r="G3" s="81" t="str">
        <f>_xll.ECONOMATICA($B$4:$B$568,"return",,'Market Dash'!R3,,,,"DECIMAL",,,"Return "&amp;G2)</f>
        <v>Return 1d</v>
      </c>
      <c r="H3" s="81" t="str">
        <f>_xll.ECONOMATICA($B$4:$B$568,"return",'Base Returns'!H2,'Market Dash'!R3,,,,"DECIMAL",,,"Return "&amp;H2)</f>
        <v>Return 1m</v>
      </c>
      <c r="I3" s="81" t="str">
        <f>_xll.ECONOMATICA($B$4:$B$568,"return",'Base Returns'!I2,'Market Dash'!R3,,,,"DECIMAL",,,"Return "&amp;I2)</f>
        <v>Return 6m</v>
      </c>
      <c r="J3" s="81" t="str">
        <f>_xll.ECONOMATICA($B$4:$B$568,"return",'Base Returns'!J2,'Market Dash'!R3,,,,"DECIMAL",,,"Return "&amp;J2)</f>
        <v>Return 12m</v>
      </c>
      <c r="K3" s="81" t="str">
        <f>_xll.ECONOMATICA($B$4:$B$568,"return",'Base Returns'!K2,'Market Dash'!R3,,,,"DECIMAL",,,"Return "&amp;K2)</f>
        <v>Return 24m</v>
      </c>
      <c r="L3" s="81" t="str">
        <f>_xll.ECONOMATICA($B$4:$B$568,"return",'Base Returns'!L2,'Market Dash'!R3,,,,"DECIMAL",,,"Return "&amp;L2)</f>
        <v>Return 36m</v>
      </c>
      <c r="M3" s="81" t="str">
        <f>_xll.ECONOMATICA($B$4:$B$568,"return",'Base Returns'!M2,'Market Dash'!R3,,,,"DECIMAL",,,"Return "&amp;M2)</f>
        <v>Return 60m</v>
      </c>
      <c r="N3" s="81" t="str">
        <f>"Return "&amp;TEXT(_xll.ECONOMATICA($B$4:$B$568,"return","in the month",N2,,,,"DECIMAL",,,N2),"mmm-yy")</f>
        <v>Return ago-19</v>
      </c>
      <c r="O3" s="81" t="str">
        <f>"Return "&amp;TEXT(_xll.ECONOMATICA($B$4:$B$568,"return","in the month",O2,,,,"DECIMAL",,,O2),"mmm-yy")</f>
        <v>Return sep-19</v>
      </c>
      <c r="P3" s="81" t="str">
        <f>"Return "&amp;TEXT(_xll.ECONOMATICA($B$4:$B$568,"return","in the month",P2,,,,"DECIMAL",,,P2),"mmm-yy")</f>
        <v>Return oct-19</v>
      </c>
      <c r="Q3" s="81" t="str">
        <f>"Return "&amp;TEXT(_xll.ECONOMATICA($B$4:$B$568,"return","in the month",Q2,,,,"DECIMAL",,,Q2),"mmm-yy")</f>
        <v>Return nov-19</v>
      </c>
      <c r="R3" s="81" t="str">
        <f>"Return "&amp;TEXT(_xll.ECONOMATICA($B$4:$B$568,"return","in the month",R2,,,,"DECIMAL",,,R2),"mmm-yy")</f>
        <v>Return dic-19</v>
      </c>
      <c r="S3" s="81" t="str">
        <f>"Return "&amp;TEXT(_xll.ECONOMATICA($B$4:$B$568,"return","in the month",S2,,,,"DECIMAL",,,S2),"mmm-yy")</f>
        <v>Return ene-20</v>
      </c>
      <c r="T3" s="81" t="str">
        <f>"Return "&amp;TEXT(_xll.ECONOMATICA($B$4:$B$568,"return","in the year",T2,,,,"DECIMAL",,,T2),"aaa")</f>
        <v>Return vie</v>
      </c>
      <c r="U3" s="81" t="str">
        <f>"Return "&amp;TEXT(_xll.ECONOMATICA($B$4:$B$568,"return","in the year",U2,,,,"DECIMAL",,,U2),"aaa")</f>
        <v>Return mar</v>
      </c>
      <c r="V3" s="81" t="str">
        <f>"Return "&amp;TEXT(_xll.ECONOMATICA($B$4:$B$568,"return","in the year",V2,,,,"DECIMAL",,,V2),"aaa")</f>
        <v>Return lun</v>
      </c>
      <c r="W3" s="81" t="str">
        <f>"Return "&amp;TEXT(_xll.ECONOMATICA($B$4:$B$568,"return","in the year",W2,,,,"DECIMAL",,,W2),"aaa")</f>
        <v>Return dom</v>
      </c>
      <c r="X3" s="81" t="str">
        <f>"Return "&amp;TEXT(_xll.ECONOMATICA($B$4:$B$568,"return","in the year",X2,,,,"DECIMAL",,,X2),"aaa")</f>
        <v>Return sáb</v>
      </c>
      <c r="Y3" s="4" t="str">
        <f>_xll.ECONOMATICA($B$4:$B$488,"Hist Average","1M","D-0",,,"ORIGINAL CURRENCY","THOUSANDS","false","true","Avg Vol$",{"std.tec.cals=7"})</f>
        <v>Avg Vol$</v>
      </c>
    </row>
    <row r="4" spans="1:25" x14ac:dyDescent="0.45">
      <c r="A4" s="13">
        <v>1</v>
      </c>
      <c r="B4" s="13" t="s">
        <v>79</v>
      </c>
      <c r="C4" s="13" t="s">
        <v>102</v>
      </c>
      <c r="D4" s="13" t="s">
        <v>145</v>
      </c>
      <c r="E4" s="13" t="str">
        <f t="shared" ref="E4:E67" si="0">CONCATENATE(C4," ",D4)</f>
        <v>PFAVH Pref</v>
      </c>
      <c r="F4" s="13" t="s">
        <v>126</v>
      </c>
      <c r="G4" s="82">
        <v>4.9875311724463202E-3</v>
      </c>
      <c r="H4" s="39">
        <v>9.8092643051204506E-2</v>
      </c>
      <c r="I4" s="39">
        <v>0.29185793330922</v>
      </c>
      <c r="J4" s="39">
        <v>0.21763207594631201</v>
      </c>
      <c r="K4" s="39">
        <v>-0.23328737613599501</v>
      </c>
      <c r="L4" s="39">
        <v>-0.27037345763441401</v>
      </c>
      <c r="M4" s="39">
        <v>-0.37772825457155701</v>
      </c>
      <c r="N4" s="39">
        <v>-0.298563019390858</v>
      </c>
      <c r="O4" s="39">
        <v>0.38929552025743802</v>
      </c>
      <c r="P4" s="39">
        <v>0.230263157894951</v>
      </c>
      <c r="Q4" s="39">
        <v>-4.8128342245981899E-2</v>
      </c>
      <c r="R4" s="39">
        <v>3.08988764045353E-2</v>
      </c>
      <c r="S4" s="39">
        <v>9.8092643051204506E-2</v>
      </c>
      <c r="T4" s="39">
        <v>9.8092643051204506E-2</v>
      </c>
      <c r="U4" s="39">
        <v>0.14894028464186701</v>
      </c>
      <c r="V4" s="39">
        <v>-0.41186060357024001</v>
      </c>
      <c r="W4" s="39">
        <v>-0.15737065139997899</v>
      </c>
      <c r="X4" s="39">
        <v>1.1694729180634</v>
      </c>
      <c r="Y4" s="4">
        <v>827402.58924999996</v>
      </c>
    </row>
    <row r="5" spans="1:25" x14ac:dyDescent="0.45">
      <c r="A5" s="13">
        <v>2</v>
      </c>
      <c r="B5" s="13" t="s">
        <v>80</v>
      </c>
      <c r="C5" s="13" t="s">
        <v>103</v>
      </c>
      <c r="D5" s="13" t="s">
        <v>146</v>
      </c>
      <c r="E5" s="13" t="str">
        <f t="shared" si="0"/>
        <v>BOGOTA Ord</v>
      </c>
      <c r="F5" s="13" t="s">
        <v>127</v>
      </c>
      <c r="G5" s="82">
        <v>1.6445865690911901E-2</v>
      </c>
      <c r="H5" s="39">
        <v>4.9152190722452402E-2</v>
      </c>
      <c r="I5" s="39">
        <v>0.274427545664366</v>
      </c>
      <c r="J5" s="39">
        <v>0.56683430416160296</v>
      </c>
      <c r="K5" s="39">
        <v>0.47594475549180099</v>
      </c>
      <c r="L5" s="39">
        <v>0.72561495707137502</v>
      </c>
      <c r="M5" s="39">
        <v>0.82098246956826204</v>
      </c>
      <c r="N5" s="39">
        <v>-2.4984916090033901E-3</v>
      </c>
      <c r="O5" s="39">
        <v>0.13712005995519599</v>
      </c>
      <c r="P5" s="39">
        <v>8.6375001450505806E-2</v>
      </c>
      <c r="Q5" s="39">
        <v>-2.0813209885091099E-3</v>
      </c>
      <c r="R5" s="39">
        <v>-1.2170797906037501E-2</v>
      </c>
      <c r="S5" s="39">
        <v>4.9152190722452402E-2</v>
      </c>
      <c r="T5" s="39">
        <v>4.9152190722452402E-2</v>
      </c>
      <c r="U5" s="39">
        <v>0.60784527039853897</v>
      </c>
      <c r="V5" s="39">
        <v>-0.13158240002667301</v>
      </c>
      <c r="W5" s="39">
        <v>0.17615658028808001</v>
      </c>
      <c r="X5" s="39">
        <v>6.4580398466205197E-2</v>
      </c>
      <c r="Y5" s="4">
        <v>1185478.334</v>
      </c>
    </row>
    <row r="6" spans="1:25" x14ac:dyDescent="0.45">
      <c r="A6" s="13">
        <v>3</v>
      </c>
      <c r="B6" s="13" t="s">
        <v>81</v>
      </c>
      <c r="C6" s="13" t="s">
        <v>104</v>
      </c>
      <c r="D6" s="13" t="s">
        <v>145</v>
      </c>
      <c r="E6" s="13" t="str">
        <f t="shared" si="0"/>
        <v>PFDAVVNDA Pref</v>
      </c>
      <c r="F6" s="13" t="s">
        <v>128</v>
      </c>
      <c r="G6" s="82">
        <v>-4.3478260886331598E-4</v>
      </c>
      <c r="H6" s="39">
        <v>0</v>
      </c>
      <c r="I6" s="39">
        <v>0.12891474400748801</v>
      </c>
      <c r="J6" s="39">
        <v>0.317930268720374</v>
      </c>
      <c r="K6" s="39">
        <v>0.51122863435011801</v>
      </c>
      <c r="L6" s="39">
        <v>0.57831774364050903</v>
      </c>
      <c r="M6" s="39">
        <v>1.1443272484501401</v>
      </c>
      <c r="N6" s="39">
        <v>1.21536217811808E-2</v>
      </c>
      <c r="O6" s="39">
        <v>3.09430488705402E-2</v>
      </c>
      <c r="P6" s="39">
        <v>1.6470588236188601E-2</v>
      </c>
      <c r="Q6" s="39">
        <v>1.8518518518249E-2</v>
      </c>
      <c r="R6" s="39">
        <v>4.5000000000072801E-2</v>
      </c>
      <c r="S6" s="39">
        <v>0</v>
      </c>
      <c r="T6" s="39">
        <v>0</v>
      </c>
      <c r="U6" s="39">
        <v>0.51911496692104298</v>
      </c>
      <c r="V6" s="39">
        <v>5.9268476492434302E-2</v>
      </c>
      <c r="W6" s="39">
        <v>2.8573217839948501E-2</v>
      </c>
      <c r="X6" s="39">
        <v>0.420578629908268</v>
      </c>
      <c r="Y6" s="4">
        <v>6497437.3210000005</v>
      </c>
    </row>
    <row r="7" spans="1:25" x14ac:dyDescent="0.45">
      <c r="A7" s="13">
        <v>4</v>
      </c>
      <c r="B7" s="13" t="s">
        <v>82</v>
      </c>
      <c r="C7" s="13" t="s">
        <v>105</v>
      </c>
      <c r="D7" s="13" t="s">
        <v>146</v>
      </c>
      <c r="E7" s="13" t="str">
        <f t="shared" si="0"/>
        <v>BCOLOMBIA Ord</v>
      </c>
      <c r="F7" s="13" t="s">
        <v>129</v>
      </c>
      <c r="G7" s="82">
        <v>-6.5543071168576699E-3</v>
      </c>
      <c r="H7" s="39">
        <v>-3.5454545454740603E-2</v>
      </c>
      <c r="I7" s="39">
        <v>9.4080068422044902E-2</v>
      </c>
      <c r="J7" s="39">
        <v>0.307767839120061</v>
      </c>
      <c r="K7" s="39">
        <v>0.38494817638827999</v>
      </c>
      <c r="L7" s="39">
        <v>0.82570005008950798</v>
      </c>
      <c r="M7" s="39">
        <v>0.85708276961813701</v>
      </c>
      <c r="N7" s="39">
        <v>7.1246819334192003E-3</v>
      </c>
      <c r="O7" s="39">
        <v>4.7684251821919999E-3</v>
      </c>
      <c r="P7" s="39">
        <v>4.0506329114578001E-2</v>
      </c>
      <c r="Q7" s="39">
        <v>1.4111922140727999E-2</v>
      </c>
      <c r="R7" s="39">
        <v>6.2298515207658098E-2</v>
      </c>
      <c r="S7" s="39">
        <v>-3.5454545454740603E-2</v>
      </c>
      <c r="T7" s="39">
        <v>-3.5454545454740603E-2</v>
      </c>
      <c r="U7" s="39">
        <v>0.48696232860849697</v>
      </c>
      <c r="V7" s="39">
        <v>4.7441474873266998E-2</v>
      </c>
      <c r="W7" s="39">
        <v>0.22781048491015099</v>
      </c>
      <c r="X7" s="39">
        <v>0.24692580294504299</v>
      </c>
      <c r="Y7" s="4">
        <v>8112001.9689999996</v>
      </c>
    </row>
    <row r="8" spans="1:25" x14ac:dyDescent="0.45">
      <c r="A8" s="13">
        <v>5</v>
      </c>
      <c r="B8" s="13" t="s">
        <v>83</v>
      </c>
      <c r="C8" s="13" t="s">
        <v>106</v>
      </c>
      <c r="D8" s="13" t="s">
        <v>145</v>
      </c>
      <c r="E8" s="13" t="str">
        <f t="shared" si="0"/>
        <v>PFBCOLOM Pref</v>
      </c>
      <c r="F8" s="13" t="s">
        <v>129</v>
      </c>
      <c r="G8" s="82">
        <v>-1.5852047556109E-2</v>
      </c>
      <c r="H8" s="39">
        <v>-2.40174672489957E-2</v>
      </c>
      <c r="I8" s="39">
        <v>9.6641643644106795E-2</v>
      </c>
      <c r="J8" s="39">
        <v>0.33471392037230502</v>
      </c>
      <c r="K8" s="39">
        <v>0.45959920374094498</v>
      </c>
      <c r="L8" s="39">
        <v>0.77247812861110998</v>
      </c>
      <c r="M8" s="39">
        <v>0.81040576791390795</v>
      </c>
      <c r="N8" s="39">
        <v>3.5870092098775799E-2</v>
      </c>
      <c r="O8" s="39">
        <v>1.23076182062505E-2</v>
      </c>
      <c r="P8" s="39">
        <v>2.6046511628010201E-2</v>
      </c>
      <c r="Q8" s="39">
        <v>-1.76790571167658E-2</v>
      </c>
      <c r="R8" s="39">
        <v>6.3125261463937904E-2</v>
      </c>
      <c r="S8" s="39">
        <v>-2.40174672489957E-2</v>
      </c>
      <c r="T8" s="39">
        <v>-2.40174672489957E-2</v>
      </c>
      <c r="U8" s="39">
        <v>0.49647564080602002</v>
      </c>
      <c r="V8" s="39">
        <v>8.4198612170439405E-2</v>
      </c>
      <c r="W8" s="39">
        <v>0.13498494718631299</v>
      </c>
      <c r="X8" s="39">
        <v>0.30196878207789302</v>
      </c>
      <c r="Y8" s="4">
        <v>36755568.733999997</v>
      </c>
    </row>
    <row r="9" spans="1:25" x14ac:dyDescent="0.45">
      <c r="A9" s="13">
        <v>6</v>
      </c>
      <c r="B9" s="13" t="s">
        <v>84</v>
      </c>
      <c r="C9" s="13" t="s">
        <v>107</v>
      </c>
      <c r="D9" s="13" t="s">
        <v>146</v>
      </c>
      <c r="E9" s="13" t="str">
        <f t="shared" si="0"/>
        <v>BVC Ord</v>
      </c>
      <c r="F9" s="13" t="s">
        <v>130</v>
      </c>
      <c r="G9" s="82">
        <v>-2.30905861453721E-2</v>
      </c>
      <c r="H9" s="39">
        <v>-5.1724137931159903E-2</v>
      </c>
      <c r="I9" s="39">
        <v>-6.6537611361127305E-2</v>
      </c>
      <c r="J9" s="39">
        <v>-1.0775065054986E-2</v>
      </c>
      <c r="K9" s="39">
        <v>-0.140628173843725</v>
      </c>
      <c r="L9" s="39">
        <v>8.5390386726503495E-2</v>
      </c>
      <c r="M9" s="39">
        <v>0.42419903701171302</v>
      </c>
      <c r="N9" s="39">
        <v>2.0019810130179401E-2</v>
      </c>
      <c r="O9" s="39">
        <v>-4.3261231281576301E-2</v>
      </c>
      <c r="P9" s="39">
        <v>-6.08695652172173E-2</v>
      </c>
      <c r="Q9" s="39">
        <v>0.142592592592409</v>
      </c>
      <c r="R9" s="39">
        <v>-5.9967585089034402E-2</v>
      </c>
      <c r="S9" s="39">
        <v>-5.1724137931159903E-2</v>
      </c>
      <c r="T9" s="39">
        <v>-5.1724137931159903E-2</v>
      </c>
      <c r="U9" s="39">
        <v>1.35764730293886E-2</v>
      </c>
      <c r="V9" s="39">
        <v>-7.1236835748131902E-2</v>
      </c>
      <c r="W9" s="39">
        <v>0.232686722283834</v>
      </c>
      <c r="X9" s="39">
        <v>0.34144144059624498</v>
      </c>
      <c r="Y9" s="4">
        <v>236572.63800000001</v>
      </c>
    </row>
    <row r="10" spans="1:25" x14ac:dyDescent="0.45">
      <c r="A10" s="13">
        <v>7</v>
      </c>
      <c r="B10" s="13" t="s">
        <v>85</v>
      </c>
      <c r="C10" s="13" t="s">
        <v>108</v>
      </c>
      <c r="D10" s="13" t="s">
        <v>146</v>
      </c>
      <c r="E10" s="13" t="str">
        <f t="shared" si="0"/>
        <v>CELSIA Ord</v>
      </c>
      <c r="F10" s="13" t="s">
        <v>131</v>
      </c>
      <c r="G10" s="82">
        <v>1.1037527601729399E-3</v>
      </c>
      <c r="H10" s="39">
        <v>3.9246688918865402E-2</v>
      </c>
      <c r="I10" s="39">
        <v>4.1028798312254401E-2</v>
      </c>
      <c r="J10" s="39">
        <v>0.10342337226029499</v>
      </c>
      <c r="K10" s="39">
        <v>5.1338678598767701E-2</v>
      </c>
      <c r="L10" s="39">
        <v>0.19105707735085201</v>
      </c>
      <c r="M10" s="39">
        <v>4.6804968749711399E-2</v>
      </c>
      <c r="N10" s="39">
        <v>-3.5955056178863701E-2</v>
      </c>
      <c r="O10" s="39">
        <v>1.39860139861412E-2</v>
      </c>
      <c r="P10" s="39">
        <v>1.0800657430081601E-2</v>
      </c>
      <c r="Q10" s="39">
        <v>1.49425287345366E-2</v>
      </c>
      <c r="R10" s="39">
        <v>-1.13250282993249E-3</v>
      </c>
      <c r="S10" s="39">
        <v>3.9246688918865402E-2</v>
      </c>
      <c r="T10" s="39">
        <v>3.9246688918865402E-2</v>
      </c>
      <c r="U10" s="39">
        <v>0.14980571295207501</v>
      </c>
      <c r="V10" s="39">
        <v>-0.128932194998924</v>
      </c>
      <c r="W10" s="39">
        <v>0.20826040952320901</v>
      </c>
      <c r="X10" s="39">
        <v>0.498238351687323</v>
      </c>
      <c r="Y10" s="4">
        <v>1169994.20725</v>
      </c>
    </row>
    <row r="11" spans="1:25" x14ac:dyDescent="0.45">
      <c r="A11" s="13">
        <v>8</v>
      </c>
      <c r="B11" s="13" t="s">
        <v>86</v>
      </c>
      <c r="C11" s="13" t="s">
        <v>109</v>
      </c>
      <c r="D11" s="13" t="s">
        <v>146</v>
      </c>
      <c r="E11" s="13" t="str">
        <f t="shared" si="0"/>
        <v>CEMARGOS Ord</v>
      </c>
      <c r="F11" s="13" t="s">
        <v>132</v>
      </c>
      <c r="G11" s="82">
        <v>-1.2158054711108E-2</v>
      </c>
      <c r="H11" s="39">
        <v>-0.1018262537173</v>
      </c>
      <c r="I11" s="39">
        <v>-0.14018245083570899</v>
      </c>
      <c r="J11" s="39">
        <v>-0.16877390456909799</v>
      </c>
      <c r="K11" s="39">
        <v>-0.389159987326129</v>
      </c>
      <c r="L11" s="39">
        <v>-0.39570032631338098</v>
      </c>
      <c r="M11" s="39">
        <v>-0.20565470701694699</v>
      </c>
      <c r="N11" s="39">
        <v>-1.3003901176489301E-3</v>
      </c>
      <c r="O11" s="39">
        <v>-3.125E-2</v>
      </c>
      <c r="P11" s="39">
        <v>3.4191658662166398E-2</v>
      </c>
      <c r="Q11" s="39">
        <v>-0.187418086500547</v>
      </c>
      <c r="R11" s="39">
        <v>0.177419354839076</v>
      </c>
      <c r="S11" s="39">
        <v>-0.1018262537173</v>
      </c>
      <c r="T11" s="39">
        <v>-0.1018262537173</v>
      </c>
      <c r="U11" s="39">
        <v>8.3258984928834295E-2</v>
      </c>
      <c r="V11" s="39">
        <v>-0.38132228090951698</v>
      </c>
      <c r="W11" s="39">
        <v>-8.8468054336772201E-3</v>
      </c>
      <c r="X11" s="39">
        <v>0.241865965283068</v>
      </c>
      <c r="Y11" s="4">
        <v>4078614.673</v>
      </c>
    </row>
    <row r="12" spans="1:25" x14ac:dyDescent="0.45">
      <c r="A12" s="13">
        <v>9</v>
      </c>
      <c r="B12" s="13" t="s">
        <v>87</v>
      </c>
      <c r="C12" s="13" t="s">
        <v>110</v>
      </c>
      <c r="D12" s="13" t="s">
        <v>145</v>
      </c>
      <c r="E12" s="13" t="str">
        <f t="shared" si="0"/>
        <v>PFCEMARGOS Pref</v>
      </c>
      <c r="F12" s="13" t="s">
        <v>132</v>
      </c>
      <c r="G12" s="82">
        <v>4.2338709678006098E-2</v>
      </c>
      <c r="H12" s="39">
        <v>-7.9865715601990794E-2</v>
      </c>
      <c r="I12" s="39">
        <v>-0.18172643760306501</v>
      </c>
      <c r="J12" s="39">
        <v>-0.197584143046697</v>
      </c>
      <c r="K12" s="39">
        <v>-0.41700138698273798</v>
      </c>
      <c r="L12" s="39">
        <v>-0.47407331418362397</v>
      </c>
      <c r="M12" s="39">
        <v>-0.30884615687595202</v>
      </c>
      <c r="N12" s="39">
        <v>-7.7519379847217403E-3</v>
      </c>
      <c r="O12" s="39">
        <v>-3.1250000000909502E-2</v>
      </c>
      <c r="P12" s="39">
        <v>-5.5297662676821298E-2</v>
      </c>
      <c r="Q12" s="39">
        <v>-7.9310344826808404E-2</v>
      </c>
      <c r="R12" s="39">
        <v>6.3670411986095105E-2</v>
      </c>
      <c r="S12" s="39">
        <v>-7.9865715601990794E-2</v>
      </c>
      <c r="T12" s="39">
        <v>-7.9865715601990794E-2</v>
      </c>
      <c r="U12" s="39">
        <v>8.60139316682762E-3</v>
      </c>
      <c r="V12" s="39">
        <v>-0.41053199421730802</v>
      </c>
      <c r="W12" s="39">
        <v>-4.9984043896984097E-2</v>
      </c>
      <c r="X12" s="39">
        <v>0.1928574421964</v>
      </c>
      <c r="Y12" s="4">
        <v>257209.68799999999</v>
      </c>
    </row>
    <row r="13" spans="1:25" x14ac:dyDescent="0.45">
      <c r="A13" s="13">
        <v>10</v>
      </c>
      <c r="B13" s="13" t="s">
        <v>88</v>
      </c>
      <c r="C13" s="13" t="s">
        <v>111</v>
      </c>
      <c r="D13" s="13" t="s">
        <v>146</v>
      </c>
      <c r="E13" s="13" t="str">
        <f t="shared" si="0"/>
        <v>CLH Ord</v>
      </c>
      <c r="F13" s="13" t="s">
        <v>133</v>
      </c>
      <c r="G13" s="82">
        <v>-5.9311981021892297E-3</v>
      </c>
      <c r="H13" s="39">
        <v>-4.8808172531644198E-2</v>
      </c>
      <c r="I13" s="39">
        <v>-2.3809523809177301E-3</v>
      </c>
      <c r="J13" s="39">
        <v>-3.8990825688415498E-2</v>
      </c>
      <c r="K13" s="39">
        <v>-0.61630036630027496</v>
      </c>
      <c r="L13" s="39">
        <v>-0.63438045375281904</v>
      </c>
      <c r="M13" s="39">
        <v>-0.72470433639944498</v>
      </c>
      <c r="N13" s="39">
        <v>4.6428571427895797E-2</v>
      </c>
      <c r="O13" s="39">
        <v>-1.3651877133270301E-2</v>
      </c>
      <c r="P13" s="39">
        <v>4.95963091125304E-2</v>
      </c>
      <c r="Q13" s="39">
        <v>-1.75824175821617E-2</v>
      </c>
      <c r="R13" s="39">
        <v>-1.45413870250195E-2</v>
      </c>
      <c r="S13" s="39">
        <v>-4.8808172531644198E-2</v>
      </c>
      <c r="T13" s="39">
        <v>-4.8808172531644198E-2</v>
      </c>
      <c r="U13" s="39">
        <v>0.19054054054140601</v>
      </c>
      <c r="V13" s="39">
        <v>-0.66363636363646905</v>
      </c>
      <c r="W13" s="39">
        <v>-2.6548672566605098E-2</v>
      </c>
      <c r="X13" s="39">
        <v>9.7087378641008401E-2</v>
      </c>
      <c r="Y13" s="4">
        <v>940931.598</v>
      </c>
    </row>
    <row r="14" spans="1:25" x14ac:dyDescent="0.45">
      <c r="A14" s="13">
        <v>11</v>
      </c>
      <c r="B14" s="13" t="s">
        <v>89</v>
      </c>
      <c r="C14" s="13" t="s">
        <v>112</v>
      </c>
      <c r="D14" s="13" t="s">
        <v>146</v>
      </c>
      <c r="E14" s="13" t="str">
        <f t="shared" si="0"/>
        <v>CONCONCRET Ord</v>
      </c>
      <c r="F14" s="13" t="s">
        <v>134</v>
      </c>
      <c r="G14" s="82"/>
      <c r="H14" s="39">
        <v>4.8458149780344698E-2</v>
      </c>
      <c r="I14" s="39">
        <v>-5.5555555555692998E-2</v>
      </c>
      <c r="J14" s="39">
        <v>0.30410958904045399</v>
      </c>
      <c r="K14" s="39">
        <v>-0.52400000000023295</v>
      </c>
      <c r="L14" s="39">
        <v>-0.57637902876827896</v>
      </c>
      <c r="M14" s="39">
        <v>-0.63088832636189196</v>
      </c>
      <c r="N14" s="39">
        <v>2.18253968250792E-2</v>
      </c>
      <c r="O14" s="39">
        <v>-4.8543689320504201E-2</v>
      </c>
      <c r="P14" s="39">
        <v>-0.142857142856956</v>
      </c>
      <c r="Q14" s="39">
        <v>6.6666666667515501E-2</v>
      </c>
      <c r="R14" s="39">
        <v>1.3392857143117E-2</v>
      </c>
      <c r="S14" s="39">
        <v>4.8458149780344698E-2</v>
      </c>
      <c r="T14" s="39">
        <v>4.8458149780344698E-2</v>
      </c>
      <c r="U14" s="39">
        <v>0.23369565217406499</v>
      </c>
      <c r="V14" s="39">
        <v>-0.62828282828268101</v>
      </c>
      <c r="W14" s="39">
        <v>-9.5127132765774197E-2</v>
      </c>
      <c r="X14" s="39">
        <v>5.3441423942786101E-2</v>
      </c>
      <c r="Y14" s="4">
        <v>26436.4218999939</v>
      </c>
    </row>
    <row r="15" spans="1:25" x14ac:dyDescent="0.45">
      <c r="A15" s="13">
        <v>12</v>
      </c>
      <c r="B15" s="13" t="s">
        <v>90</v>
      </c>
      <c r="C15" s="13" t="s">
        <v>113</v>
      </c>
      <c r="D15" s="13" t="s">
        <v>146</v>
      </c>
      <c r="E15" s="13" t="str">
        <f t="shared" si="0"/>
        <v>CORFICOLCF Ord</v>
      </c>
      <c r="F15" s="13" t="s">
        <v>135</v>
      </c>
      <c r="G15" s="82">
        <v>-1.84275184255966E-3</v>
      </c>
      <c r="H15" s="39">
        <v>5.5194805194332702E-2</v>
      </c>
      <c r="I15" s="39">
        <v>0.202812731309677</v>
      </c>
      <c r="J15" s="39">
        <v>0.83366671697353001</v>
      </c>
      <c r="K15" s="39">
        <v>0.32429507817141701</v>
      </c>
      <c r="L15" s="39">
        <v>4.7690657745988602E-2</v>
      </c>
      <c r="M15" s="39">
        <v>4.2012536003312603E-2</v>
      </c>
      <c r="N15" s="39">
        <v>-2.6646928201444101E-2</v>
      </c>
      <c r="O15" s="39">
        <v>6.6159695817987099E-2</v>
      </c>
      <c r="P15" s="39">
        <v>3.7803138373419601E-2</v>
      </c>
      <c r="Q15" s="39">
        <v>1.23711340202135E-2</v>
      </c>
      <c r="R15" s="39">
        <v>4.5485403938073397E-2</v>
      </c>
      <c r="S15" s="39">
        <v>5.5194805194332702E-2</v>
      </c>
      <c r="T15" s="39">
        <v>5.5194805194332702E-2</v>
      </c>
      <c r="U15" s="39">
        <v>1.01324908587732</v>
      </c>
      <c r="V15" s="39">
        <v>-0.426146515783621</v>
      </c>
      <c r="W15" s="39">
        <v>-0.201311481941957</v>
      </c>
      <c r="X15" s="39">
        <v>-3.2098391954605197E-2</v>
      </c>
      <c r="Y15" s="4">
        <v>2423522.0649999999</v>
      </c>
    </row>
    <row r="16" spans="1:25" x14ac:dyDescent="0.45">
      <c r="A16" s="13">
        <v>13</v>
      </c>
      <c r="B16" s="13" t="s">
        <v>91</v>
      </c>
      <c r="C16" s="13" t="s">
        <v>114</v>
      </c>
      <c r="D16" s="13" t="s">
        <v>146</v>
      </c>
      <c r="E16" s="13" t="str">
        <f t="shared" si="0"/>
        <v>ECOPETROL Ord</v>
      </c>
      <c r="F16" s="13" t="s">
        <v>136</v>
      </c>
      <c r="G16" s="82">
        <v>-6.2500000003637996E-3</v>
      </c>
      <c r="H16" s="39">
        <v>-4.0723981900591802E-2</v>
      </c>
      <c r="I16" s="39">
        <v>0.111847752283211</v>
      </c>
      <c r="J16" s="39">
        <v>0.20925965703296201</v>
      </c>
      <c r="K16" s="39">
        <v>0.37048191666894098</v>
      </c>
      <c r="L16" s="39">
        <v>1.69686836567009</v>
      </c>
      <c r="M16" s="39">
        <v>1.0658568647631901</v>
      </c>
      <c r="N16" s="39">
        <v>-6.8027210884829395E-2</v>
      </c>
      <c r="O16" s="39">
        <v>7.6642335767246605E-2</v>
      </c>
      <c r="P16" s="39">
        <v>3.0508474575981399E-2</v>
      </c>
      <c r="Q16" s="39">
        <v>8.2236842105048696E-2</v>
      </c>
      <c r="R16" s="39">
        <v>3.5745768436754602E-2</v>
      </c>
      <c r="S16" s="39">
        <v>-4.0723981900591802E-2</v>
      </c>
      <c r="T16" s="39">
        <v>-4.0723981900591802E-2</v>
      </c>
      <c r="U16" s="39">
        <v>0.39166002403362699</v>
      </c>
      <c r="V16" s="39">
        <v>0.23562285578547701</v>
      </c>
      <c r="W16" s="39">
        <v>0.62899851495225401</v>
      </c>
      <c r="X16" s="39">
        <v>0.24324324324348701</v>
      </c>
      <c r="Y16" s="4">
        <v>24445658.013</v>
      </c>
    </row>
    <row r="17" spans="1:25" x14ac:dyDescent="0.45">
      <c r="A17" s="13">
        <v>14</v>
      </c>
      <c r="B17" s="13" t="s">
        <v>92</v>
      </c>
      <c r="C17" s="13" t="s">
        <v>115</v>
      </c>
      <c r="D17" s="13" t="s">
        <v>146</v>
      </c>
      <c r="E17" s="13" t="str">
        <f t="shared" si="0"/>
        <v>ETB Ord</v>
      </c>
      <c r="F17" s="13" t="s">
        <v>137</v>
      </c>
      <c r="G17" s="82">
        <v>3.19999999992433E-2</v>
      </c>
      <c r="H17" s="39">
        <v>-3.8610038609476799E-3</v>
      </c>
      <c r="I17" s="39">
        <v>6.6115702478782595E-2</v>
      </c>
      <c r="J17" s="39">
        <v>4.0322580645806697E-2</v>
      </c>
      <c r="K17" s="39">
        <v>-0.45454545454529599</v>
      </c>
      <c r="L17" s="39">
        <v>-0.59561128526634999</v>
      </c>
      <c r="M17" s="39">
        <v>-0.19182432540576</v>
      </c>
      <c r="N17" s="39">
        <v>-3.3057851239391298E-2</v>
      </c>
      <c r="O17" s="39">
        <v>-2.1367521367210401E-2</v>
      </c>
      <c r="P17" s="39">
        <v>4.8034934497991302E-2</v>
      </c>
      <c r="Q17" s="39">
        <v>4.1666666675155301E-3</v>
      </c>
      <c r="R17" s="39">
        <v>7.4688796679765801E-2</v>
      </c>
      <c r="S17" s="39">
        <v>-3.8610038609476799E-3</v>
      </c>
      <c r="T17" s="39">
        <v>-3.8610038609476799E-3</v>
      </c>
      <c r="U17" s="39">
        <v>3.1872509960521697E-2</v>
      </c>
      <c r="V17" s="39">
        <v>-0.450765864332207</v>
      </c>
      <c r="W17" s="39">
        <v>-0.238333333333721</v>
      </c>
      <c r="X17" s="39">
        <v>0.15606936416224901</v>
      </c>
      <c r="Y17" s="4">
        <v>115284.115699951</v>
      </c>
    </row>
    <row r="18" spans="1:25" x14ac:dyDescent="0.45">
      <c r="A18" s="13">
        <v>15</v>
      </c>
      <c r="B18" s="13" t="s">
        <v>93</v>
      </c>
      <c r="C18" s="13" t="s">
        <v>116</v>
      </c>
      <c r="D18" s="13" t="s">
        <v>146</v>
      </c>
      <c r="E18" s="13" t="str">
        <f t="shared" si="0"/>
        <v>EXITO Ord</v>
      </c>
      <c r="F18" s="13" t="s">
        <v>138</v>
      </c>
      <c r="G18" s="82">
        <v>9.8726114649325597E-2</v>
      </c>
      <c r="H18" s="39">
        <v>-2.6339886062487501E-5</v>
      </c>
      <c r="I18" s="39">
        <v>-0.19877162982535099</v>
      </c>
      <c r="J18" s="39">
        <v>-1.29275351173419E-3</v>
      </c>
      <c r="K18" s="39">
        <v>-0.19920330204244199</v>
      </c>
      <c r="L18" s="39">
        <v>-7.9300936899017002E-2</v>
      </c>
      <c r="M18" s="39">
        <v>-0.37745825630729102</v>
      </c>
      <c r="N18" s="39">
        <v>1.03448275858682E-2</v>
      </c>
      <c r="O18" s="39"/>
      <c r="P18" s="39"/>
      <c r="Q18" s="39">
        <v>-0.217877094972355</v>
      </c>
      <c r="R18" s="39">
        <v>-8.5714285714857397E-3</v>
      </c>
      <c r="S18" s="39">
        <v>-2.6339886062487501E-5</v>
      </c>
      <c r="T18" s="39">
        <v>-2.6339886062487501E-5</v>
      </c>
      <c r="U18" s="39">
        <v>0.14117206401177099</v>
      </c>
      <c r="V18" s="39">
        <v>-0.241748846295231</v>
      </c>
      <c r="W18" s="39">
        <v>0.12665065886365501</v>
      </c>
      <c r="X18" s="39">
        <v>0.155307756025722</v>
      </c>
      <c r="Y18" s="4">
        <v>312896.34299999999</v>
      </c>
    </row>
    <row r="19" spans="1:25" x14ac:dyDescent="0.45">
      <c r="A19" s="13">
        <v>16</v>
      </c>
      <c r="B19" s="13" t="s">
        <v>94</v>
      </c>
      <c r="C19" s="13" t="s">
        <v>117</v>
      </c>
      <c r="D19" s="13" t="s">
        <v>146</v>
      </c>
      <c r="E19" s="13" t="str">
        <f t="shared" si="0"/>
        <v>GRUPOARGOS Ord</v>
      </c>
      <c r="F19" s="13" t="s">
        <v>139</v>
      </c>
      <c r="G19" s="82">
        <v>-3.8503850384586299E-2</v>
      </c>
      <c r="H19" s="39">
        <v>-1.3429322912088501E-2</v>
      </c>
      <c r="I19" s="39">
        <v>4.9239119412959602E-2</v>
      </c>
      <c r="J19" s="39">
        <v>-3.9800391435164797E-2</v>
      </c>
      <c r="K19" s="39">
        <v>-0.12044195345340999</v>
      </c>
      <c r="L19" s="39">
        <v>-4.8171142863793599E-2</v>
      </c>
      <c r="M19" s="39">
        <v>2.6198971654594099E-2</v>
      </c>
      <c r="N19" s="39">
        <v>7.0154577882931293E-2</v>
      </c>
      <c r="O19" s="39">
        <v>-5.2222222222553703E-2</v>
      </c>
      <c r="P19" s="39">
        <v>7.8013806738454206E-2</v>
      </c>
      <c r="Q19" s="39">
        <v>-4.0437158470012897E-2</v>
      </c>
      <c r="R19" s="39">
        <v>1.3667425966559701E-2</v>
      </c>
      <c r="S19" s="39">
        <v>-1.3429322912088501E-2</v>
      </c>
      <c r="T19" s="39">
        <v>-1.3429322912088501E-2</v>
      </c>
      <c r="U19" s="39">
        <v>7.3965628234873307E-2</v>
      </c>
      <c r="V19" s="39">
        <v>-0.176310235773562</v>
      </c>
      <c r="W19" s="39">
        <v>9.9156624253810194E-2</v>
      </c>
      <c r="X19" s="39">
        <v>0.20883215161127699</v>
      </c>
      <c r="Y19" s="4">
        <v>4599848.1054999996</v>
      </c>
    </row>
    <row r="20" spans="1:25" x14ac:dyDescent="0.45">
      <c r="A20" s="13">
        <v>17</v>
      </c>
      <c r="B20" s="13" t="s">
        <v>95</v>
      </c>
      <c r="C20" s="13" t="s">
        <v>118</v>
      </c>
      <c r="D20" s="13" t="s">
        <v>145</v>
      </c>
      <c r="E20" s="13" t="str">
        <f t="shared" si="0"/>
        <v>PFGRUPOARG Pref</v>
      </c>
      <c r="F20" s="13" t="s">
        <v>139</v>
      </c>
      <c r="G20" s="82">
        <v>4.8387096774604302E-2</v>
      </c>
      <c r="H20" s="39">
        <v>-3.0764246472244801E-2</v>
      </c>
      <c r="I20" s="39">
        <v>-4.2893150169256801E-2</v>
      </c>
      <c r="J20" s="39">
        <v>-0.14034221300156799</v>
      </c>
      <c r="K20" s="39">
        <v>-0.248514471487433</v>
      </c>
      <c r="L20" s="39">
        <v>-0.26535242951300497</v>
      </c>
      <c r="M20" s="39">
        <v>-0.22823199510370601</v>
      </c>
      <c r="N20" s="39">
        <v>1.01744186049473E-2</v>
      </c>
      <c r="O20" s="39">
        <v>-2.4460431654915699E-2</v>
      </c>
      <c r="P20" s="39">
        <v>3.6194761531078298E-2</v>
      </c>
      <c r="Q20" s="39">
        <v>-4.4412607449921801E-2</v>
      </c>
      <c r="R20" s="39">
        <v>1.1994002998107999E-2</v>
      </c>
      <c r="S20" s="39">
        <v>-3.0764246472244801E-2</v>
      </c>
      <c r="T20" s="39">
        <v>-3.0764246472244801E-2</v>
      </c>
      <c r="U20" s="39">
        <v>-4.6161679507349597E-2</v>
      </c>
      <c r="V20" s="39">
        <v>-0.228835178433801</v>
      </c>
      <c r="W20" s="39">
        <v>7.4382419199537295E-2</v>
      </c>
      <c r="X20" s="39">
        <v>0.20675734060932899</v>
      </c>
      <c r="Y20" s="4">
        <v>504367.32799999998</v>
      </c>
    </row>
    <row r="21" spans="1:25" x14ac:dyDescent="0.45">
      <c r="A21" s="13">
        <v>18</v>
      </c>
      <c r="B21" s="13" t="s">
        <v>96</v>
      </c>
      <c r="C21" s="13" t="s">
        <v>119</v>
      </c>
      <c r="D21" s="13" t="s">
        <v>145</v>
      </c>
      <c r="E21" s="13" t="str">
        <f t="shared" si="0"/>
        <v>PFAVAL Pref</v>
      </c>
      <c r="F21" s="13" t="s">
        <v>140</v>
      </c>
      <c r="G21" s="82">
        <v>0</v>
      </c>
      <c r="H21" s="39">
        <v>-3.3645758230704801E-3</v>
      </c>
      <c r="I21" s="39">
        <v>0.171879315756087</v>
      </c>
      <c r="J21" s="39">
        <v>0.41856603981461399</v>
      </c>
      <c r="K21" s="39">
        <v>0.24249221259029599</v>
      </c>
      <c r="L21" s="39">
        <v>0.38939704650722001</v>
      </c>
      <c r="M21" s="39">
        <v>0.42780541518353898</v>
      </c>
      <c r="N21" s="39">
        <v>1.9956441075919401E-2</v>
      </c>
      <c r="O21" s="39">
        <v>1.5564202334644501E-2</v>
      </c>
      <c r="P21" s="39">
        <v>6.9315923929025303E-2</v>
      </c>
      <c r="Q21" s="39">
        <v>2.5309437853138699E-2</v>
      </c>
      <c r="R21" s="39">
        <v>3.5372369691685897E-2</v>
      </c>
      <c r="S21" s="39">
        <v>-3.3645758230704801E-3</v>
      </c>
      <c r="T21" s="39">
        <v>-3.3645758230704801E-3</v>
      </c>
      <c r="U21" s="39">
        <v>0.53018173166143201</v>
      </c>
      <c r="V21" s="39">
        <v>-0.19171908660064199</v>
      </c>
      <c r="W21" s="39">
        <v>0.113092764755565</v>
      </c>
      <c r="X21" s="39">
        <v>0.17220262807852099</v>
      </c>
      <c r="Y21" s="4">
        <v>10130058.623500001</v>
      </c>
    </row>
    <row r="22" spans="1:25" x14ac:dyDescent="0.45">
      <c r="A22" s="13">
        <v>19</v>
      </c>
      <c r="B22" s="13" t="s">
        <v>97</v>
      </c>
      <c r="C22" s="13" t="s">
        <v>120</v>
      </c>
      <c r="D22" s="13" t="s">
        <v>146</v>
      </c>
      <c r="E22" s="13" t="str">
        <f t="shared" si="0"/>
        <v>GRUPOSURA Ord</v>
      </c>
      <c r="F22" s="13" t="s">
        <v>141</v>
      </c>
      <c r="G22" s="82">
        <v>-2.14067278284347E-2</v>
      </c>
      <c r="H22" s="39">
        <v>-5.8823529411747601E-2</v>
      </c>
      <c r="I22" s="39">
        <v>-6.4771989888904494E-2</v>
      </c>
      <c r="J22" s="39">
        <v>-5.6918995841478998E-2</v>
      </c>
      <c r="K22" s="39">
        <v>-0.177231744741148</v>
      </c>
      <c r="L22" s="39">
        <v>-0.14279997413454101</v>
      </c>
      <c r="M22" s="39">
        <v>-3.2662149772477299E-2</v>
      </c>
      <c r="N22" s="39">
        <v>-2.8985507245124598E-2</v>
      </c>
      <c r="O22" s="39">
        <v>-1.0816226037604799E-2</v>
      </c>
      <c r="P22" s="39">
        <v>3.6363636363603298E-2</v>
      </c>
      <c r="Q22" s="39">
        <v>-5.2631578946602503E-2</v>
      </c>
      <c r="R22" s="39">
        <v>5.3689562506406198E-2</v>
      </c>
      <c r="S22" s="39">
        <v>-5.8823529411747601E-2</v>
      </c>
      <c r="T22" s="39">
        <v>-5.8823529411747601E-2</v>
      </c>
      <c r="U22" s="39">
        <v>7.5646718161806306E-2</v>
      </c>
      <c r="V22" s="39">
        <v>-0.19091772408050001</v>
      </c>
      <c r="W22" s="39">
        <v>6.8439694168773699E-2</v>
      </c>
      <c r="X22" s="39">
        <v>8.2901813466451105E-2</v>
      </c>
      <c r="Y22" s="4">
        <v>6272394.7130000005</v>
      </c>
    </row>
    <row r="23" spans="1:25" x14ac:dyDescent="0.45">
      <c r="A23" s="13">
        <v>20</v>
      </c>
      <c r="B23" s="13" t="s">
        <v>98</v>
      </c>
      <c r="C23" s="13" t="s">
        <v>121</v>
      </c>
      <c r="D23" s="13" t="s">
        <v>145</v>
      </c>
      <c r="E23" s="13" t="str">
        <f t="shared" si="0"/>
        <v>PFGRUPSURA Pref</v>
      </c>
      <c r="F23" s="13" t="s">
        <v>141</v>
      </c>
      <c r="G23" s="82">
        <v>2.8756290430465002E-3</v>
      </c>
      <c r="H23" s="39">
        <v>-4.7781569966027698E-2</v>
      </c>
      <c r="I23" s="39">
        <v>-0.114433928926737</v>
      </c>
      <c r="J23" s="39">
        <v>-0.14165131559187999</v>
      </c>
      <c r="K23" s="39">
        <v>-0.245636729569815</v>
      </c>
      <c r="L23" s="39">
        <v>-0.231453580760863</v>
      </c>
      <c r="M23" s="39">
        <v>-0.139495043331408</v>
      </c>
      <c r="N23" s="39">
        <v>-2.7672955974594501E-2</v>
      </c>
      <c r="O23" s="39">
        <v>-4.54425315620028E-2</v>
      </c>
      <c r="P23" s="39">
        <v>5.4458815520774799E-2</v>
      </c>
      <c r="Q23" s="39">
        <v>-0.123950936088513</v>
      </c>
      <c r="R23" s="39">
        <v>8.4705616756837104E-2</v>
      </c>
      <c r="S23" s="39">
        <v>-4.7781569966027698E-2</v>
      </c>
      <c r="T23" s="39">
        <v>-4.7781569966027698E-2</v>
      </c>
      <c r="U23" s="39">
        <v>-4.0573624002718099E-2</v>
      </c>
      <c r="V23" s="39">
        <v>-0.19037189681053901</v>
      </c>
      <c r="W23" s="39">
        <v>6.7693701339521795E-2</v>
      </c>
      <c r="X23" s="39">
        <v>7.6248260282227406E-2</v>
      </c>
      <c r="Y23" s="4">
        <v>3052211.4789999998</v>
      </c>
    </row>
    <row r="24" spans="1:25" x14ac:dyDescent="0.45">
      <c r="A24" s="13">
        <v>21</v>
      </c>
      <c r="B24" s="13" t="s">
        <v>99</v>
      </c>
      <c r="C24" s="13" t="s">
        <v>122</v>
      </c>
      <c r="D24" s="13" t="s">
        <v>146</v>
      </c>
      <c r="E24" s="13" t="str">
        <f t="shared" si="0"/>
        <v>GEB Ord</v>
      </c>
      <c r="F24" s="13" t="s">
        <v>142</v>
      </c>
      <c r="G24" s="82">
        <v>0</v>
      </c>
      <c r="H24" s="39">
        <v>7.8828828829500694E-2</v>
      </c>
      <c r="I24" s="39">
        <v>0.175860893283389</v>
      </c>
      <c r="J24" s="39">
        <v>0.33342750209500099</v>
      </c>
      <c r="K24" s="39">
        <v>0.329599317027023</v>
      </c>
      <c r="L24" s="39">
        <v>0.57687133017345305</v>
      </c>
      <c r="M24" s="39">
        <v>1.0257271095435101</v>
      </c>
      <c r="N24" s="39">
        <v>7.1428571427531997E-3</v>
      </c>
      <c r="O24" s="39">
        <v>3.30969267142791E-2</v>
      </c>
      <c r="P24" s="39">
        <v>2.6307597361665099E-2</v>
      </c>
      <c r="Q24" s="39">
        <v>9.1954022991558304E-3</v>
      </c>
      <c r="R24" s="39">
        <v>1.13895216400124E-2</v>
      </c>
      <c r="S24" s="39">
        <v>7.8828828829500694E-2</v>
      </c>
      <c r="T24" s="39">
        <v>7.8828828829500694E-2</v>
      </c>
      <c r="U24" s="39">
        <v>0.33375778030487702</v>
      </c>
      <c r="V24" s="39">
        <v>-6.9080212611879702E-2</v>
      </c>
      <c r="W24" s="39">
        <v>0.170707543016761</v>
      </c>
      <c r="X24" s="39">
        <v>9.7709782514430105E-2</v>
      </c>
      <c r="Y24" s="4">
        <v>10969897.224749999</v>
      </c>
    </row>
    <row r="25" spans="1:25" x14ac:dyDescent="0.45">
      <c r="A25" s="13">
        <v>22</v>
      </c>
      <c r="B25" s="13" t="s">
        <v>100</v>
      </c>
      <c r="C25" s="13" t="s">
        <v>123</v>
      </c>
      <c r="D25" s="13" t="s">
        <v>146</v>
      </c>
      <c r="E25" s="13" t="str">
        <f t="shared" si="0"/>
        <v>ISA Ord</v>
      </c>
      <c r="F25" s="13" t="s">
        <v>143</v>
      </c>
      <c r="G25" s="82">
        <v>-4.7619047619300497E-2</v>
      </c>
      <c r="H25" s="39">
        <v>-4.0816326531057698E-2</v>
      </c>
      <c r="I25" s="39">
        <v>7.2036260158711202E-2</v>
      </c>
      <c r="J25" s="39">
        <v>0.39084435242170001</v>
      </c>
      <c r="K25" s="39">
        <v>0.40986630309431299</v>
      </c>
      <c r="L25" s="39">
        <v>0.96511042299563998</v>
      </c>
      <c r="M25" s="39">
        <v>1.9606232949951701</v>
      </c>
      <c r="N25" s="39">
        <v>2.1348314607166699E-2</v>
      </c>
      <c r="O25" s="39">
        <v>3.30033003228891E-3</v>
      </c>
      <c r="P25" s="39">
        <v>6.9078947370144306E-2</v>
      </c>
      <c r="Q25" s="39">
        <v>-2.6666666667551901E-2</v>
      </c>
      <c r="R25" s="39">
        <v>4.81694349145982E-2</v>
      </c>
      <c r="S25" s="39">
        <v>-4.0816326531057698E-2</v>
      </c>
      <c r="T25" s="39">
        <v>-4.0816326531057698E-2</v>
      </c>
      <c r="U25" s="39">
        <v>0.44380591711727901</v>
      </c>
      <c r="V25" s="39">
        <v>2.5215181209205201E-2</v>
      </c>
      <c r="W25" s="39">
        <v>0.46451799481466899</v>
      </c>
      <c r="X25" s="39">
        <v>0.39354254657519</v>
      </c>
      <c r="Y25" s="4">
        <v>11005522.457</v>
      </c>
    </row>
    <row r="26" spans="1:25" x14ac:dyDescent="0.45">
      <c r="A26" s="13">
        <v>23</v>
      </c>
      <c r="B26" s="13" t="s">
        <v>101</v>
      </c>
      <c r="C26" s="13" t="s">
        <v>124</v>
      </c>
      <c r="D26" s="13" t="s">
        <v>146</v>
      </c>
      <c r="E26" s="13" t="str">
        <f t="shared" si="0"/>
        <v>NUTRESA Ord</v>
      </c>
      <c r="F26" s="13" t="s">
        <v>144</v>
      </c>
      <c r="G26" s="82">
        <v>-8.0128205127039092E-3</v>
      </c>
      <c r="H26" s="39">
        <v>-2.32057830462509E-2</v>
      </c>
      <c r="I26" s="39">
        <v>-2.3157370114859099E-3</v>
      </c>
      <c r="J26" s="39">
        <v>-4.4862907625429202E-2</v>
      </c>
      <c r="K26" s="39">
        <v>-4.1758246063182E-2</v>
      </c>
      <c r="L26" s="39">
        <v>9.9048163463594394E-2</v>
      </c>
      <c r="M26" s="39">
        <v>7.9393149237148505E-2</v>
      </c>
      <c r="N26" s="39">
        <v>3.07804624280834E-2</v>
      </c>
      <c r="O26" s="39">
        <v>-1.7375303848893998E-2</v>
      </c>
      <c r="P26" s="39">
        <v>1.3858786540367899E-2</v>
      </c>
      <c r="Q26" s="39">
        <v>1.2171118718470099E-2</v>
      </c>
      <c r="R26" s="39">
        <v>-1.7336604804768299E-2</v>
      </c>
      <c r="S26" s="39">
        <v>-2.32057830462509E-2</v>
      </c>
      <c r="T26" s="39">
        <v>-2.32057830462509E-2</v>
      </c>
      <c r="U26" s="39">
        <v>0.106542519535724</v>
      </c>
      <c r="V26" s="39">
        <v>-0.13688792496584901</v>
      </c>
      <c r="W26" s="39">
        <v>0.14025035612940001</v>
      </c>
      <c r="X26" s="39">
        <v>0.122693230183359</v>
      </c>
      <c r="Y26" s="4">
        <v>3885955.2930000001</v>
      </c>
    </row>
    <row r="27" spans="1:25" x14ac:dyDescent="0.45">
      <c r="A27" s="13">
        <v>24</v>
      </c>
      <c r="B27" s="13"/>
      <c r="C27" s="13"/>
      <c r="D27" s="13"/>
      <c r="E27" s="13" t="str">
        <f t="shared" si="0"/>
        <v xml:space="preserve"> </v>
      </c>
      <c r="F27" s="13"/>
      <c r="G27" s="82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</row>
    <row r="28" spans="1:25" x14ac:dyDescent="0.45">
      <c r="A28" s="13">
        <v>25</v>
      </c>
      <c r="B28" s="13"/>
      <c r="C28" s="13"/>
      <c r="D28" s="13"/>
      <c r="E28" s="13" t="str">
        <f t="shared" si="0"/>
        <v xml:space="preserve"> </v>
      </c>
      <c r="F28" s="13"/>
      <c r="G28" s="82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</row>
    <row r="29" spans="1:25" x14ac:dyDescent="0.45">
      <c r="A29" s="13">
        <v>26</v>
      </c>
      <c r="B29" s="13"/>
      <c r="C29" s="13"/>
      <c r="D29" s="13"/>
      <c r="E29" s="13" t="str">
        <f t="shared" si="0"/>
        <v xml:space="preserve"> </v>
      </c>
      <c r="F29" s="13"/>
      <c r="G29" s="82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</row>
    <row r="30" spans="1:25" x14ac:dyDescent="0.45">
      <c r="A30" s="13">
        <v>27</v>
      </c>
      <c r="B30" s="13"/>
      <c r="C30" s="13"/>
      <c r="D30" s="13"/>
      <c r="E30" s="13" t="str">
        <f t="shared" si="0"/>
        <v xml:space="preserve"> </v>
      </c>
      <c r="F30" s="13"/>
      <c r="G30" s="82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</row>
    <row r="31" spans="1:25" x14ac:dyDescent="0.45">
      <c r="A31" s="13">
        <v>28</v>
      </c>
      <c r="B31" s="13"/>
      <c r="C31" s="13"/>
      <c r="D31" s="13"/>
      <c r="E31" s="13" t="str">
        <f t="shared" si="0"/>
        <v xml:space="preserve"> </v>
      </c>
      <c r="F31" s="13"/>
      <c r="G31" s="82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</row>
    <row r="32" spans="1:25" x14ac:dyDescent="0.45">
      <c r="A32" s="13">
        <v>29</v>
      </c>
      <c r="B32" s="13"/>
      <c r="C32" s="13"/>
      <c r="D32" s="13"/>
      <c r="E32" s="13" t="str">
        <f t="shared" si="0"/>
        <v xml:space="preserve"> </v>
      </c>
      <c r="F32" s="13"/>
      <c r="G32" s="82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</row>
    <row r="33" spans="1:24" x14ac:dyDescent="0.45">
      <c r="A33" s="13">
        <v>30</v>
      </c>
      <c r="B33" s="13"/>
      <c r="C33" s="13"/>
      <c r="D33" s="13"/>
      <c r="E33" s="13" t="str">
        <f t="shared" si="0"/>
        <v xml:space="preserve"> </v>
      </c>
      <c r="F33" s="13"/>
      <c r="G33" s="82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</row>
    <row r="34" spans="1:24" x14ac:dyDescent="0.45">
      <c r="A34" s="13">
        <v>31</v>
      </c>
      <c r="B34" s="13"/>
      <c r="C34" s="13"/>
      <c r="D34" s="13"/>
      <c r="E34" s="13" t="str">
        <f t="shared" si="0"/>
        <v xml:space="preserve"> </v>
      </c>
      <c r="F34" s="13"/>
      <c r="G34" s="82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</row>
    <row r="35" spans="1:24" x14ac:dyDescent="0.45">
      <c r="A35" s="13">
        <v>32</v>
      </c>
      <c r="B35" s="13"/>
      <c r="C35" s="13"/>
      <c r="D35" s="13"/>
      <c r="E35" s="13" t="str">
        <f t="shared" si="0"/>
        <v xml:space="preserve"> </v>
      </c>
      <c r="F35" s="13"/>
      <c r="G35" s="82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</row>
    <row r="36" spans="1:24" x14ac:dyDescent="0.45">
      <c r="A36" s="13">
        <v>33</v>
      </c>
      <c r="B36" s="13"/>
      <c r="C36" s="13"/>
      <c r="D36" s="13"/>
      <c r="E36" s="13" t="str">
        <f t="shared" si="0"/>
        <v xml:space="preserve"> </v>
      </c>
      <c r="F36" s="13"/>
      <c r="G36" s="82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</row>
    <row r="37" spans="1:24" x14ac:dyDescent="0.45">
      <c r="A37" s="13">
        <v>34</v>
      </c>
      <c r="B37" s="13"/>
      <c r="C37" s="13"/>
      <c r="D37" s="13"/>
      <c r="E37" s="13" t="str">
        <f t="shared" si="0"/>
        <v xml:space="preserve"> </v>
      </c>
      <c r="F37" s="13"/>
      <c r="G37" s="82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</row>
    <row r="38" spans="1:24" x14ac:dyDescent="0.45">
      <c r="A38" s="13">
        <v>35</v>
      </c>
      <c r="B38" s="13"/>
      <c r="C38" s="13"/>
      <c r="D38" s="13"/>
      <c r="E38" s="13" t="str">
        <f t="shared" si="0"/>
        <v xml:space="preserve"> </v>
      </c>
      <c r="F38" s="13"/>
      <c r="G38" s="82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</row>
    <row r="39" spans="1:24" x14ac:dyDescent="0.45">
      <c r="A39" s="13">
        <v>36</v>
      </c>
      <c r="B39" s="13"/>
      <c r="C39" s="13"/>
      <c r="D39" s="13"/>
      <c r="E39" s="13" t="str">
        <f t="shared" si="0"/>
        <v xml:space="preserve"> </v>
      </c>
      <c r="F39" s="13"/>
      <c r="G39" s="82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</row>
    <row r="40" spans="1:24" x14ac:dyDescent="0.45">
      <c r="A40" s="13">
        <v>37</v>
      </c>
      <c r="B40" s="13"/>
      <c r="C40" s="13"/>
      <c r="D40" s="13"/>
      <c r="E40" s="13" t="str">
        <f t="shared" si="0"/>
        <v xml:space="preserve"> </v>
      </c>
      <c r="F40" s="13"/>
      <c r="G40" s="82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</row>
    <row r="41" spans="1:24" x14ac:dyDescent="0.45">
      <c r="A41" s="13">
        <v>38</v>
      </c>
      <c r="B41" s="13"/>
      <c r="C41" s="13"/>
      <c r="D41" s="13"/>
      <c r="E41" s="13" t="str">
        <f t="shared" si="0"/>
        <v xml:space="preserve"> </v>
      </c>
      <c r="F41" s="13"/>
      <c r="G41" s="82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</row>
    <row r="42" spans="1:24" x14ac:dyDescent="0.45">
      <c r="A42" s="13">
        <v>39</v>
      </c>
      <c r="B42" s="13"/>
      <c r="C42" s="13"/>
      <c r="D42" s="13"/>
      <c r="E42" s="13" t="str">
        <f t="shared" si="0"/>
        <v xml:space="preserve"> </v>
      </c>
      <c r="F42" s="13"/>
      <c r="G42" s="82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</row>
    <row r="43" spans="1:24" x14ac:dyDescent="0.45">
      <c r="A43" s="13">
        <v>40</v>
      </c>
      <c r="B43" s="13"/>
      <c r="C43" s="13"/>
      <c r="D43" s="13"/>
      <c r="E43" s="13" t="str">
        <f t="shared" si="0"/>
        <v xml:space="preserve"> </v>
      </c>
      <c r="F43" s="13"/>
      <c r="G43" s="82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</row>
    <row r="44" spans="1:24" x14ac:dyDescent="0.45">
      <c r="A44" s="13">
        <v>41</v>
      </c>
      <c r="B44" s="13"/>
      <c r="C44" s="13"/>
      <c r="D44" s="13"/>
      <c r="E44" s="13" t="str">
        <f t="shared" si="0"/>
        <v xml:space="preserve"> </v>
      </c>
      <c r="F44" s="13"/>
      <c r="G44" s="82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</row>
    <row r="45" spans="1:24" x14ac:dyDescent="0.45">
      <c r="A45" s="13">
        <v>42</v>
      </c>
      <c r="B45" s="13"/>
      <c r="C45" s="13"/>
      <c r="D45" s="13"/>
      <c r="E45" s="13" t="str">
        <f t="shared" si="0"/>
        <v xml:space="preserve"> </v>
      </c>
      <c r="F45" s="13"/>
      <c r="G45" s="82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</row>
    <row r="46" spans="1:24" x14ac:dyDescent="0.45">
      <c r="A46" s="13">
        <v>43</v>
      </c>
      <c r="B46" s="13"/>
      <c r="C46" s="13"/>
      <c r="D46" s="13"/>
      <c r="E46" s="13" t="str">
        <f t="shared" si="0"/>
        <v xml:space="preserve"> </v>
      </c>
      <c r="F46" s="13"/>
      <c r="G46" s="82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</row>
    <row r="47" spans="1:24" x14ac:dyDescent="0.45">
      <c r="A47" s="13">
        <v>44</v>
      </c>
      <c r="B47" s="13"/>
      <c r="C47" s="13"/>
      <c r="D47" s="13"/>
      <c r="E47" s="13" t="str">
        <f t="shared" si="0"/>
        <v xml:space="preserve"> </v>
      </c>
      <c r="F47" s="13"/>
      <c r="G47" s="82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</row>
    <row r="48" spans="1:24" x14ac:dyDescent="0.45">
      <c r="A48" s="13">
        <v>45</v>
      </c>
      <c r="B48" s="13"/>
      <c r="C48" s="13"/>
      <c r="D48" s="13"/>
      <c r="E48" s="13" t="str">
        <f t="shared" si="0"/>
        <v xml:space="preserve"> </v>
      </c>
      <c r="F48" s="13"/>
      <c r="G48" s="82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</row>
    <row r="49" spans="1:24" x14ac:dyDescent="0.45">
      <c r="A49" s="13">
        <v>46</v>
      </c>
      <c r="B49" s="13"/>
      <c r="C49" s="13"/>
      <c r="D49" s="13"/>
      <c r="E49" s="13" t="str">
        <f t="shared" si="0"/>
        <v xml:space="preserve"> </v>
      </c>
      <c r="F49" s="13"/>
      <c r="G49" s="82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</row>
    <row r="50" spans="1:24" x14ac:dyDescent="0.45">
      <c r="A50" s="13">
        <v>47</v>
      </c>
      <c r="B50" s="13"/>
      <c r="C50" s="13"/>
      <c r="D50" s="13"/>
      <c r="E50" s="13" t="str">
        <f t="shared" si="0"/>
        <v xml:space="preserve"> </v>
      </c>
      <c r="F50" s="13"/>
      <c r="G50" s="82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</row>
    <row r="51" spans="1:24" x14ac:dyDescent="0.45">
      <c r="A51" s="13">
        <v>48</v>
      </c>
      <c r="B51" s="13"/>
      <c r="C51" s="13"/>
      <c r="D51" s="13"/>
      <c r="E51" s="13" t="str">
        <f t="shared" si="0"/>
        <v xml:space="preserve"> </v>
      </c>
      <c r="F51" s="13"/>
      <c r="G51" s="82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</row>
    <row r="52" spans="1:24" x14ac:dyDescent="0.45">
      <c r="A52" s="13">
        <v>49</v>
      </c>
      <c r="B52" s="13"/>
      <c r="C52" s="13"/>
      <c r="D52" s="13"/>
      <c r="E52" s="13" t="str">
        <f t="shared" si="0"/>
        <v xml:space="preserve"> </v>
      </c>
      <c r="F52" s="13"/>
      <c r="G52" s="82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</row>
    <row r="53" spans="1:24" x14ac:dyDescent="0.45">
      <c r="A53" s="13">
        <v>50</v>
      </c>
      <c r="B53" s="13"/>
      <c r="C53" s="13"/>
      <c r="D53" s="13"/>
      <c r="E53" s="13" t="str">
        <f t="shared" si="0"/>
        <v xml:space="preserve"> </v>
      </c>
      <c r="F53" s="13"/>
      <c r="G53" s="82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</row>
    <row r="54" spans="1:24" x14ac:dyDescent="0.45">
      <c r="A54" s="13">
        <v>51</v>
      </c>
      <c r="B54" s="13"/>
      <c r="C54" s="13"/>
      <c r="D54" s="13"/>
      <c r="E54" s="13" t="str">
        <f t="shared" si="0"/>
        <v xml:space="preserve"> </v>
      </c>
      <c r="F54" s="13"/>
      <c r="G54" s="82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</row>
    <row r="55" spans="1:24" x14ac:dyDescent="0.45">
      <c r="A55" s="13">
        <v>52</v>
      </c>
      <c r="B55" s="13"/>
      <c r="C55" s="13"/>
      <c r="D55" s="13"/>
      <c r="E55" s="13" t="str">
        <f t="shared" si="0"/>
        <v xml:space="preserve"> </v>
      </c>
      <c r="F55" s="13"/>
      <c r="G55" s="82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</row>
    <row r="56" spans="1:24" x14ac:dyDescent="0.45">
      <c r="A56" s="13">
        <v>53</v>
      </c>
      <c r="B56" s="13"/>
      <c r="C56" s="13"/>
      <c r="D56" s="13"/>
      <c r="E56" s="13" t="str">
        <f t="shared" si="0"/>
        <v xml:space="preserve"> </v>
      </c>
      <c r="F56" s="13"/>
      <c r="G56" s="82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</row>
    <row r="57" spans="1:24" x14ac:dyDescent="0.45">
      <c r="A57" s="13">
        <v>54</v>
      </c>
      <c r="B57" s="13"/>
      <c r="C57" s="13"/>
      <c r="D57" s="13"/>
      <c r="E57" s="13" t="str">
        <f t="shared" si="0"/>
        <v xml:space="preserve"> </v>
      </c>
      <c r="F57" s="13"/>
      <c r="G57" s="82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</row>
    <row r="58" spans="1:24" x14ac:dyDescent="0.45">
      <c r="A58" s="13">
        <v>55</v>
      </c>
      <c r="B58" s="13"/>
      <c r="C58" s="13"/>
      <c r="D58" s="13"/>
      <c r="E58" s="13" t="str">
        <f t="shared" si="0"/>
        <v xml:space="preserve"> </v>
      </c>
      <c r="F58" s="13"/>
      <c r="G58" s="82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</row>
    <row r="59" spans="1:24" x14ac:dyDescent="0.45">
      <c r="A59" s="13">
        <v>56</v>
      </c>
      <c r="B59" s="13"/>
      <c r="C59" s="13"/>
      <c r="D59" s="13"/>
      <c r="E59" s="13" t="str">
        <f t="shared" si="0"/>
        <v xml:space="preserve"> </v>
      </c>
      <c r="F59" s="13"/>
      <c r="G59" s="82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</row>
    <row r="60" spans="1:24" x14ac:dyDescent="0.45">
      <c r="A60" s="13">
        <v>57</v>
      </c>
      <c r="B60" s="13"/>
      <c r="C60" s="13"/>
      <c r="D60" s="13"/>
      <c r="E60" s="13" t="str">
        <f t="shared" si="0"/>
        <v xml:space="preserve"> </v>
      </c>
      <c r="F60" s="13"/>
      <c r="G60" s="82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</row>
    <row r="61" spans="1:24" x14ac:dyDescent="0.45">
      <c r="A61" s="13">
        <v>58</v>
      </c>
      <c r="B61" s="13"/>
      <c r="C61" s="13"/>
      <c r="D61" s="13"/>
      <c r="E61" s="13" t="str">
        <f t="shared" si="0"/>
        <v xml:space="preserve"> </v>
      </c>
      <c r="F61" s="13"/>
      <c r="G61" s="82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</row>
    <row r="62" spans="1:24" x14ac:dyDescent="0.45">
      <c r="A62" s="13">
        <v>59</v>
      </c>
      <c r="B62" s="13"/>
      <c r="C62" s="13"/>
      <c r="D62" s="13"/>
      <c r="E62" s="13" t="str">
        <f t="shared" si="0"/>
        <v xml:space="preserve"> </v>
      </c>
      <c r="F62" s="13"/>
      <c r="G62" s="82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</row>
    <row r="63" spans="1:24" x14ac:dyDescent="0.45">
      <c r="A63" s="13">
        <v>60</v>
      </c>
      <c r="B63" s="13"/>
      <c r="C63" s="13"/>
      <c r="D63" s="13"/>
      <c r="E63" s="13" t="str">
        <f t="shared" si="0"/>
        <v xml:space="preserve"> </v>
      </c>
      <c r="F63" s="13"/>
      <c r="G63" s="82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</row>
    <row r="64" spans="1:24" x14ac:dyDescent="0.45">
      <c r="A64" s="13">
        <v>61</v>
      </c>
      <c r="B64" s="13"/>
      <c r="C64" s="13"/>
      <c r="D64" s="13"/>
      <c r="E64" s="13" t="str">
        <f t="shared" si="0"/>
        <v xml:space="preserve"> </v>
      </c>
      <c r="F64" s="13"/>
      <c r="G64" s="82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</row>
    <row r="65" spans="1:24" x14ac:dyDescent="0.45">
      <c r="A65" s="13">
        <v>62</v>
      </c>
      <c r="B65" s="13"/>
      <c r="C65" s="13"/>
      <c r="D65" s="13"/>
      <c r="E65" s="13" t="str">
        <f t="shared" si="0"/>
        <v xml:space="preserve"> </v>
      </c>
      <c r="F65" s="13"/>
      <c r="G65" s="82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</row>
    <row r="66" spans="1:24" x14ac:dyDescent="0.45">
      <c r="A66" s="13">
        <v>63</v>
      </c>
      <c r="B66" s="13"/>
      <c r="C66" s="13"/>
      <c r="D66" s="13"/>
      <c r="E66" s="13" t="str">
        <f t="shared" si="0"/>
        <v xml:space="preserve"> </v>
      </c>
      <c r="F66" s="13"/>
      <c r="G66" s="82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</row>
    <row r="67" spans="1:24" x14ac:dyDescent="0.45">
      <c r="A67" s="13">
        <v>64</v>
      </c>
      <c r="B67" s="13"/>
      <c r="C67" s="13"/>
      <c r="D67" s="13"/>
      <c r="E67" s="13" t="str">
        <f t="shared" si="0"/>
        <v xml:space="preserve"> </v>
      </c>
      <c r="F67" s="13"/>
      <c r="G67" s="82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</row>
    <row r="68" spans="1:24" x14ac:dyDescent="0.45">
      <c r="A68" s="13">
        <v>65</v>
      </c>
      <c r="B68" s="13"/>
      <c r="C68" s="13"/>
      <c r="D68" s="13"/>
      <c r="E68" s="13" t="str">
        <f t="shared" ref="E68:E131" si="1">CONCATENATE(C68," ",D68)</f>
        <v xml:space="preserve"> </v>
      </c>
      <c r="F68" s="13"/>
      <c r="G68" s="82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</row>
    <row r="69" spans="1:24" x14ac:dyDescent="0.45">
      <c r="A69" s="13">
        <v>66</v>
      </c>
      <c r="B69" s="13"/>
      <c r="C69" s="13"/>
      <c r="D69" s="13"/>
      <c r="E69" s="13" t="str">
        <f t="shared" si="1"/>
        <v xml:space="preserve"> </v>
      </c>
      <c r="F69" s="13"/>
      <c r="G69" s="82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</row>
    <row r="70" spans="1:24" x14ac:dyDescent="0.45">
      <c r="A70" s="13">
        <v>67</v>
      </c>
      <c r="B70" s="13"/>
      <c r="C70" s="13"/>
      <c r="D70" s="13"/>
      <c r="E70" s="13" t="str">
        <f t="shared" si="1"/>
        <v xml:space="preserve"> </v>
      </c>
      <c r="F70" s="13"/>
      <c r="G70" s="82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</row>
    <row r="71" spans="1:24" x14ac:dyDescent="0.45">
      <c r="A71" s="13">
        <v>68</v>
      </c>
      <c r="B71" s="13"/>
      <c r="C71" s="13"/>
      <c r="D71" s="13"/>
      <c r="E71" s="13" t="str">
        <f t="shared" si="1"/>
        <v xml:space="preserve"> </v>
      </c>
      <c r="F71" s="13"/>
      <c r="G71" s="82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</row>
    <row r="72" spans="1:24" x14ac:dyDescent="0.45">
      <c r="A72" s="13">
        <v>69</v>
      </c>
      <c r="B72" s="13"/>
      <c r="C72" s="13"/>
      <c r="D72" s="13"/>
      <c r="E72" s="13" t="str">
        <f t="shared" si="1"/>
        <v xml:space="preserve"> </v>
      </c>
      <c r="F72" s="13"/>
      <c r="G72" s="82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</row>
    <row r="73" spans="1:24" x14ac:dyDescent="0.45">
      <c r="A73" s="13">
        <v>70</v>
      </c>
      <c r="B73" s="13"/>
      <c r="C73" s="13"/>
      <c r="D73" s="13"/>
      <c r="E73" s="13" t="str">
        <f t="shared" si="1"/>
        <v xml:space="preserve"> </v>
      </c>
      <c r="F73" s="13"/>
      <c r="G73" s="82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</row>
    <row r="74" spans="1:24" x14ac:dyDescent="0.45">
      <c r="A74" s="13">
        <v>71</v>
      </c>
      <c r="B74" s="13"/>
      <c r="C74" s="13"/>
      <c r="D74" s="13"/>
      <c r="E74" s="13" t="str">
        <f t="shared" si="1"/>
        <v xml:space="preserve"> </v>
      </c>
      <c r="F74" s="13"/>
      <c r="G74" s="82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</row>
    <row r="75" spans="1:24" x14ac:dyDescent="0.45">
      <c r="A75" s="13">
        <v>72</v>
      </c>
      <c r="B75" s="13"/>
      <c r="C75" s="13"/>
      <c r="D75" s="13"/>
      <c r="E75" s="13" t="str">
        <f t="shared" si="1"/>
        <v xml:space="preserve"> </v>
      </c>
      <c r="F75" s="13"/>
      <c r="G75" s="82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</row>
    <row r="76" spans="1:24" x14ac:dyDescent="0.45">
      <c r="A76" s="13">
        <v>73</v>
      </c>
      <c r="B76" s="13"/>
      <c r="C76" s="13"/>
      <c r="D76" s="13"/>
      <c r="E76" s="13" t="str">
        <f t="shared" si="1"/>
        <v xml:space="preserve"> </v>
      </c>
      <c r="F76" s="13"/>
      <c r="G76" s="82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</row>
    <row r="77" spans="1:24" x14ac:dyDescent="0.45">
      <c r="A77" s="13">
        <v>74</v>
      </c>
      <c r="B77" s="13"/>
      <c r="C77" s="13"/>
      <c r="D77" s="13"/>
      <c r="E77" s="13" t="str">
        <f t="shared" si="1"/>
        <v xml:space="preserve"> </v>
      </c>
      <c r="F77" s="13"/>
      <c r="G77" s="82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</row>
    <row r="78" spans="1:24" x14ac:dyDescent="0.45">
      <c r="A78" s="13">
        <v>75</v>
      </c>
      <c r="B78" s="13"/>
      <c r="C78" s="13"/>
      <c r="D78" s="13"/>
      <c r="E78" s="13" t="str">
        <f t="shared" si="1"/>
        <v xml:space="preserve"> </v>
      </c>
      <c r="F78" s="13"/>
      <c r="G78" s="82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</row>
    <row r="79" spans="1:24" x14ac:dyDescent="0.45">
      <c r="A79" s="13">
        <v>76</v>
      </c>
      <c r="B79" s="13"/>
      <c r="C79" s="13"/>
      <c r="D79" s="13"/>
      <c r="E79" s="13" t="str">
        <f t="shared" si="1"/>
        <v xml:space="preserve"> </v>
      </c>
      <c r="F79" s="13"/>
      <c r="G79" s="82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</row>
    <row r="80" spans="1:24" x14ac:dyDescent="0.45">
      <c r="A80" s="13">
        <v>77</v>
      </c>
      <c r="B80" s="13"/>
      <c r="C80" s="13"/>
      <c r="D80" s="13"/>
      <c r="E80" s="13" t="str">
        <f t="shared" si="1"/>
        <v xml:space="preserve"> </v>
      </c>
      <c r="F80" s="13"/>
      <c r="G80" s="82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</row>
    <row r="81" spans="1:24" x14ac:dyDescent="0.45">
      <c r="A81" s="13">
        <v>78</v>
      </c>
      <c r="B81" s="13"/>
      <c r="C81" s="13"/>
      <c r="D81" s="13"/>
      <c r="E81" s="13" t="str">
        <f t="shared" si="1"/>
        <v xml:space="preserve"> </v>
      </c>
      <c r="F81" s="13"/>
      <c r="G81" s="82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</row>
    <row r="82" spans="1:24" x14ac:dyDescent="0.45">
      <c r="A82" s="13">
        <v>79</v>
      </c>
      <c r="B82" s="13"/>
      <c r="C82" s="13"/>
      <c r="D82" s="13"/>
      <c r="E82" s="13" t="str">
        <f t="shared" si="1"/>
        <v xml:space="preserve"> </v>
      </c>
      <c r="F82" s="13"/>
      <c r="G82" s="82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</row>
    <row r="83" spans="1:24" x14ac:dyDescent="0.45">
      <c r="A83" s="13">
        <v>80</v>
      </c>
      <c r="B83" s="13"/>
      <c r="C83" s="13"/>
      <c r="D83" s="13"/>
      <c r="E83" s="13" t="str">
        <f t="shared" si="1"/>
        <v xml:space="preserve"> </v>
      </c>
      <c r="F83" s="13"/>
      <c r="G83" s="82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</row>
    <row r="84" spans="1:24" x14ac:dyDescent="0.45">
      <c r="A84" s="13">
        <v>81</v>
      </c>
      <c r="B84" s="13"/>
      <c r="C84" s="13"/>
      <c r="D84" s="13"/>
      <c r="E84" s="13" t="str">
        <f t="shared" si="1"/>
        <v xml:space="preserve"> </v>
      </c>
      <c r="F84" s="13"/>
      <c r="G84" s="82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</row>
    <row r="85" spans="1:24" x14ac:dyDescent="0.45">
      <c r="A85" s="13">
        <v>82</v>
      </c>
      <c r="B85" s="13"/>
      <c r="C85" s="13"/>
      <c r="D85" s="13"/>
      <c r="E85" s="13" t="str">
        <f t="shared" si="1"/>
        <v xml:space="preserve"> </v>
      </c>
      <c r="F85" s="13"/>
      <c r="G85" s="82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</row>
    <row r="86" spans="1:24" x14ac:dyDescent="0.45">
      <c r="A86" s="13">
        <v>83</v>
      </c>
      <c r="B86" s="13"/>
      <c r="C86" s="13"/>
      <c r="D86" s="13"/>
      <c r="E86" s="13" t="str">
        <f t="shared" si="1"/>
        <v xml:space="preserve"> </v>
      </c>
      <c r="F86" s="13"/>
      <c r="G86" s="82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</row>
    <row r="87" spans="1:24" x14ac:dyDescent="0.45">
      <c r="A87" s="13">
        <v>84</v>
      </c>
      <c r="B87" s="13"/>
      <c r="C87" s="13"/>
      <c r="D87" s="13"/>
      <c r="E87" s="13" t="str">
        <f t="shared" si="1"/>
        <v xml:space="preserve"> </v>
      </c>
      <c r="F87" s="13"/>
      <c r="G87" s="82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</row>
    <row r="88" spans="1:24" x14ac:dyDescent="0.45">
      <c r="A88" s="13">
        <v>85</v>
      </c>
      <c r="B88" s="13"/>
      <c r="C88" s="13"/>
      <c r="D88" s="13"/>
      <c r="E88" s="13" t="str">
        <f t="shared" si="1"/>
        <v xml:space="preserve"> </v>
      </c>
      <c r="F88" s="13"/>
      <c r="G88" s="82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</row>
    <row r="89" spans="1:24" x14ac:dyDescent="0.45">
      <c r="A89" s="13">
        <v>86</v>
      </c>
      <c r="B89" s="13"/>
      <c r="C89" s="13"/>
      <c r="D89" s="13"/>
      <c r="E89" s="13" t="str">
        <f t="shared" si="1"/>
        <v xml:space="preserve"> </v>
      </c>
      <c r="F89" s="13"/>
      <c r="G89" s="82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</row>
    <row r="90" spans="1:24" x14ac:dyDescent="0.45">
      <c r="A90" s="13">
        <v>87</v>
      </c>
      <c r="B90" s="13"/>
      <c r="C90" s="13"/>
      <c r="D90" s="13"/>
      <c r="E90" s="13" t="str">
        <f t="shared" si="1"/>
        <v xml:space="preserve"> </v>
      </c>
      <c r="F90" s="13"/>
      <c r="G90" s="82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</row>
    <row r="91" spans="1:24" x14ac:dyDescent="0.45">
      <c r="A91" s="13">
        <v>88</v>
      </c>
      <c r="B91" s="13"/>
      <c r="C91" s="13"/>
      <c r="D91" s="13"/>
      <c r="E91" s="13" t="str">
        <f t="shared" si="1"/>
        <v xml:space="preserve"> </v>
      </c>
      <c r="F91" s="13"/>
      <c r="G91" s="82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</row>
    <row r="92" spans="1:24" x14ac:dyDescent="0.45">
      <c r="A92" s="13">
        <v>89</v>
      </c>
      <c r="B92" s="13"/>
      <c r="C92" s="13"/>
      <c r="D92" s="13"/>
      <c r="E92" s="13" t="str">
        <f t="shared" si="1"/>
        <v xml:space="preserve"> </v>
      </c>
      <c r="F92" s="13"/>
      <c r="G92" s="82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</row>
    <row r="93" spans="1:24" x14ac:dyDescent="0.45">
      <c r="A93" s="13">
        <v>90</v>
      </c>
      <c r="B93" s="13"/>
      <c r="C93" s="13"/>
      <c r="D93" s="13"/>
      <c r="E93" s="13" t="str">
        <f t="shared" si="1"/>
        <v xml:space="preserve"> </v>
      </c>
      <c r="F93" s="13"/>
      <c r="G93" s="82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</row>
    <row r="94" spans="1:24" x14ac:dyDescent="0.45">
      <c r="A94" s="13">
        <v>91</v>
      </c>
      <c r="B94" s="13"/>
      <c r="C94" s="13"/>
      <c r="D94" s="13"/>
      <c r="E94" s="13" t="str">
        <f t="shared" si="1"/>
        <v xml:space="preserve"> </v>
      </c>
      <c r="F94" s="13"/>
      <c r="G94" s="82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</row>
    <row r="95" spans="1:24" x14ac:dyDescent="0.45">
      <c r="A95" s="13">
        <v>92</v>
      </c>
      <c r="B95" s="13"/>
      <c r="C95" s="13"/>
      <c r="D95" s="13"/>
      <c r="E95" s="13" t="str">
        <f t="shared" si="1"/>
        <v xml:space="preserve"> </v>
      </c>
      <c r="F95" s="13"/>
      <c r="G95" s="82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</row>
    <row r="96" spans="1:24" x14ac:dyDescent="0.45">
      <c r="A96" s="13">
        <v>93</v>
      </c>
      <c r="B96" s="13"/>
      <c r="C96" s="13"/>
      <c r="D96" s="13"/>
      <c r="E96" s="13" t="str">
        <f t="shared" si="1"/>
        <v xml:space="preserve"> </v>
      </c>
      <c r="F96" s="13"/>
      <c r="G96" s="82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</row>
    <row r="97" spans="1:24" x14ac:dyDescent="0.45">
      <c r="A97" s="13">
        <v>94</v>
      </c>
      <c r="B97" s="13"/>
      <c r="C97" s="13"/>
      <c r="D97" s="13"/>
      <c r="E97" s="13" t="str">
        <f t="shared" si="1"/>
        <v xml:space="preserve"> </v>
      </c>
      <c r="F97" s="13"/>
      <c r="G97" s="82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</row>
    <row r="98" spans="1:24" x14ac:dyDescent="0.45">
      <c r="A98" s="13">
        <v>95</v>
      </c>
      <c r="B98" s="13"/>
      <c r="C98" s="13"/>
      <c r="D98" s="13"/>
      <c r="E98" s="13" t="str">
        <f t="shared" si="1"/>
        <v xml:space="preserve"> </v>
      </c>
      <c r="F98" s="13"/>
      <c r="G98" s="82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</row>
    <row r="99" spans="1:24" x14ac:dyDescent="0.45">
      <c r="A99" s="13">
        <v>96</v>
      </c>
      <c r="B99" s="13"/>
      <c r="C99" s="13"/>
      <c r="D99" s="13"/>
      <c r="E99" s="13" t="str">
        <f t="shared" si="1"/>
        <v xml:space="preserve"> </v>
      </c>
      <c r="F99" s="13"/>
      <c r="G99" s="82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</row>
    <row r="100" spans="1:24" x14ac:dyDescent="0.45">
      <c r="A100" s="13">
        <v>97</v>
      </c>
      <c r="B100" s="13"/>
      <c r="C100" s="13"/>
      <c r="D100" s="13"/>
      <c r="E100" s="13" t="str">
        <f t="shared" si="1"/>
        <v xml:space="preserve"> </v>
      </c>
      <c r="F100" s="13"/>
      <c r="G100" s="82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</row>
    <row r="101" spans="1:24" x14ac:dyDescent="0.45">
      <c r="A101" s="13">
        <v>98</v>
      </c>
      <c r="B101" s="13"/>
      <c r="C101" s="13"/>
      <c r="D101" s="13"/>
      <c r="E101" s="13" t="str">
        <f t="shared" si="1"/>
        <v xml:space="preserve"> </v>
      </c>
      <c r="F101" s="13"/>
      <c r="G101" s="82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</row>
    <row r="102" spans="1:24" x14ac:dyDescent="0.45">
      <c r="A102" s="13">
        <v>99</v>
      </c>
      <c r="B102" s="13"/>
      <c r="C102" s="13"/>
      <c r="D102" s="13"/>
      <c r="E102" s="13" t="str">
        <f t="shared" si="1"/>
        <v xml:space="preserve"> </v>
      </c>
      <c r="F102" s="13"/>
      <c r="G102" s="82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</row>
    <row r="103" spans="1:24" x14ac:dyDescent="0.45">
      <c r="A103" s="13">
        <v>100</v>
      </c>
      <c r="B103" s="13"/>
      <c r="C103" s="13"/>
      <c r="D103" s="13"/>
      <c r="E103" s="13" t="str">
        <f t="shared" si="1"/>
        <v xml:space="preserve"> </v>
      </c>
      <c r="F103" s="13"/>
      <c r="G103" s="82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</row>
    <row r="104" spans="1:24" x14ac:dyDescent="0.45">
      <c r="A104" s="13">
        <v>101</v>
      </c>
      <c r="B104" s="13"/>
      <c r="C104" s="13"/>
      <c r="D104" s="13"/>
      <c r="E104" s="13" t="str">
        <f t="shared" si="1"/>
        <v xml:space="preserve"> </v>
      </c>
      <c r="F104" s="13"/>
      <c r="G104" s="82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</row>
    <row r="105" spans="1:24" x14ac:dyDescent="0.45">
      <c r="A105" s="13">
        <v>102</v>
      </c>
      <c r="B105" s="13"/>
      <c r="C105" s="13"/>
      <c r="D105" s="13"/>
      <c r="E105" s="13" t="str">
        <f t="shared" si="1"/>
        <v xml:space="preserve"> </v>
      </c>
      <c r="F105" s="13"/>
      <c r="G105" s="82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</row>
    <row r="106" spans="1:24" x14ac:dyDescent="0.45">
      <c r="A106" s="13">
        <v>103</v>
      </c>
      <c r="B106" s="13"/>
      <c r="C106" s="13"/>
      <c r="D106" s="13"/>
      <c r="E106" s="13" t="str">
        <f t="shared" si="1"/>
        <v xml:space="preserve"> </v>
      </c>
      <c r="F106" s="13"/>
      <c r="G106" s="82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</row>
    <row r="107" spans="1:24" x14ac:dyDescent="0.45">
      <c r="A107" s="13">
        <v>104</v>
      </c>
      <c r="B107" s="13"/>
      <c r="C107" s="13"/>
      <c r="D107" s="13"/>
      <c r="E107" s="13" t="str">
        <f t="shared" si="1"/>
        <v xml:space="preserve"> </v>
      </c>
      <c r="F107" s="13"/>
      <c r="G107" s="82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</row>
    <row r="108" spans="1:24" x14ac:dyDescent="0.45">
      <c r="A108" s="13">
        <v>105</v>
      </c>
      <c r="B108" s="13"/>
      <c r="C108" s="13"/>
      <c r="D108" s="13"/>
      <c r="E108" s="13" t="str">
        <f t="shared" si="1"/>
        <v xml:space="preserve"> </v>
      </c>
      <c r="F108" s="13"/>
      <c r="G108" s="82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</row>
    <row r="109" spans="1:24" x14ac:dyDescent="0.45">
      <c r="A109" s="13">
        <v>106</v>
      </c>
      <c r="B109" s="13"/>
      <c r="C109" s="13"/>
      <c r="D109" s="13"/>
      <c r="E109" s="13" t="str">
        <f t="shared" si="1"/>
        <v xml:space="preserve"> </v>
      </c>
      <c r="F109" s="13"/>
      <c r="G109" s="82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</row>
    <row r="110" spans="1:24" x14ac:dyDescent="0.45">
      <c r="A110" s="13">
        <v>107</v>
      </c>
      <c r="B110" s="13"/>
      <c r="C110" s="13"/>
      <c r="D110" s="13"/>
      <c r="E110" s="13" t="str">
        <f t="shared" si="1"/>
        <v xml:space="preserve"> </v>
      </c>
      <c r="F110" s="13"/>
      <c r="G110" s="82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</row>
    <row r="111" spans="1:24" x14ac:dyDescent="0.45">
      <c r="A111" s="13">
        <v>108</v>
      </c>
      <c r="B111" s="13"/>
      <c r="C111" s="13"/>
      <c r="D111" s="13"/>
      <c r="E111" s="13" t="str">
        <f t="shared" si="1"/>
        <v xml:space="preserve"> </v>
      </c>
      <c r="F111" s="13"/>
      <c r="G111" s="82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</row>
    <row r="112" spans="1:24" x14ac:dyDescent="0.45">
      <c r="A112" s="13">
        <v>109</v>
      </c>
      <c r="B112" s="13"/>
      <c r="C112" s="13"/>
      <c r="D112" s="13"/>
      <c r="E112" s="13" t="str">
        <f t="shared" si="1"/>
        <v xml:space="preserve"> </v>
      </c>
      <c r="F112" s="13"/>
      <c r="G112" s="82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</row>
    <row r="113" spans="1:24" x14ac:dyDescent="0.45">
      <c r="A113" s="13">
        <v>110</v>
      </c>
      <c r="B113" s="13"/>
      <c r="C113" s="13"/>
      <c r="D113" s="13"/>
      <c r="E113" s="13" t="str">
        <f t="shared" si="1"/>
        <v xml:space="preserve"> </v>
      </c>
      <c r="F113" s="13"/>
      <c r="G113" s="82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</row>
    <row r="114" spans="1:24" x14ac:dyDescent="0.45">
      <c r="A114" s="13">
        <v>111</v>
      </c>
      <c r="B114" s="13"/>
      <c r="C114" s="13"/>
      <c r="D114" s="13"/>
      <c r="E114" s="13" t="str">
        <f t="shared" si="1"/>
        <v xml:space="preserve"> </v>
      </c>
      <c r="F114" s="13"/>
      <c r="G114" s="82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</row>
    <row r="115" spans="1:24" x14ac:dyDescent="0.45">
      <c r="A115" s="13">
        <v>112</v>
      </c>
      <c r="B115" s="13"/>
      <c r="C115" s="13"/>
      <c r="D115" s="13"/>
      <c r="E115" s="13" t="str">
        <f t="shared" si="1"/>
        <v xml:space="preserve"> </v>
      </c>
      <c r="F115" s="13"/>
      <c r="G115" s="82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</row>
    <row r="116" spans="1:24" x14ac:dyDescent="0.45">
      <c r="A116" s="13">
        <v>113</v>
      </c>
      <c r="B116" s="13"/>
      <c r="C116" s="13"/>
      <c r="D116" s="13"/>
      <c r="E116" s="13" t="str">
        <f t="shared" si="1"/>
        <v xml:space="preserve"> </v>
      </c>
      <c r="F116" s="13"/>
      <c r="G116" s="82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</row>
    <row r="117" spans="1:24" x14ac:dyDescent="0.45">
      <c r="A117" s="13">
        <v>114</v>
      </c>
      <c r="B117" s="13"/>
      <c r="C117" s="13"/>
      <c r="D117" s="13"/>
      <c r="E117" s="13" t="str">
        <f t="shared" si="1"/>
        <v xml:space="preserve"> </v>
      </c>
      <c r="F117" s="13"/>
      <c r="G117" s="82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</row>
    <row r="118" spans="1:24" x14ac:dyDescent="0.45">
      <c r="A118" s="13">
        <v>115</v>
      </c>
      <c r="B118" s="13"/>
      <c r="C118" s="13"/>
      <c r="D118" s="13"/>
      <c r="E118" s="13" t="str">
        <f t="shared" si="1"/>
        <v xml:space="preserve"> </v>
      </c>
      <c r="F118" s="13"/>
      <c r="G118" s="82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</row>
    <row r="119" spans="1:24" x14ac:dyDescent="0.45">
      <c r="A119" s="13">
        <v>116</v>
      </c>
      <c r="B119" s="13"/>
      <c r="C119" s="13"/>
      <c r="D119" s="13"/>
      <c r="E119" s="13" t="str">
        <f t="shared" si="1"/>
        <v xml:space="preserve"> </v>
      </c>
      <c r="F119" s="13"/>
      <c r="G119" s="82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</row>
    <row r="120" spans="1:24" x14ac:dyDescent="0.45">
      <c r="A120" s="13">
        <v>117</v>
      </c>
      <c r="B120" s="13"/>
      <c r="C120" s="13"/>
      <c r="D120" s="13"/>
      <c r="E120" s="13" t="str">
        <f t="shared" si="1"/>
        <v xml:space="preserve"> </v>
      </c>
      <c r="F120" s="13"/>
      <c r="G120" s="82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</row>
    <row r="121" spans="1:24" x14ac:dyDescent="0.45">
      <c r="A121" s="13">
        <v>118</v>
      </c>
      <c r="B121" s="13"/>
      <c r="C121" s="13"/>
      <c r="D121" s="13"/>
      <c r="E121" s="13" t="str">
        <f t="shared" si="1"/>
        <v xml:space="preserve"> </v>
      </c>
      <c r="F121" s="13"/>
      <c r="G121" s="82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</row>
    <row r="122" spans="1:24" x14ac:dyDescent="0.45">
      <c r="A122" s="13">
        <v>119</v>
      </c>
      <c r="B122" s="13"/>
      <c r="C122" s="13"/>
      <c r="D122" s="13"/>
      <c r="E122" s="13" t="str">
        <f t="shared" si="1"/>
        <v xml:space="preserve"> </v>
      </c>
      <c r="F122" s="13"/>
      <c r="G122" s="82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</row>
    <row r="123" spans="1:24" x14ac:dyDescent="0.45">
      <c r="A123" s="13">
        <v>120</v>
      </c>
      <c r="B123" s="13"/>
      <c r="C123" s="13"/>
      <c r="D123" s="13"/>
      <c r="E123" s="13" t="str">
        <f t="shared" si="1"/>
        <v xml:space="preserve"> </v>
      </c>
      <c r="F123" s="13"/>
      <c r="G123" s="82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</row>
    <row r="124" spans="1:24" x14ac:dyDescent="0.45">
      <c r="A124" s="13">
        <v>121</v>
      </c>
      <c r="B124" s="13"/>
      <c r="C124" s="13"/>
      <c r="D124" s="13"/>
      <c r="E124" s="13" t="str">
        <f t="shared" si="1"/>
        <v xml:space="preserve"> </v>
      </c>
      <c r="F124" s="13"/>
      <c r="G124" s="82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</row>
    <row r="125" spans="1:24" x14ac:dyDescent="0.45">
      <c r="A125" s="13">
        <v>122</v>
      </c>
      <c r="B125" s="13"/>
      <c r="C125" s="13"/>
      <c r="D125" s="13"/>
      <c r="E125" s="13" t="str">
        <f t="shared" si="1"/>
        <v xml:space="preserve"> </v>
      </c>
      <c r="F125" s="13"/>
      <c r="G125" s="82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</row>
    <row r="126" spans="1:24" x14ac:dyDescent="0.45">
      <c r="A126" s="13">
        <v>123</v>
      </c>
      <c r="B126" s="13"/>
      <c r="C126" s="13"/>
      <c r="D126" s="13"/>
      <c r="E126" s="13" t="str">
        <f t="shared" si="1"/>
        <v xml:space="preserve"> </v>
      </c>
      <c r="F126" s="13"/>
      <c r="G126" s="82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</row>
    <row r="127" spans="1:24" x14ac:dyDescent="0.45">
      <c r="A127" s="13">
        <v>124</v>
      </c>
      <c r="B127" s="13"/>
      <c r="C127" s="13"/>
      <c r="D127" s="13"/>
      <c r="E127" s="13" t="str">
        <f t="shared" si="1"/>
        <v xml:space="preserve"> </v>
      </c>
      <c r="F127" s="13"/>
      <c r="G127" s="82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</row>
    <row r="128" spans="1:24" x14ac:dyDescent="0.45">
      <c r="A128" s="13">
        <v>125</v>
      </c>
      <c r="B128" s="13"/>
      <c r="C128" s="13"/>
      <c r="D128" s="13"/>
      <c r="E128" s="13" t="str">
        <f t="shared" si="1"/>
        <v xml:space="preserve"> </v>
      </c>
      <c r="F128" s="13"/>
      <c r="G128" s="82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</row>
    <row r="129" spans="1:24" x14ac:dyDescent="0.45">
      <c r="A129" s="13">
        <v>126</v>
      </c>
      <c r="B129" s="13"/>
      <c r="C129" s="13"/>
      <c r="D129" s="13"/>
      <c r="E129" s="13" t="str">
        <f t="shared" si="1"/>
        <v xml:space="preserve"> </v>
      </c>
      <c r="F129" s="13"/>
      <c r="G129" s="82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</row>
    <row r="130" spans="1:24" x14ac:dyDescent="0.45">
      <c r="A130" s="13">
        <v>127</v>
      </c>
      <c r="B130" s="13"/>
      <c r="C130" s="13"/>
      <c r="D130" s="13"/>
      <c r="E130" s="13" t="str">
        <f t="shared" si="1"/>
        <v xml:space="preserve"> </v>
      </c>
      <c r="F130" s="13"/>
      <c r="G130" s="82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</row>
    <row r="131" spans="1:24" x14ac:dyDescent="0.45">
      <c r="A131" s="13">
        <v>128</v>
      </c>
      <c r="B131" s="13"/>
      <c r="C131" s="13"/>
      <c r="D131" s="13"/>
      <c r="E131" s="13" t="str">
        <f t="shared" si="1"/>
        <v xml:space="preserve"> </v>
      </c>
      <c r="F131" s="13"/>
      <c r="G131" s="82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</row>
    <row r="132" spans="1:24" x14ac:dyDescent="0.45">
      <c r="A132" s="13">
        <v>129</v>
      </c>
      <c r="B132" s="13"/>
      <c r="C132" s="13"/>
      <c r="D132" s="13"/>
      <c r="E132" s="13" t="str">
        <f t="shared" ref="E132:E195" si="2">CONCATENATE(C132," ",D132)</f>
        <v xml:space="preserve"> </v>
      </c>
      <c r="F132" s="13"/>
      <c r="G132" s="82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</row>
    <row r="133" spans="1:24" x14ac:dyDescent="0.45">
      <c r="A133" s="13">
        <v>130</v>
      </c>
      <c r="B133" s="13"/>
      <c r="C133" s="13"/>
      <c r="D133" s="13"/>
      <c r="E133" s="13" t="str">
        <f t="shared" si="2"/>
        <v xml:space="preserve"> </v>
      </c>
      <c r="F133" s="13"/>
      <c r="G133" s="82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</row>
    <row r="134" spans="1:24" x14ac:dyDescent="0.45">
      <c r="A134" s="13">
        <v>131</v>
      </c>
      <c r="B134" s="13"/>
      <c r="C134" s="13"/>
      <c r="D134" s="13"/>
      <c r="E134" s="13" t="str">
        <f t="shared" si="2"/>
        <v xml:space="preserve"> </v>
      </c>
      <c r="F134" s="13"/>
      <c r="G134" s="82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</row>
    <row r="135" spans="1:24" x14ac:dyDescent="0.45">
      <c r="A135" s="13">
        <v>132</v>
      </c>
      <c r="B135" s="13"/>
      <c r="C135" s="13"/>
      <c r="D135" s="13"/>
      <c r="E135" s="13" t="str">
        <f t="shared" si="2"/>
        <v xml:space="preserve"> </v>
      </c>
      <c r="F135" s="13"/>
      <c r="G135" s="82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</row>
    <row r="136" spans="1:24" x14ac:dyDescent="0.45">
      <c r="A136" s="13">
        <v>133</v>
      </c>
      <c r="B136" s="13"/>
      <c r="C136" s="13"/>
      <c r="D136" s="13"/>
      <c r="E136" s="13" t="str">
        <f t="shared" si="2"/>
        <v xml:space="preserve"> </v>
      </c>
      <c r="F136" s="13"/>
      <c r="G136" s="82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</row>
    <row r="137" spans="1:24" x14ac:dyDescent="0.45">
      <c r="A137" s="13">
        <v>134</v>
      </c>
      <c r="B137" s="13"/>
      <c r="C137" s="13"/>
      <c r="D137" s="13"/>
      <c r="E137" s="13" t="str">
        <f t="shared" si="2"/>
        <v xml:space="preserve"> </v>
      </c>
      <c r="F137" s="13"/>
      <c r="G137" s="82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</row>
    <row r="138" spans="1:24" x14ac:dyDescent="0.45">
      <c r="A138" s="13">
        <v>135</v>
      </c>
      <c r="B138" s="13"/>
      <c r="C138" s="13"/>
      <c r="D138" s="13"/>
      <c r="E138" s="13" t="str">
        <f t="shared" si="2"/>
        <v xml:space="preserve"> </v>
      </c>
      <c r="F138" s="13"/>
      <c r="G138" s="82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</row>
    <row r="139" spans="1:24" x14ac:dyDescent="0.45">
      <c r="A139" s="13">
        <v>136</v>
      </c>
      <c r="B139" s="13"/>
      <c r="C139" s="13"/>
      <c r="D139" s="13"/>
      <c r="E139" s="13" t="str">
        <f t="shared" si="2"/>
        <v xml:space="preserve"> </v>
      </c>
      <c r="F139" s="13"/>
      <c r="G139" s="82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</row>
    <row r="140" spans="1:24" x14ac:dyDescent="0.45">
      <c r="A140" s="13">
        <v>137</v>
      </c>
      <c r="B140" s="13"/>
      <c r="C140" s="13"/>
      <c r="D140" s="13"/>
      <c r="E140" s="13" t="str">
        <f t="shared" si="2"/>
        <v xml:space="preserve"> </v>
      </c>
      <c r="F140" s="13"/>
      <c r="G140" s="82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</row>
    <row r="141" spans="1:24" x14ac:dyDescent="0.45">
      <c r="A141" s="13">
        <v>138</v>
      </c>
      <c r="B141" s="13"/>
      <c r="C141" s="13"/>
      <c r="D141" s="13"/>
      <c r="E141" s="13" t="str">
        <f t="shared" si="2"/>
        <v xml:space="preserve"> </v>
      </c>
      <c r="F141" s="13"/>
      <c r="G141" s="82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</row>
    <row r="142" spans="1:24" x14ac:dyDescent="0.45">
      <c r="A142" s="13">
        <v>139</v>
      </c>
      <c r="B142" s="13"/>
      <c r="C142" s="13"/>
      <c r="D142" s="13"/>
      <c r="E142" s="13" t="str">
        <f t="shared" si="2"/>
        <v xml:space="preserve"> </v>
      </c>
      <c r="F142" s="13"/>
      <c r="G142" s="82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</row>
    <row r="143" spans="1:24" x14ac:dyDescent="0.45">
      <c r="A143" s="13">
        <v>140</v>
      </c>
      <c r="B143" s="13"/>
      <c r="C143" s="13"/>
      <c r="D143" s="13"/>
      <c r="E143" s="13" t="str">
        <f t="shared" si="2"/>
        <v xml:space="preserve"> </v>
      </c>
      <c r="F143" s="13"/>
      <c r="G143" s="82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</row>
    <row r="144" spans="1:24" x14ac:dyDescent="0.45">
      <c r="A144" s="13">
        <v>141</v>
      </c>
      <c r="B144" s="13"/>
      <c r="C144" s="13"/>
      <c r="D144" s="13"/>
      <c r="E144" s="13" t="str">
        <f t="shared" si="2"/>
        <v xml:space="preserve"> </v>
      </c>
      <c r="F144" s="13"/>
      <c r="G144" s="82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</row>
    <row r="145" spans="1:24" x14ac:dyDescent="0.45">
      <c r="A145" s="13">
        <v>142</v>
      </c>
      <c r="B145" s="13"/>
      <c r="C145" s="13"/>
      <c r="D145" s="13"/>
      <c r="E145" s="13" t="str">
        <f t="shared" si="2"/>
        <v xml:space="preserve"> </v>
      </c>
      <c r="F145" s="13"/>
      <c r="G145" s="82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</row>
    <row r="146" spans="1:24" x14ac:dyDescent="0.45">
      <c r="A146" s="13">
        <v>143</v>
      </c>
      <c r="B146" s="13"/>
      <c r="C146" s="13"/>
      <c r="D146" s="13"/>
      <c r="E146" s="13" t="str">
        <f t="shared" si="2"/>
        <v xml:space="preserve"> </v>
      </c>
      <c r="F146" s="13"/>
      <c r="G146" s="82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</row>
    <row r="147" spans="1:24" x14ac:dyDescent="0.45">
      <c r="A147" s="13">
        <v>144</v>
      </c>
      <c r="B147" s="13"/>
      <c r="C147" s="13"/>
      <c r="D147" s="13"/>
      <c r="E147" s="13" t="str">
        <f t="shared" si="2"/>
        <v xml:space="preserve"> </v>
      </c>
      <c r="F147" s="13"/>
      <c r="G147" s="82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</row>
    <row r="148" spans="1:24" x14ac:dyDescent="0.45">
      <c r="A148" s="13">
        <v>145</v>
      </c>
      <c r="B148" s="13"/>
      <c r="C148" s="13"/>
      <c r="D148" s="13"/>
      <c r="E148" s="13" t="str">
        <f t="shared" si="2"/>
        <v xml:space="preserve"> </v>
      </c>
      <c r="F148" s="13"/>
      <c r="G148" s="82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</row>
    <row r="149" spans="1:24" x14ac:dyDescent="0.45">
      <c r="A149" s="13">
        <v>146</v>
      </c>
      <c r="B149" s="13"/>
      <c r="C149" s="13"/>
      <c r="D149" s="13"/>
      <c r="E149" s="13" t="str">
        <f t="shared" si="2"/>
        <v xml:space="preserve"> </v>
      </c>
      <c r="F149" s="13"/>
      <c r="G149" s="82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</row>
    <row r="150" spans="1:24" x14ac:dyDescent="0.45">
      <c r="A150" s="13">
        <v>147</v>
      </c>
      <c r="B150" s="13"/>
      <c r="C150" s="13"/>
      <c r="D150" s="13"/>
      <c r="E150" s="13" t="str">
        <f t="shared" si="2"/>
        <v xml:space="preserve"> </v>
      </c>
      <c r="F150" s="13"/>
      <c r="G150" s="82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</row>
    <row r="151" spans="1:24" x14ac:dyDescent="0.45">
      <c r="A151" s="13">
        <v>148</v>
      </c>
      <c r="B151" s="13"/>
      <c r="C151" s="13"/>
      <c r="D151" s="13"/>
      <c r="E151" s="13" t="str">
        <f t="shared" si="2"/>
        <v xml:space="preserve"> </v>
      </c>
      <c r="F151" s="13"/>
      <c r="G151" s="82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</row>
    <row r="152" spans="1:24" x14ac:dyDescent="0.45">
      <c r="A152" s="13">
        <v>149</v>
      </c>
      <c r="B152" s="13"/>
      <c r="C152" s="13"/>
      <c r="D152" s="13"/>
      <c r="E152" s="13" t="str">
        <f t="shared" si="2"/>
        <v xml:space="preserve"> </v>
      </c>
      <c r="F152" s="13"/>
      <c r="G152" s="82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</row>
    <row r="153" spans="1:24" x14ac:dyDescent="0.45">
      <c r="A153" s="13">
        <v>150</v>
      </c>
      <c r="B153" s="13"/>
      <c r="C153" s="13"/>
      <c r="D153" s="13"/>
      <c r="E153" s="13" t="str">
        <f t="shared" si="2"/>
        <v xml:space="preserve"> </v>
      </c>
      <c r="F153" s="13"/>
      <c r="G153" s="82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</row>
    <row r="154" spans="1:24" x14ac:dyDescent="0.45">
      <c r="A154" s="13">
        <v>151</v>
      </c>
      <c r="B154" s="13"/>
      <c r="C154" s="13"/>
      <c r="D154" s="13"/>
      <c r="E154" s="13" t="str">
        <f t="shared" si="2"/>
        <v xml:space="preserve"> </v>
      </c>
      <c r="F154" s="13"/>
      <c r="G154" s="82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</row>
    <row r="155" spans="1:24" x14ac:dyDescent="0.45">
      <c r="A155" s="13">
        <v>152</v>
      </c>
      <c r="B155" s="13"/>
      <c r="C155" s="13"/>
      <c r="D155" s="13"/>
      <c r="E155" s="13" t="str">
        <f t="shared" si="2"/>
        <v xml:space="preserve"> </v>
      </c>
      <c r="F155" s="13"/>
      <c r="G155" s="82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</row>
    <row r="156" spans="1:24" x14ac:dyDescent="0.45">
      <c r="A156" s="13">
        <v>153</v>
      </c>
      <c r="B156" s="13"/>
      <c r="C156" s="13"/>
      <c r="D156" s="13"/>
      <c r="E156" s="13" t="str">
        <f t="shared" si="2"/>
        <v xml:space="preserve"> </v>
      </c>
      <c r="F156" s="13"/>
      <c r="G156" s="82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</row>
    <row r="157" spans="1:24" x14ac:dyDescent="0.45">
      <c r="A157" s="13">
        <v>154</v>
      </c>
      <c r="B157" s="13"/>
      <c r="C157" s="13"/>
      <c r="D157" s="13"/>
      <c r="E157" s="13" t="str">
        <f t="shared" si="2"/>
        <v xml:space="preserve"> </v>
      </c>
      <c r="F157" s="13"/>
      <c r="G157" s="82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</row>
    <row r="158" spans="1:24" x14ac:dyDescent="0.45">
      <c r="A158" s="13">
        <v>155</v>
      </c>
      <c r="B158" s="13"/>
      <c r="C158" s="13"/>
      <c r="D158" s="13"/>
      <c r="E158" s="13" t="str">
        <f t="shared" si="2"/>
        <v xml:space="preserve"> </v>
      </c>
      <c r="F158" s="13"/>
      <c r="G158" s="82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</row>
    <row r="159" spans="1:24" x14ac:dyDescent="0.45">
      <c r="A159" s="13">
        <v>156</v>
      </c>
      <c r="B159" s="13"/>
      <c r="C159" s="13"/>
      <c r="D159" s="13"/>
      <c r="E159" s="13" t="str">
        <f t="shared" si="2"/>
        <v xml:space="preserve"> </v>
      </c>
      <c r="F159" s="13"/>
      <c r="G159" s="82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</row>
    <row r="160" spans="1:24" x14ac:dyDescent="0.45">
      <c r="A160" s="13">
        <v>157</v>
      </c>
      <c r="B160" s="13"/>
      <c r="C160" s="13"/>
      <c r="D160" s="13"/>
      <c r="E160" s="13" t="str">
        <f t="shared" si="2"/>
        <v xml:space="preserve"> </v>
      </c>
      <c r="F160" s="13"/>
      <c r="G160" s="82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</row>
    <row r="161" spans="1:24" x14ac:dyDescent="0.45">
      <c r="A161" s="13">
        <v>158</v>
      </c>
      <c r="B161" s="13"/>
      <c r="C161" s="13"/>
      <c r="D161" s="13"/>
      <c r="E161" s="13" t="str">
        <f t="shared" si="2"/>
        <v xml:space="preserve"> </v>
      </c>
      <c r="F161" s="13"/>
      <c r="G161" s="82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</row>
    <row r="162" spans="1:24" x14ac:dyDescent="0.45">
      <c r="A162" s="13">
        <v>159</v>
      </c>
      <c r="B162" s="13"/>
      <c r="C162" s="13"/>
      <c r="D162" s="13"/>
      <c r="E162" s="13" t="str">
        <f t="shared" si="2"/>
        <v xml:space="preserve"> </v>
      </c>
      <c r="F162" s="13"/>
      <c r="G162" s="82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</row>
    <row r="163" spans="1:24" x14ac:dyDescent="0.45">
      <c r="A163" s="13">
        <v>160</v>
      </c>
      <c r="B163" s="13"/>
      <c r="C163" s="13"/>
      <c r="D163" s="13"/>
      <c r="E163" s="13" t="str">
        <f t="shared" si="2"/>
        <v xml:space="preserve"> </v>
      </c>
      <c r="F163" s="13"/>
      <c r="G163" s="82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</row>
    <row r="164" spans="1:24" x14ac:dyDescent="0.45">
      <c r="A164" s="13">
        <v>161</v>
      </c>
      <c r="B164" s="13"/>
      <c r="C164" s="13"/>
      <c r="D164" s="13"/>
      <c r="E164" s="13" t="str">
        <f t="shared" si="2"/>
        <v xml:space="preserve"> </v>
      </c>
      <c r="F164" s="13"/>
      <c r="G164" s="82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</row>
    <row r="165" spans="1:24" x14ac:dyDescent="0.45">
      <c r="A165" s="13">
        <v>162</v>
      </c>
      <c r="B165" s="13"/>
      <c r="C165" s="13"/>
      <c r="D165" s="13"/>
      <c r="E165" s="13" t="str">
        <f t="shared" si="2"/>
        <v xml:space="preserve"> </v>
      </c>
      <c r="F165" s="13"/>
      <c r="G165" s="82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</row>
    <row r="166" spans="1:24" x14ac:dyDescent="0.45">
      <c r="A166" s="13">
        <v>163</v>
      </c>
      <c r="B166" s="13"/>
      <c r="C166" s="13"/>
      <c r="D166" s="13"/>
      <c r="E166" s="13" t="str">
        <f t="shared" si="2"/>
        <v xml:space="preserve"> </v>
      </c>
      <c r="F166" s="13"/>
      <c r="G166" s="82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</row>
    <row r="167" spans="1:24" x14ac:dyDescent="0.45">
      <c r="A167" s="13">
        <v>164</v>
      </c>
      <c r="B167" s="13"/>
      <c r="C167" s="13"/>
      <c r="D167" s="13"/>
      <c r="E167" s="13" t="str">
        <f t="shared" si="2"/>
        <v xml:space="preserve"> </v>
      </c>
      <c r="F167" s="13"/>
      <c r="G167" s="82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</row>
    <row r="168" spans="1:24" x14ac:dyDescent="0.45">
      <c r="A168" s="13">
        <v>165</v>
      </c>
      <c r="B168" s="13"/>
      <c r="C168" s="13"/>
      <c r="D168" s="13"/>
      <c r="E168" s="13" t="str">
        <f t="shared" si="2"/>
        <v xml:space="preserve"> </v>
      </c>
      <c r="F168" s="13"/>
      <c r="G168" s="82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</row>
    <row r="169" spans="1:24" x14ac:dyDescent="0.45">
      <c r="A169" s="13">
        <v>166</v>
      </c>
      <c r="B169" s="13"/>
      <c r="C169" s="13"/>
      <c r="D169" s="13"/>
      <c r="E169" s="13" t="str">
        <f t="shared" si="2"/>
        <v xml:space="preserve"> </v>
      </c>
      <c r="F169" s="13"/>
      <c r="G169" s="82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</row>
    <row r="170" spans="1:24" x14ac:dyDescent="0.45">
      <c r="A170" s="13">
        <v>167</v>
      </c>
      <c r="B170" s="13"/>
      <c r="C170" s="13"/>
      <c r="D170" s="13"/>
      <c r="E170" s="13" t="str">
        <f t="shared" si="2"/>
        <v xml:space="preserve"> </v>
      </c>
      <c r="F170" s="13"/>
      <c r="G170" s="82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</row>
    <row r="171" spans="1:24" x14ac:dyDescent="0.45">
      <c r="A171" s="13">
        <v>168</v>
      </c>
      <c r="B171" s="13"/>
      <c r="C171" s="13"/>
      <c r="D171" s="13"/>
      <c r="E171" s="13" t="str">
        <f t="shared" si="2"/>
        <v xml:space="preserve"> </v>
      </c>
      <c r="F171" s="13"/>
      <c r="G171" s="82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</row>
    <row r="172" spans="1:24" x14ac:dyDescent="0.45">
      <c r="A172" s="13">
        <v>169</v>
      </c>
      <c r="B172" s="13"/>
      <c r="C172" s="13"/>
      <c r="D172" s="13"/>
      <c r="E172" s="13" t="str">
        <f t="shared" si="2"/>
        <v xml:space="preserve"> </v>
      </c>
      <c r="F172" s="13"/>
      <c r="G172" s="82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</row>
    <row r="173" spans="1:24" x14ac:dyDescent="0.45">
      <c r="A173" s="13">
        <v>170</v>
      </c>
      <c r="B173" s="13"/>
      <c r="C173" s="13"/>
      <c r="D173" s="13"/>
      <c r="E173" s="13" t="str">
        <f t="shared" si="2"/>
        <v xml:space="preserve"> </v>
      </c>
      <c r="F173" s="13"/>
      <c r="G173" s="82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</row>
    <row r="174" spans="1:24" x14ac:dyDescent="0.45">
      <c r="A174" s="13">
        <v>171</v>
      </c>
      <c r="B174" s="13"/>
      <c r="C174" s="13"/>
      <c r="D174" s="13"/>
      <c r="E174" s="13" t="str">
        <f t="shared" si="2"/>
        <v xml:space="preserve"> </v>
      </c>
      <c r="F174" s="13"/>
      <c r="G174" s="82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</row>
    <row r="175" spans="1:24" x14ac:dyDescent="0.45">
      <c r="A175" s="13">
        <v>172</v>
      </c>
      <c r="B175" s="13"/>
      <c r="C175" s="13"/>
      <c r="D175" s="13"/>
      <c r="E175" s="13" t="str">
        <f t="shared" si="2"/>
        <v xml:space="preserve"> </v>
      </c>
      <c r="F175" s="13"/>
      <c r="G175" s="82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</row>
    <row r="176" spans="1:24" x14ac:dyDescent="0.45">
      <c r="A176" s="13">
        <v>173</v>
      </c>
      <c r="B176" s="13"/>
      <c r="C176" s="13"/>
      <c r="D176" s="13"/>
      <c r="E176" s="13" t="str">
        <f t="shared" si="2"/>
        <v xml:space="preserve"> </v>
      </c>
      <c r="F176" s="13"/>
      <c r="G176" s="82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</row>
    <row r="177" spans="1:24" x14ac:dyDescent="0.45">
      <c r="A177" s="13">
        <v>174</v>
      </c>
      <c r="B177" s="13"/>
      <c r="C177" s="13"/>
      <c r="D177" s="13"/>
      <c r="E177" s="13" t="str">
        <f t="shared" si="2"/>
        <v xml:space="preserve"> </v>
      </c>
      <c r="F177" s="13"/>
      <c r="G177" s="82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</row>
    <row r="178" spans="1:24" x14ac:dyDescent="0.45">
      <c r="A178" s="13">
        <v>175</v>
      </c>
      <c r="B178" s="13"/>
      <c r="C178" s="13"/>
      <c r="D178" s="13"/>
      <c r="E178" s="13" t="str">
        <f t="shared" si="2"/>
        <v xml:space="preserve"> </v>
      </c>
      <c r="F178" s="13"/>
      <c r="G178" s="82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</row>
    <row r="179" spans="1:24" x14ac:dyDescent="0.45">
      <c r="A179" s="13">
        <v>176</v>
      </c>
      <c r="B179" s="13"/>
      <c r="C179" s="13"/>
      <c r="D179" s="13"/>
      <c r="E179" s="13" t="str">
        <f t="shared" si="2"/>
        <v xml:space="preserve"> </v>
      </c>
      <c r="F179" s="13"/>
      <c r="G179" s="82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</row>
    <row r="180" spans="1:24" x14ac:dyDescent="0.45">
      <c r="A180" s="13">
        <v>177</v>
      </c>
      <c r="B180" s="13"/>
      <c r="C180" s="13"/>
      <c r="D180" s="13"/>
      <c r="E180" s="13" t="str">
        <f t="shared" si="2"/>
        <v xml:space="preserve"> </v>
      </c>
      <c r="F180" s="13"/>
      <c r="G180" s="82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</row>
    <row r="181" spans="1:24" x14ac:dyDescent="0.45">
      <c r="A181" s="13">
        <v>178</v>
      </c>
      <c r="B181" s="13"/>
      <c r="C181" s="13"/>
      <c r="D181" s="13"/>
      <c r="E181" s="13" t="str">
        <f t="shared" si="2"/>
        <v xml:space="preserve"> </v>
      </c>
      <c r="F181" s="13"/>
      <c r="G181" s="82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</row>
    <row r="182" spans="1:24" x14ac:dyDescent="0.45">
      <c r="A182" s="13">
        <v>179</v>
      </c>
      <c r="B182" s="13"/>
      <c r="C182" s="13"/>
      <c r="D182" s="13"/>
      <c r="E182" s="13" t="str">
        <f t="shared" si="2"/>
        <v xml:space="preserve"> </v>
      </c>
      <c r="F182" s="13"/>
      <c r="G182" s="82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</row>
    <row r="183" spans="1:24" x14ac:dyDescent="0.45">
      <c r="A183" s="13">
        <v>180</v>
      </c>
      <c r="B183" s="13"/>
      <c r="C183" s="13"/>
      <c r="D183" s="13"/>
      <c r="E183" s="13" t="str">
        <f t="shared" si="2"/>
        <v xml:space="preserve"> </v>
      </c>
      <c r="F183" s="13"/>
      <c r="G183" s="82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</row>
    <row r="184" spans="1:24" x14ac:dyDescent="0.45">
      <c r="A184" s="13">
        <v>181</v>
      </c>
      <c r="B184" s="13"/>
      <c r="C184" s="13"/>
      <c r="D184" s="13"/>
      <c r="E184" s="13" t="str">
        <f t="shared" si="2"/>
        <v xml:space="preserve"> </v>
      </c>
      <c r="F184" s="13"/>
      <c r="G184" s="82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</row>
    <row r="185" spans="1:24" x14ac:dyDescent="0.45">
      <c r="A185" s="13">
        <v>182</v>
      </c>
      <c r="B185" s="13"/>
      <c r="C185" s="13"/>
      <c r="D185" s="13"/>
      <c r="E185" s="13" t="str">
        <f t="shared" si="2"/>
        <v xml:space="preserve"> </v>
      </c>
      <c r="F185" s="13"/>
      <c r="G185" s="82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</row>
    <row r="186" spans="1:24" x14ac:dyDescent="0.45">
      <c r="A186" s="13">
        <v>183</v>
      </c>
      <c r="B186" s="13"/>
      <c r="C186" s="13"/>
      <c r="D186" s="13"/>
      <c r="E186" s="13" t="str">
        <f t="shared" si="2"/>
        <v xml:space="preserve"> </v>
      </c>
      <c r="F186" s="13"/>
      <c r="G186" s="82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</row>
    <row r="187" spans="1:24" x14ac:dyDescent="0.45">
      <c r="A187" s="13">
        <v>184</v>
      </c>
      <c r="B187" s="13"/>
      <c r="C187" s="13"/>
      <c r="D187" s="13"/>
      <c r="E187" s="13" t="str">
        <f t="shared" si="2"/>
        <v xml:space="preserve"> </v>
      </c>
      <c r="F187" s="13"/>
      <c r="G187" s="82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</row>
    <row r="188" spans="1:24" x14ac:dyDescent="0.45">
      <c r="A188" s="13">
        <v>185</v>
      </c>
      <c r="B188" s="13"/>
      <c r="C188" s="13"/>
      <c r="D188" s="13"/>
      <c r="E188" s="13" t="str">
        <f t="shared" si="2"/>
        <v xml:space="preserve"> </v>
      </c>
      <c r="F188" s="13"/>
      <c r="G188" s="82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</row>
    <row r="189" spans="1:24" x14ac:dyDescent="0.45">
      <c r="A189" s="13">
        <v>186</v>
      </c>
      <c r="B189" s="13"/>
      <c r="C189" s="13"/>
      <c r="D189" s="13"/>
      <c r="E189" s="13" t="str">
        <f t="shared" si="2"/>
        <v xml:space="preserve"> </v>
      </c>
      <c r="F189" s="13"/>
      <c r="G189" s="82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</row>
    <row r="190" spans="1:24" x14ac:dyDescent="0.45">
      <c r="A190" s="13">
        <v>187</v>
      </c>
      <c r="B190" s="13"/>
      <c r="C190" s="13"/>
      <c r="D190" s="13"/>
      <c r="E190" s="13" t="str">
        <f t="shared" si="2"/>
        <v xml:space="preserve"> </v>
      </c>
      <c r="F190" s="13"/>
      <c r="G190" s="82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</row>
    <row r="191" spans="1:24" x14ac:dyDescent="0.45">
      <c r="A191" s="13">
        <v>188</v>
      </c>
      <c r="B191" s="13"/>
      <c r="C191" s="13"/>
      <c r="D191" s="13"/>
      <c r="E191" s="13" t="str">
        <f t="shared" si="2"/>
        <v xml:space="preserve"> </v>
      </c>
      <c r="F191" s="13"/>
      <c r="G191" s="82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</row>
    <row r="192" spans="1:24" x14ac:dyDescent="0.45">
      <c r="A192" s="13">
        <v>189</v>
      </c>
      <c r="B192" s="13"/>
      <c r="C192" s="13"/>
      <c r="D192" s="13"/>
      <c r="E192" s="13" t="str">
        <f t="shared" si="2"/>
        <v xml:space="preserve"> </v>
      </c>
      <c r="F192" s="13"/>
      <c r="G192" s="82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</row>
    <row r="193" spans="1:24" x14ac:dyDescent="0.45">
      <c r="A193" s="13">
        <v>190</v>
      </c>
      <c r="B193" s="13"/>
      <c r="C193" s="13"/>
      <c r="D193" s="13"/>
      <c r="E193" s="13" t="str">
        <f t="shared" si="2"/>
        <v xml:space="preserve"> </v>
      </c>
      <c r="F193" s="13"/>
      <c r="G193" s="82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</row>
    <row r="194" spans="1:24" x14ac:dyDescent="0.45">
      <c r="A194" s="13">
        <v>191</v>
      </c>
      <c r="B194" s="13"/>
      <c r="C194" s="13"/>
      <c r="D194" s="13"/>
      <c r="E194" s="13" t="str">
        <f t="shared" si="2"/>
        <v xml:space="preserve"> </v>
      </c>
      <c r="F194" s="13"/>
      <c r="G194" s="82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</row>
    <row r="195" spans="1:24" x14ac:dyDescent="0.45">
      <c r="A195" s="13">
        <v>192</v>
      </c>
      <c r="B195" s="13"/>
      <c r="C195" s="13"/>
      <c r="D195" s="13"/>
      <c r="E195" s="13" t="str">
        <f t="shared" si="2"/>
        <v xml:space="preserve"> </v>
      </c>
      <c r="F195" s="13"/>
      <c r="G195" s="82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</row>
    <row r="196" spans="1:24" x14ac:dyDescent="0.45">
      <c r="A196" s="13">
        <v>193</v>
      </c>
      <c r="B196" s="13"/>
      <c r="C196" s="13"/>
      <c r="D196" s="13"/>
      <c r="E196" s="13" t="str">
        <f t="shared" ref="E196:E259" si="3">CONCATENATE(C196," ",D196)</f>
        <v xml:space="preserve"> </v>
      </c>
      <c r="F196" s="13"/>
      <c r="G196" s="82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</row>
    <row r="197" spans="1:24" x14ac:dyDescent="0.45">
      <c r="A197" s="13">
        <v>194</v>
      </c>
      <c r="B197" s="13"/>
      <c r="C197" s="13"/>
      <c r="D197" s="13"/>
      <c r="E197" s="13" t="str">
        <f t="shared" si="3"/>
        <v xml:space="preserve"> </v>
      </c>
      <c r="F197" s="13"/>
      <c r="G197" s="82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</row>
    <row r="198" spans="1:24" x14ac:dyDescent="0.45">
      <c r="A198" s="13">
        <v>195</v>
      </c>
      <c r="B198" s="13"/>
      <c r="C198" s="13"/>
      <c r="D198" s="13"/>
      <c r="E198" s="13" t="str">
        <f t="shared" si="3"/>
        <v xml:space="preserve"> </v>
      </c>
      <c r="F198" s="13"/>
      <c r="G198" s="82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</row>
    <row r="199" spans="1:24" x14ac:dyDescent="0.45">
      <c r="A199" s="13">
        <v>196</v>
      </c>
      <c r="B199" s="13"/>
      <c r="C199" s="13"/>
      <c r="D199" s="13"/>
      <c r="E199" s="13" t="str">
        <f t="shared" si="3"/>
        <v xml:space="preserve"> </v>
      </c>
      <c r="F199" s="13"/>
      <c r="G199" s="82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</row>
    <row r="200" spans="1:24" x14ac:dyDescent="0.45">
      <c r="A200" s="13">
        <v>197</v>
      </c>
      <c r="B200" s="13"/>
      <c r="C200" s="13"/>
      <c r="D200" s="13"/>
      <c r="E200" s="13" t="str">
        <f t="shared" si="3"/>
        <v xml:space="preserve"> </v>
      </c>
      <c r="F200" s="13"/>
      <c r="G200" s="82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</row>
    <row r="201" spans="1:24" x14ac:dyDescent="0.45">
      <c r="A201" s="13">
        <v>198</v>
      </c>
      <c r="B201" s="13"/>
      <c r="C201" s="13"/>
      <c r="D201" s="13"/>
      <c r="E201" s="13" t="str">
        <f t="shared" si="3"/>
        <v xml:space="preserve"> </v>
      </c>
      <c r="F201" s="13"/>
      <c r="G201" s="82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</row>
    <row r="202" spans="1:24" x14ac:dyDescent="0.45">
      <c r="A202" s="13">
        <v>199</v>
      </c>
      <c r="B202" s="13"/>
      <c r="C202" s="13"/>
      <c r="D202" s="13"/>
      <c r="E202" s="13" t="str">
        <f t="shared" si="3"/>
        <v xml:space="preserve"> </v>
      </c>
      <c r="F202" s="13"/>
      <c r="G202" s="82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</row>
    <row r="203" spans="1:24" x14ac:dyDescent="0.45">
      <c r="A203" s="13">
        <v>200</v>
      </c>
      <c r="B203" s="13"/>
      <c r="C203" s="13"/>
      <c r="D203" s="13"/>
      <c r="E203" s="13" t="str">
        <f t="shared" si="3"/>
        <v xml:space="preserve"> </v>
      </c>
      <c r="F203" s="13"/>
      <c r="G203" s="82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</row>
    <row r="204" spans="1:24" x14ac:dyDescent="0.45">
      <c r="A204" s="13">
        <v>201</v>
      </c>
      <c r="B204" s="13"/>
      <c r="C204" s="13"/>
      <c r="D204" s="13"/>
      <c r="E204" s="13" t="str">
        <f t="shared" si="3"/>
        <v xml:space="preserve"> </v>
      </c>
      <c r="F204" s="13"/>
      <c r="G204" s="82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</row>
    <row r="205" spans="1:24" x14ac:dyDescent="0.45">
      <c r="A205" s="13">
        <v>202</v>
      </c>
      <c r="B205" s="13"/>
      <c r="C205" s="13"/>
      <c r="D205" s="13"/>
      <c r="E205" s="13" t="str">
        <f t="shared" si="3"/>
        <v xml:space="preserve"> </v>
      </c>
      <c r="F205" s="13"/>
      <c r="G205" s="82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</row>
    <row r="206" spans="1:24" x14ac:dyDescent="0.45">
      <c r="A206" s="13">
        <v>203</v>
      </c>
      <c r="B206" s="13"/>
      <c r="C206" s="13"/>
      <c r="D206" s="13"/>
      <c r="E206" s="13" t="str">
        <f t="shared" si="3"/>
        <v xml:space="preserve"> </v>
      </c>
      <c r="F206" s="13"/>
      <c r="G206" s="82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</row>
    <row r="207" spans="1:24" x14ac:dyDescent="0.45">
      <c r="A207" s="13">
        <v>204</v>
      </c>
      <c r="B207" s="13"/>
      <c r="C207" s="13"/>
      <c r="D207" s="13"/>
      <c r="E207" s="13" t="str">
        <f t="shared" si="3"/>
        <v xml:space="preserve"> </v>
      </c>
      <c r="F207" s="13"/>
      <c r="G207" s="82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</row>
    <row r="208" spans="1:24" x14ac:dyDescent="0.45">
      <c r="A208" s="13">
        <v>205</v>
      </c>
      <c r="B208" s="13"/>
      <c r="C208" s="13"/>
      <c r="D208" s="13"/>
      <c r="E208" s="13" t="str">
        <f t="shared" si="3"/>
        <v xml:space="preserve"> </v>
      </c>
      <c r="F208" s="13"/>
      <c r="G208" s="82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</row>
    <row r="209" spans="1:24" x14ac:dyDescent="0.45">
      <c r="A209" s="13">
        <v>206</v>
      </c>
      <c r="B209" s="13"/>
      <c r="C209" s="13"/>
      <c r="D209" s="13"/>
      <c r="E209" s="13" t="str">
        <f t="shared" si="3"/>
        <v xml:space="preserve"> </v>
      </c>
      <c r="F209" s="13"/>
      <c r="G209" s="82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</row>
    <row r="210" spans="1:24" x14ac:dyDescent="0.45">
      <c r="A210" s="13">
        <v>207</v>
      </c>
      <c r="B210" s="13"/>
      <c r="C210" s="13"/>
      <c r="D210" s="13"/>
      <c r="E210" s="13" t="str">
        <f t="shared" si="3"/>
        <v xml:space="preserve"> </v>
      </c>
      <c r="F210" s="13"/>
      <c r="G210" s="82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</row>
    <row r="211" spans="1:24" x14ac:dyDescent="0.45">
      <c r="A211" s="13">
        <v>208</v>
      </c>
      <c r="B211" s="13"/>
      <c r="C211" s="13"/>
      <c r="D211" s="13"/>
      <c r="E211" s="13" t="str">
        <f t="shared" si="3"/>
        <v xml:space="preserve"> </v>
      </c>
      <c r="F211" s="13"/>
      <c r="G211" s="82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</row>
    <row r="212" spans="1:24" x14ac:dyDescent="0.45">
      <c r="A212" s="13">
        <v>209</v>
      </c>
      <c r="B212" s="13"/>
      <c r="C212" s="13"/>
      <c r="D212" s="13"/>
      <c r="E212" s="13" t="str">
        <f t="shared" si="3"/>
        <v xml:space="preserve"> </v>
      </c>
      <c r="F212" s="13"/>
      <c r="G212" s="82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</row>
    <row r="213" spans="1:24" x14ac:dyDescent="0.45">
      <c r="A213" s="13">
        <v>210</v>
      </c>
      <c r="B213" s="13"/>
      <c r="C213" s="13"/>
      <c r="D213" s="13"/>
      <c r="E213" s="13" t="str">
        <f t="shared" si="3"/>
        <v xml:space="preserve"> </v>
      </c>
      <c r="F213" s="13"/>
      <c r="G213" s="82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</row>
    <row r="214" spans="1:24" x14ac:dyDescent="0.45">
      <c r="A214" s="13">
        <v>211</v>
      </c>
      <c r="B214" s="13"/>
      <c r="C214" s="13"/>
      <c r="D214" s="13"/>
      <c r="E214" s="13" t="str">
        <f t="shared" si="3"/>
        <v xml:space="preserve"> </v>
      </c>
      <c r="F214" s="13"/>
      <c r="G214" s="82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</row>
    <row r="215" spans="1:24" x14ac:dyDescent="0.45">
      <c r="A215" s="13">
        <v>212</v>
      </c>
      <c r="B215" s="13"/>
      <c r="C215" s="13"/>
      <c r="D215" s="13"/>
      <c r="E215" s="13" t="str">
        <f t="shared" si="3"/>
        <v xml:space="preserve"> </v>
      </c>
      <c r="F215" s="13"/>
      <c r="G215" s="82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</row>
    <row r="216" spans="1:24" x14ac:dyDescent="0.45">
      <c r="A216" s="13">
        <v>213</v>
      </c>
      <c r="B216" s="13"/>
      <c r="C216" s="13"/>
      <c r="D216" s="13"/>
      <c r="E216" s="13" t="str">
        <f t="shared" si="3"/>
        <v xml:space="preserve"> </v>
      </c>
      <c r="F216" s="13"/>
      <c r="G216" s="82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</row>
    <row r="217" spans="1:24" x14ac:dyDescent="0.45">
      <c r="A217" s="13">
        <v>214</v>
      </c>
      <c r="B217" s="13"/>
      <c r="C217" s="13"/>
      <c r="D217" s="13"/>
      <c r="E217" s="13" t="str">
        <f t="shared" si="3"/>
        <v xml:space="preserve"> </v>
      </c>
      <c r="F217" s="13"/>
      <c r="G217" s="82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</row>
    <row r="218" spans="1:24" x14ac:dyDescent="0.45">
      <c r="A218" s="13">
        <v>215</v>
      </c>
      <c r="B218" s="13"/>
      <c r="C218" s="13"/>
      <c r="D218" s="13"/>
      <c r="E218" s="13" t="str">
        <f t="shared" si="3"/>
        <v xml:space="preserve"> </v>
      </c>
      <c r="F218" s="13"/>
      <c r="G218" s="82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</row>
    <row r="219" spans="1:24" x14ac:dyDescent="0.45">
      <c r="A219" s="13">
        <v>216</v>
      </c>
      <c r="B219" s="13"/>
      <c r="C219" s="13"/>
      <c r="D219" s="13"/>
      <c r="E219" s="13" t="str">
        <f t="shared" si="3"/>
        <v xml:space="preserve"> </v>
      </c>
      <c r="F219" s="13"/>
      <c r="G219" s="82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</row>
    <row r="220" spans="1:24" x14ac:dyDescent="0.45">
      <c r="A220" s="13">
        <v>217</v>
      </c>
      <c r="B220" s="13"/>
      <c r="C220" s="13"/>
      <c r="D220" s="13"/>
      <c r="E220" s="13" t="str">
        <f t="shared" si="3"/>
        <v xml:space="preserve"> </v>
      </c>
      <c r="F220" s="13"/>
      <c r="G220" s="82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</row>
    <row r="221" spans="1:24" x14ac:dyDescent="0.45">
      <c r="A221" s="13">
        <v>218</v>
      </c>
      <c r="B221" s="13"/>
      <c r="C221" s="13"/>
      <c r="D221" s="13"/>
      <c r="E221" s="13" t="str">
        <f t="shared" si="3"/>
        <v xml:space="preserve"> </v>
      </c>
      <c r="F221" s="13"/>
      <c r="G221" s="82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</row>
    <row r="222" spans="1:24" x14ac:dyDescent="0.45">
      <c r="A222" s="13">
        <v>219</v>
      </c>
      <c r="B222" s="13"/>
      <c r="C222" s="13"/>
      <c r="D222" s="13"/>
      <c r="E222" s="13" t="str">
        <f t="shared" si="3"/>
        <v xml:space="preserve"> </v>
      </c>
      <c r="F222" s="13"/>
      <c r="G222" s="82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</row>
    <row r="223" spans="1:24" x14ac:dyDescent="0.45">
      <c r="A223" s="13">
        <v>220</v>
      </c>
      <c r="B223" s="13"/>
      <c r="C223" s="13"/>
      <c r="D223" s="13"/>
      <c r="E223" s="13" t="str">
        <f t="shared" si="3"/>
        <v xml:space="preserve"> </v>
      </c>
      <c r="F223" s="13"/>
      <c r="G223" s="82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</row>
    <row r="224" spans="1:24" x14ac:dyDescent="0.45">
      <c r="A224" s="13">
        <v>221</v>
      </c>
      <c r="B224" s="13"/>
      <c r="C224" s="13"/>
      <c r="D224" s="13"/>
      <c r="E224" s="13" t="str">
        <f t="shared" si="3"/>
        <v xml:space="preserve"> </v>
      </c>
      <c r="F224" s="13"/>
      <c r="G224" s="82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</row>
    <row r="225" spans="1:24" x14ac:dyDescent="0.45">
      <c r="A225" s="13">
        <v>222</v>
      </c>
      <c r="B225" s="13"/>
      <c r="C225" s="13"/>
      <c r="D225" s="13"/>
      <c r="E225" s="13" t="str">
        <f t="shared" si="3"/>
        <v xml:space="preserve"> </v>
      </c>
      <c r="F225" s="13"/>
      <c r="G225" s="82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</row>
    <row r="226" spans="1:24" x14ac:dyDescent="0.45">
      <c r="A226" s="13">
        <v>223</v>
      </c>
      <c r="B226" s="13"/>
      <c r="C226" s="13"/>
      <c r="D226" s="13"/>
      <c r="E226" s="13" t="str">
        <f t="shared" si="3"/>
        <v xml:space="preserve"> </v>
      </c>
      <c r="F226" s="13"/>
      <c r="G226" s="82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</row>
    <row r="227" spans="1:24" x14ac:dyDescent="0.45">
      <c r="A227" s="13">
        <v>224</v>
      </c>
      <c r="B227" s="13"/>
      <c r="C227" s="13"/>
      <c r="D227" s="13"/>
      <c r="E227" s="13" t="str">
        <f t="shared" si="3"/>
        <v xml:space="preserve"> </v>
      </c>
      <c r="F227" s="13"/>
      <c r="G227" s="82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</row>
    <row r="228" spans="1:24" x14ac:dyDescent="0.45">
      <c r="A228" s="13">
        <v>225</v>
      </c>
      <c r="B228" s="13"/>
      <c r="C228" s="13"/>
      <c r="D228" s="13"/>
      <c r="E228" s="13" t="str">
        <f t="shared" si="3"/>
        <v xml:space="preserve"> </v>
      </c>
      <c r="F228" s="13"/>
      <c r="G228" s="82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</row>
    <row r="229" spans="1:24" x14ac:dyDescent="0.45">
      <c r="A229" s="13">
        <v>226</v>
      </c>
      <c r="B229" s="13"/>
      <c r="C229" s="13"/>
      <c r="D229" s="13"/>
      <c r="E229" s="13" t="str">
        <f t="shared" si="3"/>
        <v xml:space="preserve"> </v>
      </c>
      <c r="F229" s="13"/>
      <c r="G229" s="82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</row>
    <row r="230" spans="1:24" x14ac:dyDescent="0.45">
      <c r="A230" s="13">
        <v>227</v>
      </c>
      <c r="B230" s="13"/>
      <c r="C230" s="13"/>
      <c r="D230" s="13"/>
      <c r="E230" s="13" t="str">
        <f t="shared" si="3"/>
        <v xml:space="preserve"> </v>
      </c>
      <c r="F230" s="13"/>
      <c r="G230" s="82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</row>
    <row r="231" spans="1:24" x14ac:dyDescent="0.45">
      <c r="A231" s="13">
        <v>228</v>
      </c>
      <c r="B231" s="13"/>
      <c r="C231" s="13"/>
      <c r="D231" s="13"/>
      <c r="E231" s="13" t="str">
        <f t="shared" si="3"/>
        <v xml:space="preserve"> </v>
      </c>
      <c r="F231" s="13"/>
      <c r="G231" s="82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</row>
    <row r="232" spans="1:24" x14ac:dyDescent="0.45">
      <c r="A232" s="13">
        <v>229</v>
      </c>
      <c r="B232" s="13"/>
      <c r="C232" s="13"/>
      <c r="D232" s="13"/>
      <c r="E232" s="13" t="str">
        <f t="shared" si="3"/>
        <v xml:space="preserve"> </v>
      </c>
      <c r="F232" s="13"/>
      <c r="G232" s="82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</row>
    <row r="233" spans="1:24" x14ac:dyDescent="0.45">
      <c r="A233" s="13">
        <v>230</v>
      </c>
      <c r="B233" s="13"/>
      <c r="C233" s="13"/>
      <c r="D233" s="13"/>
      <c r="E233" s="13" t="str">
        <f t="shared" si="3"/>
        <v xml:space="preserve"> </v>
      </c>
      <c r="F233" s="13"/>
      <c r="G233" s="82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</row>
    <row r="234" spans="1:24" x14ac:dyDescent="0.45">
      <c r="A234" s="13">
        <v>231</v>
      </c>
      <c r="B234" s="13"/>
      <c r="C234" s="13"/>
      <c r="D234" s="13"/>
      <c r="E234" s="13" t="str">
        <f t="shared" si="3"/>
        <v xml:space="preserve"> </v>
      </c>
      <c r="F234" s="13"/>
      <c r="G234" s="82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</row>
    <row r="235" spans="1:24" x14ac:dyDescent="0.45">
      <c r="A235" s="13">
        <v>232</v>
      </c>
      <c r="B235" s="13"/>
      <c r="C235" s="13"/>
      <c r="D235" s="13"/>
      <c r="E235" s="13" t="str">
        <f t="shared" si="3"/>
        <v xml:space="preserve"> </v>
      </c>
      <c r="F235" s="13"/>
      <c r="G235" s="82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</row>
    <row r="236" spans="1:24" x14ac:dyDescent="0.45">
      <c r="A236" s="13">
        <v>233</v>
      </c>
      <c r="B236" s="13"/>
      <c r="C236" s="13"/>
      <c r="D236" s="13"/>
      <c r="E236" s="13" t="str">
        <f t="shared" si="3"/>
        <v xml:space="preserve"> </v>
      </c>
      <c r="F236" s="13"/>
      <c r="G236" s="82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</row>
    <row r="237" spans="1:24" x14ac:dyDescent="0.45">
      <c r="A237" s="13">
        <v>234</v>
      </c>
      <c r="B237" s="13"/>
      <c r="C237" s="13"/>
      <c r="D237" s="13"/>
      <c r="E237" s="13" t="str">
        <f t="shared" si="3"/>
        <v xml:space="preserve"> </v>
      </c>
      <c r="F237" s="13"/>
      <c r="G237" s="82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</row>
    <row r="238" spans="1:24" x14ac:dyDescent="0.45">
      <c r="A238" s="13">
        <v>235</v>
      </c>
      <c r="B238" s="13"/>
      <c r="C238" s="13"/>
      <c r="D238" s="13"/>
      <c r="E238" s="13" t="str">
        <f t="shared" si="3"/>
        <v xml:space="preserve"> </v>
      </c>
      <c r="F238" s="13"/>
      <c r="G238" s="82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</row>
    <row r="239" spans="1:24" x14ac:dyDescent="0.45">
      <c r="A239" s="13">
        <v>236</v>
      </c>
      <c r="B239" s="13"/>
      <c r="C239" s="13"/>
      <c r="D239" s="13"/>
      <c r="E239" s="13" t="str">
        <f t="shared" si="3"/>
        <v xml:space="preserve"> </v>
      </c>
      <c r="F239" s="13"/>
      <c r="G239" s="82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</row>
    <row r="240" spans="1:24" x14ac:dyDescent="0.45">
      <c r="A240" s="13">
        <v>237</v>
      </c>
      <c r="B240" s="13"/>
      <c r="C240" s="13"/>
      <c r="D240" s="13"/>
      <c r="E240" s="13" t="str">
        <f t="shared" si="3"/>
        <v xml:space="preserve"> </v>
      </c>
      <c r="F240" s="13"/>
      <c r="G240" s="82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</row>
    <row r="241" spans="1:24" x14ac:dyDescent="0.45">
      <c r="A241" s="13">
        <v>238</v>
      </c>
      <c r="B241" s="13"/>
      <c r="C241" s="13"/>
      <c r="D241" s="13"/>
      <c r="E241" s="13" t="str">
        <f t="shared" si="3"/>
        <v xml:space="preserve"> </v>
      </c>
      <c r="F241" s="13"/>
      <c r="G241" s="82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</row>
    <row r="242" spans="1:24" x14ac:dyDescent="0.45">
      <c r="A242" s="13">
        <v>239</v>
      </c>
      <c r="B242" s="13"/>
      <c r="C242" s="13"/>
      <c r="D242" s="13"/>
      <c r="E242" s="13" t="str">
        <f t="shared" si="3"/>
        <v xml:space="preserve"> </v>
      </c>
      <c r="F242" s="13"/>
      <c r="G242" s="82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</row>
    <row r="243" spans="1:24" x14ac:dyDescent="0.45">
      <c r="A243" s="13">
        <v>240</v>
      </c>
      <c r="B243" s="13"/>
      <c r="C243" s="13"/>
      <c r="D243" s="13"/>
      <c r="E243" s="13" t="str">
        <f t="shared" si="3"/>
        <v xml:space="preserve"> </v>
      </c>
      <c r="F243" s="13"/>
      <c r="G243" s="82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</row>
    <row r="244" spans="1:24" x14ac:dyDescent="0.45">
      <c r="A244" s="13">
        <v>241</v>
      </c>
      <c r="B244" s="13"/>
      <c r="C244" s="13"/>
      <c r="D244" s="13"/>
      <c r="E244" s="13" t="str">
        <f t="shared" si="3"/>
        <v xml:space="preserve"> </v>
      </c>
      <c r="F244" s="13"/>
      <c r="G244" s="82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</row>
    <row r="245" spans="1:24" x14ac:dyDescent="0.45">
      <c r="A245" s="13">
        <v>242</v>
      </c>
      <c r="B245" s="13"/>
      <c r="C245" s="13"/>
      <c r="D245" s="13"/>
      <c r="E245" s="13" t="str">
        <f t="shared" si="3"/>
        <v xml:space="preserve"> </v>
      </c>
      <c r="F245" s="13"/>
      <c r="G245" s="82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</row>
    <row r="246" spans="1:24" x14ac:dyDescent="0.45">
      <c r="A246" s="13">
        <v>243</v>
      </c>
      <c r="B246" s="13"/>
      <c r="C246" s="13"/>
      <c r="D246" s="13"/>
      <c r="E246" s="13" t="str">
        <f t="shared" si="3"/>
        <v xml:space="preserve"> </v>
      </c>
      <c r="F246" s="13"/>
      <c r="G246" s="82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</row>
    <row r="247" spans="1:24" x14ac:dyDescent="0.45">
      <c r="A247" s="13">
        <v>244</v>
      </c>
      <c r="B247" s="13"/>
      <c r="C247" s="13"/>
      <c r="D247" s="13"/>
      <c r="E247" s="13" t="str">
        <f t="shared" si="3"/>
        <v xml:space="preserve"> </v>
      </c>
      <c r="F247" s="13"/>
      <c r="G247" s="82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</row>
    <row r="248" spans="1:24" x14ac:dyDescent="0.45">
      <c r="A248" s="13">
        <v>245</v>
      </c>
      <c r="B248" s="13"/>
      <c r="C248" s="13"/>
      <c r="D248" s="13"/>
      <c r="E248" s="13" t="str">
        <f t="shared" si="3"/>
        <v xml:space="preserve"> </v>
      </c>
      <c r="F248" s="13"/>
      <c r="G248" s="82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</row>
    <row r="249" spans="1:24" x14ac:dyDescent="0.45">
      <c r="A249" s="13">
        <v>246</v>
      </c>
      <c r="B249" s="13"/>
      <c r="C249" s="13"/>
      <c r="D249" s="13"/>
      <c r="E249" s="13" t="str">
        <f t="shared" si="3"/>
        <v xml:space="preserve"> </v>
      </c>
      <c r="F249" s="13"/>
      <c r="G249" s="82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</row>
    <row r="250" spans="1:24" x14ac:dyDescent="0.45">
      <c r="A250" s="13">
        <v>247</v>
      </c>
      <c r="B250" s="13"/>
      <c r="C250" s="13"/>
      <c r="D250" s="13"/>
      <c r="E250" s="13" t="str">
        <f t="shared" si="3"/>
        <v xml:space="preserve"> </v>
      </c>
      <c r="F250" s="13"/>
      <c r="G250" s="82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</row>
    <row r="251" spans="1:24" x14ac:dyDescent="0.45">
      <c r="A251" s="13">
        <v>248</v>
      </c>
      <c r="B251" s="13"/>
      <c r="C251" s="13"/>
      <c r="D251" s="13"/>
      <c r="E251" s="13" t="str">
        <f t="shared" si="3"/>
        <v xml:space="preserve"> </v>
      </c>
      <c r="F251" s="13"/>
      <c r="G251" s="82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</row>
    <row r="252" spans="1:24" x14ac:dyDescent="0.45">
      <c r="A252" s="13">
        <v>249</v>
      </c>
      <c r="B252" s="13"/>
      <c r="C252" s="13"/>
      <c r="D252" s="13"/>
      <c r="E252" s="13" t="str">
        <f t="shared" si="3"/>
        <v xml:space="preserve"> </v>
      </c>
      <c r="F252" s="13"/>
      <c r="G252" s="82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</row>
    <row r="253" spans="1:24" x14ac:dyDescent="0.45">
      <c r="A253" s="13">
        <v>250</v>
      </c>
      <c r="B253" s="13"/>
      <c r="C253" s="13"/>
      <c r="D253" s="13"/>
      <c r="E253" s="13" t="str">
        <f t="shared" si="3"/>
        <v xml:space="preserve"> </v>
      </c>
      <c r="F253" s="13"/>
      <c r="G253" s="82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</row>
    <row r="254" spans="1:24" x14ac:dyDescent="0.45">
      <c r="A254" s="13">
        <v>251</v>
      </c>
      <c r="B254" s="13"/>
      <c r="C254" s="13"/>
      <c r="D254" s="13"/>
      <c r="E254" s="13" t="str">
        <f t="shared" si="3"/>
        <v xml:space="preserve"> </v>
      </c>
      <c r="F254" s="13"/>
      <c r="G254" s="82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</row>
    <row r="255" spans="1:24" x14ac:dyDescent="0.45">
      <c r="A255" s="13">
        <v>252</v>
      </c>
      <c r="B255" s="13"/>
      <c r="C255" s="13"/>
      <c r="D255" s="13"/>
      <c r="E255" s="13" t="str">
        <f t="shared" si="3"/>
        <v xml:space="preserve"> </v>
      </c>
      <c r="F255" s="13"/>
      <c r="G255" s="82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</row>
    <row r="256" spans="1:24" x14ac:dyDescent="0.45">
      <c r="A256" s="13">
        <v>253</v>
      </c>
      <c r="B256" s="13"/>
      <c r="C256" s="13"/>
      <c r="D256" s="13"/>
      <c r="E256" s="13" t="str">
        <f t="shared" si="3"/>
        <v xml:space="preserve"> </v>
      </c>
      <c r="F256" s="13"/>
      <c r="G256" s="82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</row>
    <row r="257" spans="1:24" x14ac:dyDescent="0.45">
      <c r="A257" s="13">
        <v>254</v>
      </c>
      <c r="B257" s="13"/>
      <c r="C257" s="13"/>
      <c r="D257" s="13"/>
      <c r="E257" s="13" t="str">
        <f t="shared" si="3"/>
        <v xml:space="preserve"> </v>
      </c>
      <c r="F257" s="13"/>
      <c r="G257" s="82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</row>
    <row r="258" spans="1:24" x14ac:dyDescent="0.45">
      <c r="A258" s="13">
        <v>255</v>
      </c>
      <c r="B258" s="13"/>
      <c r="C258" s="13"/>
      <c r="D258" s="13"/>
      <c r="E258" s="13" t="str">
        <f t="shared" si="3"/>
        <v xml:space="preserve"> </v>
      </c>
      <c r="F258" s="13"/>
      <c r="G258" s="82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</row>
    <row r="259" spans="1:24" x14ac:dyDescent="0.45">
      <c r="A259" s="13">
        <v>256</v>
      </c>
      <c r="B259" s="13"/>
      <c r="C259" s="13"/>
      <c r="D259" s="13"/>
      <c r="E259" s="13" t="str">
        <f t="shared" si="3"/>
        <v xml:space="preserve"> </v>
      </c>
      <c r="F259" s="13"/>
      <c r="G259" s="82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</row>
    <row r="260" spans="1:24" x14ac:dyDescent="0.45">
      <c r="A260" s="13">
        <v>257</v>
      </c>
      <c r="B260" s="13"/>
      <c r="C260" s="13"/>
      <c r="D260" s="13"/>
      <c r="E260" s="13" t="str">
        <f t="shared" ref="E260:E323" si="4">CONCATENATE(C260," ",D260)</f>
        <v xml:space="preserve"> </v>
      </c>
      <c r="F260" s="13"/>
      <c r="G260" s="82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</row>
    <row r="261" spans="1:24" x14ac:dyDescent="0.45">
      <c r="A261" s="13">
        <v>258</v>
      </c>
      <c r="B261" s="13"/>
      <c r="C261" s="13"/>
      <c r="D261" s="13"/>
      <c r="E261" s="13" t="str">
        <f t="shared" si="4"/>
        <v xml:space="preserve"> </v>
      </c>
      <c r="F261" s="13"/>
      <c r="G261" s="82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</row>
    <row r="262" spans="1:24" x14ac:dyDescent="0.45">
      <c r="A262" s="13">
        <v>259</v>
      </c>
      <c r="B262" s="13"/>
      <c r="C262" s="13"/>
      <c r="D262" s="13"/>
      <c r="E262" s="13" t="str">
        <f t="shared" si="4"/>
        <v xml:space="preserve"> </v>
      </c>
      <c r="F262" s="13"/>
      <c r="G262" s="82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</row>
    <row r="263" spans="1:24" x14ac:dyDescent="0.45">
      <c r="A263" s="13">
        <v>260</v>
      </c>
      <c r="B263" s="13"/>
      <c r="C263" s="13"/>
      <c r="D263" s="13"/>
      <c r="E263" s="13" t="str">
        <f t="shared" si="4"/>
        <v xml:space="preserve"> </v>
      </c>
      <c r="F263" s="13"/>
      <c r="G263" s="82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</row>
    <row r="264" spans="1:24" x14ac:dyDescent="0.45">
      <c r="A264" s="13">
        <v>261</v>
      </c>
      <c r="B264" s="13"/>
      <c r="C264" s="13"/>
      <c r="D264" s="13"/>
      <c r="E264" s="13" t="str">
        <f t="shared" si="4"/>
        <v xml:space="preserve"> </v>
      </c>
      <c r="F264" s="13"/>
      <c r="G264" s="82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</row>
    <row r="265" spans="1:24" x14ac:dyDescent="0.45">
      <c r="A265" s="13">
        <v>262</v>
      </c>
      <c r="B265" s="13"/>
      <c r="C265" s="13"/>
      <c r="D265" s="13"/>
      <c r="E265" s="13" t="str">
        <f t="shared" si="4"/>
        <v xml:space="preserve"> </v>
      </c>
      <c r="F265" s="13"/>
      <c r="G265" s="82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</row>
    <row r="266" spans="1:24" x14ac:dyDescent="0.45">
      <c r="A266" s="13">
        <v>263</v>
      </c>
      <c r="B266" s="13"/>
      <c r="C266" s="13"/>
      <c r="D266" s="13"/>
      <c r="E266" s="13" t="str">
        <f t="shared" si="4"/>
        <v xml:space="preserve"> </v>
      </c>
      <c r="F266" s="13"/>
      <c r="G266" s="82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</row>
    <row r="267" spans="1:24" x14ac:dyDescent="0.45">
      <c r="A267" s="13">
        <v>264</v>
      </c>
      <c r="B267" s="13"/>
      <c r="C267" s="13"/>
      <c r="D267" s="13"/>
      <c r="E267" s="13" t="str">
        <f t="shared" si="4"/>
        <v xml:space="preserve"> </v>
      </c>
      <c r="F267" s="13"/>
      <c r="G267" s="82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</row>
    <row r="268" spans="1:24" x14ac:dyDescent="0.45">
      <c r="A268" s="13">
        <v>265</v>
      </c>
      <c r="B268" s="13"/>
      <c r="C268" s="13"/>
      <c r="D268" s="13"/>
      <c r="E268" s="13" t="str">
        <f t="shared" si="4"/>
        <v xml:space="preserve"> </v>
      </c>
      <c r="F268" s="13"/>
      <c r="G268" s="82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</row>
    <row r="269" spans="1:24" x14ac:dyDescent="0.45">
      <c r="A269" s="13">
        <v>266</v>
      </c>
      <c r="B269" s="13"/>
      <c r="C269" s="13"/>
      <c r="D269" s="13"/>
      <c r="E269" s="13" t="str">
        <f t="shared" si="4"/>
        <v xml:space="preserve"> </v>
      </c>
      <c r="F269" s="13"/>
      <c r="G269" s="82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</row>
    <row r="270" spans="1:24" x14ac:dyDescent="0.45">
      <c r="A270" s="13">
        <v>267</v>
      </c>
      <c r="B270" s="13"/>
      <c r="C270" s="13"/>
      <c r="D270" s="13"/>
      <c r="E270" s="13" t="str">
        <f t="shared" si="4"/>
        <v xml:space="preserve"> </v>
      </c>
      <c r="F270" s="13"/>
      <c r="G270" s="82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</row>
    <row r="271" spans="1:24" x14ac:dyDescent="0.45">
      <c r="A271" s="13">
        <v>268</v>
      </c>
      <c r="B271" s="13"/>
      <c r="C271" s="13"/>
      <c r="D271" s="13"/>
      <c r="E271" s="13" t="str">
        <f t="shared" si="4"/>
        <v xml:space="preserve"> </v>
      </c>
      <c r="F271" s="13"/>
      <c r="G271" s="82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</row>
    <row r="272" spans="1:24" x14ac:dyDescent="0.45">
      <c r="A272" s="13">
        <v>269</v>
      </c>
      <c r="B272" s="13"/>
      <c r="C272" s="13"/>
      <c r="D272" s="13"/>
      <c r="E272" s="13" t="str">
        <f t="shared" si="4"/>
        <v xml:space="preserve"> </v>
      </c>
      <c r="F272" s="13"/>
      <c r="G272" s="82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</row>
    <row r="273" spans="1:24" x14ac:dyDescent="0.45">
      <c r="A273" s="13">
        <v>270</v>
      </c>
      <c r="B273" s="13"/>
      <c r="C273" s="13"/>
      <c r="D273" s="13"/>
      <c r="E273" s="13" t="str">
        <f t="shared" si="4"/>
        <v xml:space="preserve"> </v>
      </c>
      <c r="F273" s="13"/>
      <c r="G273" s="82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</row>
    <row r="274" spans="1:24" x14ac:dyDescent="0.45">
      <c r="A274" s="13">
        <v>271</v>
      </c>
      <c r="B274" s="13"/>
      <c r="C274" s="13"/>
      <c r="D274" s="13"/>
      <c r="E274" s="13" t="str">
        <f t="shared" si="4"/>
        <v xml:space="preserve"> </v>
      </c>
      <c r="F274" s="13"/>
      <c r="G274" s="82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</row>
    <row r="275" spans="1:24" x14ac:dyDescent="0.45">
      <c r="A275" s="13">
        <v>272</v>
      </c>
      <c r="B275" s="13"/>
      <c r="C275" s="13"/>
      <c r="D275" s="13"/>
      <c r="E275" s="13" t="str">
        <f t="shared" si="4"/>
        <v xml:space="preserve"> </v>
      </c>
      <c r="F275" s="13"/>
      <c r="G275" s="82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</row>
    <row r="276" spans="1:24" x14ac:dyDescent="0.45">
      <c r="A276" s="13">
        <v>273</v>
      </c>
      <c r="B276" s="13"/>
      <c r="C276" s="13"/>
      <c r="D276" s="13"/>
      <c r="E276" s="13" t="str">
        <f t="shared" si="4"/>
        <v xml:space="preserve"> </v>
      </c>
      <c r="F276" s="13"/>
      <c r="G276" s="82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</row>
    <row r="277" spans="1:24" x14ac:dyDescent="0.45">
      <c r="A277" s="13">
        <v>274</v>
      </c>
      <c r="B277" s="13"/>
      <c r="C277" s="13"/>
      <c r="D277" s="13"/>
      <c r="E277" s="13" t="str">
        <f t="shared" si="4"/>
        <v xml:space="preserve"> </v>
      </c>
      <c r="F277" s="13"/>
      <c r="G277" s="82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</row>
    <row r="278" spans="1:24" x14ac:dyDescent="0.45">
      <c r="A278" s="13">
        <v>275</v>
      </c>
      <c r="B278" s="13"/>
      <c r="C278" s="13"/>
      <c r="D278" s="13"/>
      <c r="E278" s="13" t="str">
        <f t="shared" si="4"/>
        <v xml:space="preserve"> </v>
      </c>
      <c r="F278" s="13"/>
      <c r="G278" s="82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</row>
    <row r="279" spans="1:24" x14ac:dyDescent="0.45">
      <c r="A279" s="13">
        <v>276</v>
      </c>
      <c r="B279" s="13"/>
      <c r="C279" s="13"/>
      <c r="D279" s="13"/>
      <c r="E279" s="13" t="str">
        <f t="shared" si="4"/>
        <v xml:space="preserve"> </v>
      </c>
      <c r="F279" s="13"/>
      <c r="G279" s="82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</row>
    <row r="280" spans="1:24" x14ac:dyDescent="0.45">
      <c r="A280" s="13">
        <v>277</v>
      </c>
      <c r="B280" s="13"/>
      <c r="C280" s="13"/>
      <c r="D280" s="13"/>
      <c r="E280" s="13" t="str">
        <f t="shared" si="4"/>
        <v xml:space="preserve"> </v>
      </c>
      <c r="F280" s="13"/>
      <c r="G280" s="82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</row>
    <row r="281" spans="1:24" x14ac:dyDescent="0.45">
      <c r="A281" s="13">
        <v>278</v>
      </c>
      <c r="B281" s="13"/>
      <c r="C281" s="13"/>
      <c r="D281" s="13"/>
      <c r="E281" s="13" t="str">
        <f t="shared" si="4"/>
        <v xml:space="preserve"> </v>
      </c>
      <c r="F281" s="13"/>
      <c r="G281" s="82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</row>
    <row r="282" spans="1:24" x14ac:dyDescent="0.45">
      <c r="A282" s="13">
        <v>279</v>
      </c>
      <c r="B282" s="13"/>
      <c r="C282" s="13"/>
      <c r="D282" s="13"/>
      <c r="E282" s="13" t="str">
        <f t="shared" si="4"/>
        <v xml:space="preserve"> </v>
      </c>
      <c r="F282" s="13"/>
      <c r="G282" s="82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</row>
    <row r="283" spans="1:24" x14ac:dyDescent="0.45">
      <c r="A283" s="13">
        <v>280</v>
      </c>
      <c r="B283" s="13"/>
      <c r="C283" s="13"/>
      <c r="D283" s="13"/>
      <c r="E283" s="13" t="str">
        <f t="shared" si="4"/>
        <v xml:space="preserve"> </v>
      </c>
      <c r="F283" s="13"/>
      <c r="G283" s="82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</row>
    <row r="284" spans="1:24" x14ac:dyDescent="0.45">
      <c r="A284" s="13">
        <v>281</v>
      </c>
      <c r="B284" s="13"/>
      <c r="C284" s="13"/>
      <c r="D284" s="13"/>
      <c r="E284" s="13" t="str">
        <f t="shared" si="4"/>
        <v xml:space="preserve"> </v>
      </c>
      <c r="F284" s="13"/>
      <c r="G284" s="82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</row>
    <row r="285" spans="1:24" x14ac:dyDescent="0.45">
      <c r="A285" s="13">
        <v>282</v>
      </c>
      <c r="B285" s="13"/>
      <c r="C285" s="13"/>
      <c r="D285" s="13"/>
      <c r="E285" s="13" t="str">
        <f t="shared" si="4"/>
        <v xml:space="preserve"> </v>
      </c>
      <c r="F285" s="13"/>
      <c r="G285" s="82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</row>
    <row r="286" spans="1:24" x14ac:dyDescent="0.45">
      <c r="A286" s="13">
        <v>283</v>
      </c>
      <c r="B286" s="13"/>
      <c r="C286" s="13"/>
      <c r="D286" s="13"/>
      <c r="E286" s="13" t="str">
        <f t="shared" si="4"/>
        <v xml:space="preserve"> </v>
      </c>
      <c r="F286" s="13"/>
      <c r="G286" s="82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</row>
    <row r="287" spans="1:24" x14ac:dyDescent="0.45">
      <c r="A287" s="13">
        <v>284</v>
      </c>
      <c r="B287" s="13"/>
      <c r="C287" s="13"/>
      <c r="D287" s="13"/>
      <c r="E287" s="13" t="str">
        <f t="shared" si="4"/>
        <v xml:space="preserve"> </v>
      </c>
      <c r="F287" s="13"/>
      <c r="G287" s="82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</row>
    <row r="288" spans="1:24" x14ac:dyDescent="0.45">
      <c r="A288" s="13">
        <v>285</v>
      </c>
      <c r="B288" s="13"/>
      <c r="C288" s="13"/>
      <c r="D288" s="13"/>
      <c r="E288" s="13" t="str">
        <f t="shared" si="4"/>
        <v xml:space="preserve"> </v>
      </c>
      <c r="F288" s="13"/>
      <c r="G288" s="82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</row>
    <row r="289" spans="1:24" x14ac:dyDescent="0.45">
      <c r="A289" s="13">
        <v>286</v>
      </c>
      <c r="B289" s="13"/>
      <c r="C289" s="13"/>
      <c r="D289" s="13"/>
      <c r="E289" s="13" t="str">
        <f t="shared" si="4"/>
        <v xml:space="preserve"> </v>
      </c>
      <c r="F289" s="13"/>
      <c r="G289" s="82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</row>
    <row r="290" spans="1:24" x14ac:dyDescent="0.45">
      <c r="A290" s="13">
        <v>287</v>
      </c>
      <c r="B290" s="13"/>
      <c r="C290" s="13"/>
      <c r="D290" s="13"/>
      <c r="E290" s="13" t="str">
        <f t="shared" si="4"/>
        <v xml:space="preserve"> </v>
      </c>
      <c r="F290" s="13"/>
      <c r="G290" s="82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</row>
    <row r="291" spans="1:24" x14ac:dyDescent="0.45">
      <c r="A291" s="13">
        <v>288</v>
      </c>
      <c r="B291" s="13"/>
      <c r="C291" s="13"/>
      <c r="D291" s="13"/>
      <c r="E291" s="13" t="str">
        <f t="shared" si="4"/>
        <v xml:space="preserve"> </v>
      </c>
      <c r="F291" s="13"/>
      <c r="G291" s="82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</row>
    <row r="292" spans="1:24" x14ac:dyDescent="0.45">
      <c r="A292" s="13">
        <v>289</v>
      </c>
      <c r="B292" s="13"/>
      <c r="C292" s="13"/>
      <c r="D292" s="13"/>
      <c r="E292" s="13" t="str">
        <f t="shared" si="4"/>
        <v xml:space="preserve"> </v>
      </c>
      <c r="F292" s="13"/>
      <c r="G292" s="82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</row>
    <row r="293" spans="1:24" x14ac:dyDescent="0.45">
      <c r="A293" s="13">
        <v>290</v>
      </c>
      <c r="B293" s="13"/>
      <c r="C293" s="13"/>
      <c r="D293" s="13"/>
      <c r="E293" s="13" t="str">
        <f t="shared" si="4"/>
        <v xml:space="preserve"> </v>
      </c>
      <c r="F293" s="13"/>
      <c r="G293" s="82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</row>
    <row r="294" spans="1:24" x14ac:dyDescent="0.45">
      <c r="A294" s="13">
        <v>291</v>
      </c>
      <c r="B294" s="13"/>
      <c r="C294" s="13"/>
      <c r="D294" s="13"/>
      <c r="E294" s="13" t="str">
        <f t="shared" si="4"/>
        <v xml:space="preserve"> </v>
      </c>
      <c r="F294" s="13"/>
      <c r="G294" s="82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</row>
    <row r="295" spans="1:24" x14ac:dyDescent="0.45">
      <c r="A295" s="13">
        <v>292</v>
      </c>
      <c r="B295" s="13"/>
      <c r="C295" s="13"/>
      <c r="D295" s="13"/>
      <c r="E295" s="13" t="str">
        <f t="shared" si="4"/>
        <v xml:space="preserve"> </v>
      </c>
      <c r="F295" s="13"/>
      <c r="G295" s="82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</row>
    <row r="296" spans="1:24" x14ac:dyDescent="0.45">
      <c r="A296" s="13">
        <v>293</v>
      </c>
      <c r="B296" s="13"/>
      <c r="C296" s="13"/>
      <c r="D296" s="13"/>
      <c r="E296" s="13" t="str">
        <f t="shared" si="4"/>
        <v xml:space="preserve"> </v>
      </c>
      <c r="F296" s="13"/>
      <c r="G296" s="82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</row>
    <row r="297" spans="1:24" x14ac:dyDescent="0.45">
      <c r="A297" s="13">
        <v>294</v>
      </c>
      <c r="B297" s="13"/>
      <c r="C297" s="13"/>
      <c r="D297" s="13"/>
      <c r="E297" s="13" t="str">
        <f t="shared" si="4"/>
        <v xml:space="preserve"> </v>
      </c>
      <c r="F297" s="13"/>
      <c r="G297" s="82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</row>
    <row r="298" spans="1:24" x14ac:dyDescent="0.45">
      <c r="A298" s="13">
        <v>295</v>
      </c>
      <c r="B298" s="13"/>
      <c r="C298" s="13"/>
      <c r="D298" s="13"/>
      <c r="E298" s="13" t="str">
        <f t="shared" si="4"/>
        <v xml:space="preserve"> </v>
      </c>
      <c r="F298" s="13"/>
      <c r="G298" s="82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</row>
    <row r="299" spans="1:24" x14ac:dyDescent="0.45">
      <c r="A299" s="13">
        <v>296</v>
      </c>
      <c r="B299" s="13"/>
      <c r="C299" s="13"/>
      <c r="D299" s="13"/>
      <c r="E299" s="13" t="str">
        <f t="shared" si="4"/>
        <v xml:space="preserve"> </v>
      </c>
      <c r="F299" s="13"/>
      <c r="G299" s="82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</row>
    <row r="300" spans="1:24" x14ac:dyDescent="0.45">
      <c r="A300" s="13">
        <v>297</v>
      </c>
      <c r="B300" s="13"/>
      <c r="C300" s="13"/>
      <c r="D300" s="13"/>
      <c r="E300" s="13" t="str">
        <f t="shared" si="4"/>
        <v xml:space="preserve"> </v>
      </c>
      <c r="F300" s="13"/>
      <c r="G300" s="82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</row>
    <row r="301" spans="1:24" x14ac:dyDescent="0.45">
      <c r="A301" s="13">
        <v>298</v>
      </c>
      <c r="B301" s="13"/>
      <c r="C301" s="13"/>
      <c r="D301" s="13"/>
      <c r="E301" s="13" t="str">
        <f t="shared" si="4"/>
        <v xml:space="preserve"> </v>
      </c>
      <c r="F301" s="13"/>
      <c r="G301" s="82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</row>
    <row r="302" spans="1:24" x14ac:dyDescent="0.45">
      <c r="A302" s="13">
        <v>299</v>
      </c>
      <c r="B302" s="13"/>
      <c r="C302" s="13"/>
      <c r="D302" s="13"/>
      <c r="E302" s="13" t="str">
        <f t="shared" si="4"/>
        <v xml:space="preserve"> </v>
      </c>
      <c r="F302" s="13"/>
      <c r="G302" s="82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</row>
    <row r="303" spans="1:24" x14ac:dyDescent="0.45">
      <c r="A303" s="13">
        <v>300</v>
      </c>
      <c r="B303" s="13"/>
      <c r="C303" s="13"/>
      <c r="D303" s="13"/>
      <c r="E303" s="13" t="str">
        <f t="shared" si="4"/>
        <v xml:space="preserve"> </v>
      </c>
      <c r="F303" s="13"/>
      <c r="G303" s="82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</row>
    <row r="304" spans="1:24" x14ac:dyDescent="0.45">
      <c r="A304" s="13">
        <v>301</v>
      </c>
      <c r="B304" s="13"/>
      <c r="C304" s="13"/>
      <c r="D304" s="13"/>
      <c r="E304" s="13" t="str">
        <f t="shared" si="4"/>
        <v xml:space="preserve"> </v>
      </c>
      <c r="F304" s="13"/>
      <c r="G304" s="82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</row>
    <row r="305" spans="1:24" x14ac:dyDescent="0.45">
      <c r="A305" s="13">
        <v>302</v>
      </c>
      <c r="B305" s="13"/>
      <c r="C305" s="13"/>
      <c r="D305" s="13"/>
      <c r="E305" s="13" t="str">
        <f t="shared" si="4"/>
        <v xml:space="preserve"> </v>
      </c>
      <c r="F305" s="13"/>
      <c r="G305" s="82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</row>
    <row r="306" spans="1:24" x14ac:dyDescent="0.45">
      <c r="A306" s="13">
        <v>303</v>
      </c>
      <c r="B306" s="13"/>
      <c r="C306" s="13"/>
      <c r="D306" s="13"/>
      <c r="E306" s="13" t="str">
        <f t="shared" si="4"/>
        <v xml:space="preserve"> </v>
      </c>
      <c r="F306" s="13"/>
      <c r="G306" s="82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</row>
    <row r="307" spans="1:24" x14ac:dyDescent="0.45">
      <c r="A307" s="13">
        <v>304</v>
      </c>
      <c r="B307" s="13"/>
      <c r="C307" s="13"/>
      <c r="D307" s="13"/>
      <c r="E307" s="13" t="str">
        <f t="shared" si="4"/>
        <v xml:space="preserve"> </v>
      </c>
      <c r="F307" s="13"/>
      <c r="G307" s="82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</row>
    <row r="308" spans="1:24" x14ac:dyDescent="0.45">
      <c r="A308" s="13">
        <v>305</v>
      </c>
      <c r="B308" s="13"/>
      <c r="C308" s="13"/>
      <c r="D308" s="13"/>
      <c r="E308" s="13" t="str">
        <f t="shared" si="4"/>
        <v xml:space="preserve"> </v>
      </c>
      <c r="F308" s="13"/>
      <c r="G308" s="82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</row>
    <row r="309" spans="1:24" x14ac:dyDescent="0.45">
      <c r="A309" s="13">
        <v>306</v>
      </c>
      <c r="B309" s="13"/>
      <c r="C309" s="13"/>
      <c r="D309" s="13"/>
      <c r="E309" s="13" t="str">
        <f t="shared" si="4"/>
        <v xml:space="preserve"> </v>
      </c>
      <c r="F309" s="13"/>
      <c r="G309" s="82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</row>
    <row r="310" spans="1:24" x14ac:dyDescent="0.45">
      <c r="A310" s="13">
        <v>307</v>
      </c>
      <c r="B310" s="13"/>
      <c r="C310" s="13"/>
      <c r="D310" s="13"/>
      <c r="E310" s="13" t="str">
        <f t="shared" si="4"/>
        <v xml:space="preserve"> </v>
      </c>
      <c r="F310" s="13"/>
      <c r="G310" s="82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</row>
    <row r="311" spans="1:24" x14ac:dyDescent="0.45">
      <c r="A311" s="13">
        <v>308</v>
      </c>
      <c r="B311" s="13"/>
      <c r="C311" s="13"/>
      <c r="D311" s="13"/>
      <c r="E311" s="13" t="str">
        <f t="shared" si="4"/>
        <v xml:space="preserve"> </v>
      </c>
      <c r="F311" s="13"/>
      <c r="G311" s="82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</row>
    <row r="312" spans="1:24" x14ac:dyDescent="0.45">
      <c r="A312" s="13">
        <v>309</v>
      </c>
      <c r="B312" s="13"/>
      <c r="C312" s="13"/>
      <c r="D312" s="13"/>
      <c r="E312" s="13" t="str">
        <f t="shared" si="4"/>
        <v xml:space="preserve"> </v>
      </c>
      <c r="F312" s="13"/>
      <c r="G312" s="82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</row>
    <row r="313" spans="1:24" x14ac:dyDescent="0.45">
      <c r="A313" s="13">
        <v>310</v>
      </c>
      <c r="B313" s="13"/>
      <c r="C313" s="13"/>
      <c r="D313" s="13"/>
      <c r="E313" s="13" t="str">
        <f t="shared" si="4"/>
        <v xml:space="preserve"> </v>
      </c>
      <c r="F313" s="13"/>
      <c r="G313" s="82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</row>
    <row r="314" spans="1:24" x14ac:dyDescent="0.45">
      <c r="A314" s="13">
        <v>311</v>
      </c>
      <c r="B314" s="13"/>
      <c r="C314" s="13"/>
      <c r="D314" s="13"/>
      <c r="E314" s="13" t="str">
        <f t="shared" si="4"/>
        <v xml:space="preserve"> </v>
      </c>
      <c r="F314" s="13"/>
      <c r="G314" s="82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</row>
    <row r="315" spans="1:24" x14ac:dyDescent="0.45">
      <c r="A315" s="13">
        <v>312</v>
      </c>
      <c r="B315" s="13"/>
      <c r="C315" s="13"/>
      <c r="D315" s="13"/>
      <c r="E315" s="13" t="str">
        <f t="shared" si="4"/>
        <v xml:space="preserve"> </v>
      </c>
      <c r="F315" s="13"/>
      <c r="G315" s="82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</row>
    <row r="316" spans="1:24" x14ac:dyDescent="0.45">
      <c r="A316" s="13">
        <v>313</v>
      </c>
      <c r="B316" s="13"/>
      <c r="C316" s="13"/>
      <c r="D316" s="13"/>
      <c r="E316" s="13" t="str">
        <f t="shared" si="4"/>
        <v xml:space="preserve"> </v>
      </c>
      <c r="F316" s="13"/>
      <c r="G316" s="82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</row>
    <row r="317" spans="1:24" x14ac:dyDescent="0.45">
      <c r="A317" s="13">
        <v>314</v>
      </c>
      <c r="B317" s="13"/>
      <c r="C317" s="13"/>
      <c r="D317" s="13"/>
      <c r="E317" s="13" t="str">
        <f t="shared" si="4"/>
        <v xml:space="preserve"> </v>
      </c>
      <c r="F317" s="13"/>
      <c r="G317" s="82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</row>
    <row r="318" spans="1:24" x14ac:dyDescent="0.45">
      <c r="A318" s="13">
        <v>315</v>
      </c>
      <c r="B318" s="13"/>
      <c r="C318" s="13"/>
      <c r="D318" s="13"/>
      <c r="E318" s="13" t="str">
        <f t="shared" si="4"/>
        <v xml:space="preserve"> </v>
      </c>
      <c r="F318" s="13"/>
      <c r="G318" s="82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</row>
    <row r="319" spans="1:24" x14ac:dyDescent="0.45">
      <c r="A319" s="13">
        <v>316</v>
      </c>
      <c r="B319" s="13"/>
      <c r="C319" s="13"/>
      <c r="D319" s="13"/>
      <c r="E319" s="13" t="str">
        <f t="shared" si="4"/>
        <v xml:space="preserve"> </v>
      </c>
      <c r="F319" s="13"/>
      <c r="G319" s="82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</row>
    <row r="320" spans="1:24" x14ac:dyDescent="0.45">
      <c r="A320" s="13">
        <v>317</v>
      </c>
      <c r="B320" s="13"/>
      <c r="C320" s="13"/>
      <c r="D320" s="13"/>
      <c r="E320" s="13" t="str">
        <f t="shared" si="4"/>
        <v xml:space="preserve"> </v>
      </c>
      <c r="F320" s="13"/>
      <c r="G320" s="82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</row>
    <row r="321" spans="1:24" x14ac:dyDescent="0.45">
      <c r="A321" s="13">
        <v>318</v>
      </c>
      <c r="B321" s="13"/>
      <c r="C321" s="13"/>
      <c r="D321" s="13"/>
      <c r="E321" s="13" t="str">
        <f t="shared" si="4"/>
        <v xml:space="preserve"> </v>
      </c>
      <c r="F321" s="13"/>
      <c r="G321" s="82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</row>
    <row r="322" spans="1:24" x14ac:dyDescent="0.45">
      <c r="A322" s="13">
        <v>319</v>
      </c>
      <c r="B322" s="13"/>
      <c r="C322" s="13"/>
      <c r="D322" s="13"/>
      <c r="E322" s="13" t="str">
        <f t="shared" si="4"/>
        <v xml:space="preserve"> </v>
      </c>
      <c r="F322" s="13"/>
      <c r="G322" s="82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</row>
    <row r="323" spans="1:24" x14ac:dyDescent="0.45">
      <c r="A323" s="13">
        <v>320</v>
      </c>
      <c r="B323" s="13"/>
      <c r="C323" s="13"/>
      <c r="D323" s="13"/>
      <c r="E323" s="13" t="str">
        <f t="shared" si="4"/>
        <v xml:space="preserve"> </v>
      </c>
      <c r="F323" s="13"/>
      <c r="G323" s="82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</row>
    <row r="324" spans="1:24" x14ac:dyDescent="0.45">
      <c r="A324" s="13">
        <v>321</v>
      </c>
      <c r="B324" s="13"/>
      <c r="C324" s="13"/>
      <c r="D324" s="13"/>
      <c r="E324" s="13" t="str">
        <f t="shared" ref="E324:E387" si="5">CONCATENATE(C324," ",D324)</f>
        <v xml:space="preserve"> </v>
      </c>
      <c r="F324" s="13"/>
      <c r="G324" s="82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</row>
    <row r="325" spans="1:24" x14ac:dyDescent="0.45">
      <c r="A325" s="13">
        <v>322</v>
      </c>
      <c r="B325" s="13"/>
      <c r="C325" s="13"/>
      <c r="D325" s="13"/>
      <c r="E325" s="13" t="str">
        <f t="shared" si="5"/>
        <v xml:space="preserve"> </v>
      </c>
      <c r="F325" s="13"/>
      <c r="G325" s="82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</row>
    <row r="326" spans="1:24" x14ac:dyDescent="0.45">
      <c r="A326" s="13">
        <v>323</v>
      </c>
      <c r="B326" s="13"/>
      <c r="C326" s="13"/>
      <c r="D326" s="13"/>
      <c r="E326" s="13" t="str">
        <f t="shared" si="5"/>
        <v xml:space="preserve"> </v>
      </c>
      <c r="F326" s="13"/>
      <c r="G326" s="82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</row>
    <row r="327" spans="1:24" x14ac:dyDescent="0.45">
      <c r="A327" s="13">
        <v>324</v>
      </c>
      <c r="B327" s="13"/>
      <c r="C327" s="13"/>
      <c r="D327" s="13"/>
      <c r="E327" s="13" t="str">
        <f t="shared" si="5"/>
        <v xml:space="preserve"> </v>
      </c>
      <c r="F327" s="13"/>
      <c r="G327" s="82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</row>
    <row r="328" spans="1:24" x14ac:dyDescent="0.45">
      <c r="A328" s="13">
        <v>325</v>
      </c>
      <c r="B328" s="13"/>
      <c r="C328" s="13"/>
      <c r="D328" s="13"/>
      <c r="E328" s="13" t="str">
        <f t="shared" si="5"/>
        <v xml:space="preserve"> </v>
      </c>
      <c r="F328" s="13"/>
      <c r="G328" s="82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</row>
    <row r="329" spans="1:24" x14ac:dyDescent="0.45">
      <c r="A329" s="13">
        <v>326</v>
      </c>
      <c r="B329" s="13"/>
      <c r="C329" s="13"/>
      <c r="D329" s="13"/>
      <c r="E329" s="13" t="str">
        <f t="shared" si="5"/>
        <v xml:space="preserve"> </v>
      </c>
      <c r="F329" s="13"/>
      <c r="G329" s="82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</row>
    <row r="330" spans="1:24" x14ac:dyDescent="0.45">
      <c r="A330" s="13">
        <v>327</v>
      </c>
      <c r="B330" s="13"/>
      <c r="C330" s="13"/>
      <c r="D330" s="13"/>
      <c r="E330" s="13" t="str">
        <f t="shared" si="5"/>
        <v xml:space="preserve"> </v>
      </c>
      <c r="F330" s="13"/>
      <c r="G330" s="82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</row>
    <row r="331" spans="1:24" x14ac:dyDescent="0.45">
      <c r="A331" s="13">
        <v>328</v>
      </c>
      <c r="B331" s="13"/>
      <c r="C331" s="13"/>
      <c r="D331" s="13"/>
      <c r="E331" s="13" t="str">
        <f t="shared" si="5"/>
        <v xml:space="preserve"> </v>
      </c>
      <c r="F331" s="13"/>
      <c r="G331" s="82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</row>
    <row r="332" spans="1:24" x14ac:dyDescent="0.45">
      <c r="A332" s="13">
        <v>329</v>
      </c>
      <c r="B332" s="13"/>
      <c r="C332" s="13"/>
      <c r="D332" s="13"/>
      <c r="E332" s="13" t="str">
        <f t="shared" si="5"/>
        <v xml:space="preserve"> </v>
      </c>
      <c r="F332" s="13"/>
      <c r="G332" s="82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</row>
    <row r="333" spans="1:24" x14ac:dyDescent="0.45">
      <c r="A333" s="13">
        <v>330</v>
      </c>
      <c r="B333" s="13"/>
      <c r="C333" s="13"/>
      <c r="D333" s="13"/>
      <c r="E333" s="13" t="str">
        <f t="shared" si="5"/>
        <v xml:space="preserve"> </v>
      </c>
      <c r="F333" s="13"/>
      <c r="G333" s="82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</row>
    <row r="334" spans="1:24" x14ac:dyDescent="0.45">
      <c r="A334" s="13">
        <v>331</v>
      </c>
      <c r="B334" s="13"/>
      <c r="C334" s="13"/>
      <c r="D334" s="13"/>
      <c r="E334" s="13" t="str">
        <f t="shared" si="5"/>
        <v xml:space="preserve"> </v>
      </c>
      <c r="F334" s="13"/>
      <c r="G334" s="82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</row>
    <row r="335" spans="1:24" x14ac:dyDescent="0.45">
      <c r="A335" s="13">
        <v>332</v>
      </c>
      <c r="B335" s="13"/>
      <c r="C335" s="13"/>
      <c r="D335" s="13"/>
      <c r="E335" s="13" t="str">
        <f t="shared" si="5"/>
        <v xml:space="preserve"> </v>
      </c>
      <c r="F335" s="13"/>
      <c r="G335" s="82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</row>
    <row r="336" spans="1:24" x14ac:dyDescent="0.45">
      <c r="A336" s="13">
        <v>333</v>
      </c>
      <c r="B336" s="13"/>
      <c r="C336" s="13"/>
      <c r="D336" s="13"/>
      <c r="E336" s="13" t="str">
        <f t="shared" si="5"/>
        <v xml:space="preserve"> </v>
      </c>
      <c r="F336" s="13"/>
      <c r="G336" s="82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</row>
    <row r="337" spans="1:24" x14ac:dyDescent="0.45">
      <c r="A337" s="13">
        <v>334</v>
      </c>
      <c r="B337" s="13"/>
      <c r="C337" s="13"/>
      <c r="D337" s="13"/>
      <c r="E337" s="13" t="str">
        <f t="shared" si="5"/>
        <v xml:space="preserve"> </v>
      </c>
      <c r="F337" s="13"/>
      <c r="G337" s="82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</row>
    <row r="338" spans="1:24" x14ac:dyDescent="0.45">
      <c r="A338" s="13">
        <v>335</v>
      </c>
      <c r="B338" s="13"/>
      <c r="C338" s="13"/>
      <c r="D338" s="13"/>
      <c r="E338" s="13" t="str">
        <f t="shared" si="5"/>
        <v xml:space="preserve"> </v>
      </c>
      <c r="F338" s="13"/>
      <c r="G338" s="82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</row>
    <row r="339" spans="1:24" x14ac:dyDescent="0.45">
      <c r="A339" s="13">
        <v>336</v>
      </c>
      <c r="B339" s="13"/>
      <c r="C339" s="13"/>
      <c r="D339" s="13"/>
      <c r="E339" s="13" t="str">
        <f t="shared" si="5"/>
        <v xml:space="preserve"> </v>
      </c>
      <c r="F339" s="13"/>
      <c r="G339" s="82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</row>
    <row r="340" spans="1:24" x14ac:dyDescent="0.45">
      <c r="A340" s="13">
        <v>337</v>
      </c>
      <c r="B340" s="13"/>
      <c r="C340" s="13"/>
      <c r="D340" s="13"/>
      <c r="E340" s="13" t="str">
        <f t="shared" si="5"/>
        <v xml:space="preserve"> </v>
      </c>
      <c r="F340" s="13"/>
      <c r="G340" s="82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</row>
    <row r="341" spans="1:24" x14ac:dyDescent="0.45">
      <c r="A341" s="13">
        <v>338</v>
      </c>
      <c r="B341" s="13"/>
      <c r="C341" s="13"/>
      <c r="D341" s="13"/>
      <c r="E341" s="13" t="str">
        <f t="shared" si="5"/>
        <v xml:space="preserve"> </v>
      </c>
      <c r="F341" s="13"/>
      <c r="G341" s="82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</row>
    <row r="342" spans="1:24" x14ac:dyDescent="0.45">
      <c r="A342" s="13">
        <v>339</v>
      </c>
      <c r="B342" s="13"/>
      <c r="C342" s="13"/>
      <c r="D342" s="13"/>
      <c r="E342" s="13" t="str">
        <f t="shared" si="5"/>
        <v xml:space="preserve"> </v>
      </c>
      <c r="F342" s="13"/>
      <c r="G342" s="82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</row>
    <row r="343" spans="1:24" x14ac:dyDescent="0.45">
      <c r="A343" s="13">
        <v>340</v>
      </c>
      <c r="B343" s="13"/>
      <c r="C343" s="13"/>
      <c r="D343" s="13"/>
      <c r="E343" s="13" t="str">
        <f t="shared" si="5"/>
        <v xml:space="preserve"> </v>
      </c>
      <c r="F343" s="13"/>
      <c r="G343" s="82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</row>
    <row r="344" spans="1:24" x14ac:dyDescent="0.45">
      <c r="A344" s="13">
        <v>341</v>
      </c>
      <c r="B344" s="13"/>
      <c r="C344" s="13"/>
      <c r="D344" s="13"/>
      <c r="E344" s="13" t="str">
        <f t="shared" si="5"/>
        <v xml:space="preserve"> </v>
      </c>
      <c r="F344" s="13"/>
      <c r="G344" s="82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</row>
    <row r="345" spans="1:24" x14ac:dyDescent="0.45">
      <c r="A345" s="13">
        <v>342</v>
      </c>
      <c r="B345" s="13"/>
      <c r="C345" s="13"/>
      <c r="D345" s="13"/>
      <c r="E345" s="13" t="str">
        <f t="shared" si="5"/>
        <v xml:space="preserve"> </v>
      </c>
      <c r="F345" s="13"/>
      <c r="G345" s="82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</row>
    <row r="346" spans="1:24" x14ac:dyDescent="0.45">
      <c r="A346" s="13">
        <v>343</v>
      </c>
      <c r="B346" s="13"/>
      <c r="C346" s="13"/>
      <c r="D346" s="13"/>
      <c r="E346" s="13" t="str">
        <f t="shared" si="5"/>
        <v xml:space="preserve"> </v>
      </c>
      <c r="F346" s="13"/>
      <c r="G346" s="82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</row>
    <row r="347" spans="1:24" x14ac:dyDescent="0.45">
      <c r="A347" s="13">
        <v>344</v>
      </c>
      <c r="B347" s="13"/>
      <c r="C347" s="13"/>
      <c r="D347" s="13"/>
      <c r="E347" s="13" t="str">
        <f t="shared" si="5"/>
        <v xml:space="preserve"> </v>
      </c>
      <c r="F347" s="13"/>
      <c r="G347" s="82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</row>
    <row r="348" spans="1:24" x14ac:dyDescent="0.45">
      <c r="A348" s="13">
        <v>345</v>
      </c>
      <c r="B348" s="13"/>
      <c r="C348" s="13"/>
      <c r="D348" s="13"/>
      <c r="E348" s="13" t="str">
        <f t="shared" si="5"/>
        <v xml:space="preserve"> </v>
      </c>
      <c r="F348" s="13"/>
      <c r="G348" s="82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</row>
    <row r="349" spans="1:24" x14ac:dyDescent="0.45">
      <c r="A349" s="13">
        <v>346</v>
      </c>
      <c r="B349" s="13"/>
      <c r="C349" s="13"/>
      <c r="D349" s="13"/>
      <c r="E349" s="13" t="str">
        <f t="shared" si="5"/>
        <v xml:space="preserve"> </v>
      </c>
      <c r="F349" s="13"/>
      <c r="G349" s="82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</row>
    <row r="350" spans="1:24" x14ac:dyDescent="0.45">
      <c r="A350" s="13">
        <v>347</v>
      </c>
      <c r="B350" s="13"/>
      <c r="C350" s="13"/>
      <c r="D350" s="13"/>
      <c r="E350" s="13" t="str">
        <f t="shared" si="5"/>
        <v xml:space="preserve"> </v>
      </c>
      <c r="F350" s="13"/>
      <c r="G350" s="82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</row>
    <row r="351" spans="1:24" x14ac:dyDescent="0.45">
      <c r="A351" s="13">
        <v>348</v>
      </c>
      <c r="B351" s="13"/>
      <c r="C351" s="13"/>
      <c r="D351" s="13"/>
      <c r="E351" s="13" t="str">
        <f t="shared" si="5"/>
        <v xml:space="preserve"> </v>
      </c>
      <c r="F351" s="13"/>
      <c r="G351" s="82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</row>
    <row r="352" spans="1:24" x14ac:dyDescent="0.45">
      <c r="A352" s="13">
        <v>349</v>
      </c>
      <c r="B352" s="13"/>
      <c r="C352" s="13"/>
      <c r="D352" s="13"/>
      <c r="E352" s="13" t="str">
        <f t="shared" si="5"/>
        <v xml:space="preserve"> </v>
      </c>
      <c r="F352" s="13"/>
      <c r="G352" s="82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</row>
    <row r="353" spans="1:24" x14ac:dyDescent="0.45">
      <c r="A353" s="13">
        <v>350</v>
      </c>
      <c r="B353" s="13"/>
      <c r="C353" s="13"/>
      <c r="D353" s="13"/>
      <c r="E353" s="13" t="str">
        <f t="shared" si="5"/>
        <v xml:space="preserve"> </v>
      </c>
      <c r="F353" s="13"/>
      <c r="G353" s="82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</row>
    <row r="354" spans="1:24" x14ac:dyDescent="0.45">
      <c r="A354" s="13">
        <v>351</v>
      </c>
      <c r="B354" s="13"/>
      <c r="C354" s="13"/>
      <c r="D354" s="13"/>
      <c r="E354" s="13" t="str">
        <f t="shared" si="5"/>
        <v xml:space="preserve"> </v>
      </c>
      <c r="F354" s="13"/>
      <c r="G354" s="82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</row>
    <row r="355" spans="1:24" x14ac:dyDescent="0.45">
      <c r="A355" s="13">
        <v>352</v>
      </c>
      <c r="B355" s="13"/>
      <c r="C355" s="13"/>
      <c r="D355" s="13"/>
      <c r="E355" s="13" t="str">
        <f t="shared" si="5"/>
        <v xml:space="preserve"> </v>
      </c>
      <c r="F355" s="13"/>
      <c r="G355" s="82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</row>
    <row r="356" spans="1:24" x14ac:dyDescent="0.45">
      <c r="A356" s="13">
        <v>353</v>
      </c>
      <c r="B356" s="13"/>
      <c r="C356" s="13"/>
      <c r="D356" s="13"/>
      <c r="E356" s="13" t="str">
        <f t="shared" si="5"/>
        <v xml:space="preserve"> </v>
      </c>
      <c r="F356" s="13"/>
      <c r="G356" s="82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</row>
    <row r="357" spans="1:24" x14ac:dyDescent="0.45">
      <c r="A357" s="13">
        <v>354</v>
      </c>
      <c r="B357" s="13"/>
      <c r="C357" s="13"/>
      <c r="D357" s="13"/>
      <c r="E357" s="13" t="str">
        <f t="shared" si="5"/>
        <v xml:space="preserve"> </v>
      </c>
      <c r="F357" s="13"/>
      <c r="G357" s="82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</row>
    <row r="358" spans="1:24" x14ac:dyDescent="0.45">
      <c r="A358" s="13">
        <v>355</v>
      </c>
      <c r="B358" s="13"/>
      <c r="C358" s="13"/>
      <c r="D358" s="13"/>
      <c r="E358" s="13" t="str">
        <f t="shared" si="5"/>
        <v xml:space="preserve"> </v>
      </c>
      <c r="F358" s="13"/>
      <c r="G358" s="82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</row>
    <row r="359" spans="1:24" x14ac:dyDescent="0.45">
      <c r="A359" s="13">
        <v>356</v>
      </c>
      <c r="B359" s="13"/>
      <c r="C359" s="13"/>
      <c r="D359" s="13"/>
      <c r="E359" s="13" t="str">
        <f t="shared" si="5"/>
        <v xml:space="preserve"> </v>
      </c>
      <c r="F359" s="13"/>
      <c r="G359" s="82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</row>
    <row r="360" spans="1:24" x14ac:dyDescent="0.45">
      <c r="A360" s="13">
        <v>357</v>
      </c>
      <c r="B360" s="13"/>
      <c r="C360" s="13"/>
      <c r="D360" s="13"/>
      <c r="E360" s="13" t="str">
        <f t="shared" si="5"/>
        <v xml:space="preserve"> </v>
      </c>
      <c r="F360" s="13"/>
      <c r="G360" s="82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</row>
    <row r="361" spans="1:24" x14ac:dyDescent="0.45">
      <c r="A361" s="13">
        <v>358</v>
      </c>
      <c r="B361" s="13"/>
      <c r="C361" s="13"/>
      <c r="D361" s="13"/>
      <c r="E361" s="13" t="str">
        <f t="shared" si="5"/>
        <v xml:space="preserve"> </v>
      </c>
      <c r="F361" s="13"/>
      <c r="G361" s="82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</row>
    <row r="362" spans="1:24" x14ac:dyDescent="0.45">
      <c r="A362" s="13">
        <v>359</v>
      </c>
      <c r="B362" s="13"/>
      <c r="C362" s="13"/>
      <c r="D362" s="13"/>
      <c r="E362" s="13" t="str">
        <f t="shared" si="5"/>
        <v xml:space="preserve"> </v>
      </c>
      <c r="F362" s="13"/>
      <c r="G362" s="82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</row>
    <row r="363" spans="1:24" x14ac:dyDescent="0.45">
      <c r="A363" s="13">
        <v>360</v>
      </c>
      <c r="B363" s="13"/>
      <c r="C363" s="13"/>
      <c r="D363" s="13"/>
      <c r="E363" s="13" t="str">
        <f t="shared" si="5"/>
        <v xml:space="preserve"> </v>
      </c>
      <c r="F363" s="13"/>
      <c r="G363" s="82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</row>
    <row r="364" spans="1:24" x14ac:dyDescent="0.45">
      <c r="A364" s="13">
        <v>361</v>
      </c>
      <c r="B364" s="13"/>
      <c r="C364" s="13"/>
      <c r="D364" s="13"/>
      <c r="E364" s="13" t="str">
        <f t="shared" si="5"/>
        <v xml:space="preserve"> </v>
      </c>
      <c r="F364" s="13"/>
      <c r="G364" s="82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</row>
    <row r="365" spans="1:24" x14ac:dyDescent="0.45">
      <c r="A365" s="13">
        <v>362</v>
      </c>
      <c r="B365" s="13"/>
      <c r="C365" s="13"/>
      <c r="D365" s="13"/>
      <c r="E365" s="13" t="str">
        <f t="shared" si="5"/>
        <v xml:space="preserve"> </v>
      </c>
      <c r="F365" s="13"/>
      <c r="G365" s="82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</row>
    <row r="366" spans="1:24" x14ac:dyDescent="0.45">
      <c r="A366" s="13">
        <v>363</v>
      </c>
      <c r="B366" s="13"/>
      <c r="C366" s="13"/>
      <c r="D366" s="13"/>
      <c r="E366" s="13" t="str">
        <f t="shared" si="5"/>
        <v xml:space="preserve"> </v>
      </c>
      <c r="F366" s="13"/>
      <c r="G366" s="82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</row>
    <row r="367" spans="1:24" x14ac:dyDescent="0.45">
      <c r="A367" s="13">
        <v>364</v>
      </c>
      <c r="B367" s="13"/>
      <c r="C367" s="13"/>
      <c r="D367" s="13"/>
      <c r="E367" s="13" t="str">
        <f t="shared" si="5"/>
        <v xml:space="preserve"> </v>
      </c>
      <c r="F367" s="13"/>
      <c r="G367" s="82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</row>
    <row r="368" spans="1:24" x14ac:dyDescent="0.45">
      <c r="A368" s="13">
        <v>365</v>
      </c>
      <c r="B368" s="13"/>
      <c r="C368" s="13"/>
      <c r="D368" s="13"/>
      <c r="E368" s="13" t="str">
        <f t="shared" si="5"/>
        <v xml:space="preserve"> </v>
      </c>
      <c r="F368" s="13"/>
      <c r="G368" s="82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</row>
    <row r="369" spans="1:24" x14ac:dyDescent="0.45">
      <c r="A369" s="13">
        <v>366</v>
      </c>
      <c r="B369" s="13"/>
      <c r="C369" s="13"/>
      <c r="D369" s="13"/>
      <c r="E369" s="13" t="str">
        <f t="shared" si="5"/>
        <v xml:space="preserve"> </v>
      </c>
      <c r="F369" s="13"/>
      <c r="G369" s="82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</row>
    <row r="370" spans="1:24" x14ac:dyDescent="0.45">
      <c r="A370" s="13">
        <v>367</v>
      </c>
      <c r="B370" s="13"/>
      <c r="C370" s="13"/>
      <c r="D370" s="13"/>
      <c r="E370" s="13" t="str">
        <f t="shared" si="5"/>
        <v xml:space="preserve"> </v>
      </c>
      <c r="F370" s="13"/>
      <c r="G370" s="82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</row>
    <row r="371" spans="1:24" x14ac:dyDescent="0.45">
      <c r="A371" s="13">
        <v>368</v>
      </c>
      <c r="B371" s="13"/>
      <c r="C371" s="13"/>
      <c r="D371" s="13"/>
      <c r="E371" s="13" t="str">
        <f t="shared" si="5"/>
        <v xml:space="preserve"> </v>
      </c>
      <c r="F371" s="13"/>
      <c r="G371" s="82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</row>
    <row r="372" spans="1:24" x14ac:dyDescent="0.45">
      <c r="A372" s="13">
        <v>369</v>
      </c>
      <c r="B372" s="13"/>
      <c r="C372" s="13"/>
      <c r="D372" s="13"/>
      <c r="E372" s="13" t="str">
        <f t="shared" si="5"/>
        <v xml:space="preserve"> </v>
      </c>
      <c r="F372" s="13"/>
      <c r="G372" s="82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</row>
    <row r="373" spans="1:24" x14ac:dyDescent="0.45">
      <c r="A373" s="13">
        <v>370</v>
      </c>
      <c r="B373" s="13"/>
      <c r="C373" s="13"/>
      <c r="D373" s="13"/>
      <c r="E373" s="13" t="str">
        <f t="shared" si="5"/>
        <v xml:space="preserve"> </v>
      </c>
      <c r="F373" s="13"/>
      <c r="G373" s="82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</row>
    <row r="374" spans="1:24" x14ac:dyDescent="0.45">
      <c r="A374" s="13">
        <v>371</v>
      </c>
      <c r="B374" s="13"/>
      <c r="C374" s="13"/>
      <c r="D374" s="13"/>
      <c r="E374" s="13" t="str">
        <f t="shared" si="5"/>
        <v xml:space="preserve"> </v>
      </c>
      <c r="F374" s="13"/>
      <c r="G374" s="82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</row>
    <row r="375" spans="1:24" x14ac:dyDescent="0.45">
      <c r="A375" s="13">
        <v>372</v>
      </c>
      <c r="B375" s="13"/>
      <c r="C375" s="13"/>
      <c r="D375" s="13"/>
      <c r="E375" s="13" t="str">
        <f t="shared" si="5"/>
        <v xml:space="preserve"> </v>
      </c>
      <c r="F375" s="13"/>
      <c r="G375" s="82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</row>
    <row r="376" spans="1:24" x14ac:dyDescent="0.45">
      <c r="A376" s="13">
        <v>373</v>
      </c>
      <c r="B376" s="13"/>
      <c r="C376" s="13"/>
      <c r="D376" s="13"/>
      <c r="E376" s="13" t="str">
        <f t="shared" si="5"/>
        <v xml:space="preserve"> </v>
      </c>
      <c r="F376" s="13"/>
      <c r="G376" s="82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</row>
    <row r="377" spans="1:24" x14ac:dyDescent="0.45">
      <c r="A377" s="13">
        <v>374</v>
      </c>
      <c r="B377" s="13"/>
      <c r="C377" s="13"/>
      <c r="D377" s="13"/>
      <c r="E377" s="13" t="str">
        <f t="shared" si="5"/>
        <v xml:space="preserve"> </v>
      </c>
      <c r="F377" s="13"/>
      <c r="G377" s="82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</row>
    <row r="378" spans="1:24" x14ac:dyDescent="0.45">
      <c r="A378" s="13">
        <v>375</v>
      </c>
      <c r="B378" s="13"/>
      <c r="C378" s="13"/>
      <c r="D378" s="13"/>
      <c r="E378" s="13" t="str">
        <f t="shared" si="5"/>
        <v xml:space="preserve"> </v>
      </c>
      <c r="F378" s="13"/>
      <c r="G378" s="82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</row>
    <row r="379" spans="1:24" x14ac:dyDescent="0.45">
      <c r="A379" s="13">
        <v>376</v>
      </c>
      <c r="B379" s="13"/>
      <c r="C379" s="13"/>
      <c r="D379" s="13"/>
      <c r="E379" s="13" t="str">
        <f t="shared" si="5"/>
        <v xml:space="preserve"> </v>
      </c>
      <c r="F379" s="13"/>
      <c r="G379" s="82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</row>
    <row r="380" spans="1:24" x14ac:dyDescent="0.45">
      <c r="A380" s="13">
        <v>377</v>
      </c>
      <c r="B380" s="13"/>
      <c r="C380" s="13"/>
      <c r="D380" s="13"/>
      <c r="E380" s="13" t="str">
        <f t="shared" si="5"/>
        <v xml:space="preserve"> </v>
      </c>
      <c r="F380" s="13"/>
      <c r="G380" s="82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</row>
    <row r="381" spans="1:24" x14ac:dyDescent="0.45">
      <c r="A381" s="13">
        <v>378</v>
      </c>
      <c r="B381" s="13"/>
      <c r="C381" s="13"/>
      <c r="D381" s="13"/>
      <c r="E381" s="13" t="str">
        <f t="shared" si="5"/>
        <v xml:space="preserve"> </v>
      </c>
      <c r="F381" s="13"/>
      <c r="G381" s="82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</row>
    <row r="382" spans="1:24" x14ac:dyDescent="0.45">
      <c r="A382" s="13">
        <v>379</v>
      </c>
      <c r="B382" s="13"/>
      <c r="C382" s="13"/>
      <c r="D382" s="13"/>
      <c r="E382" s="13" t="str">
        <f t="shared" si="5"/>
        <v xml:space="preserve"> </v>
      </c>
      <c r="F382" s="13"/>
      <c r="G382" s="82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</row>
    <row r="383" spans="1:24" x14ac:dyDescent="0.45">
      <c r="A383" s="13">
        <v>380</v>
      </c>
      <c r="B383" s="13"/>
      <c r="C383" s="13"/>
      <c r="D383" s="13"/>
      <c r="E383" s="13" t="str">
        <f t="shared" si="5"/>
        <v xml:space="preserve"> </v>
      </c>
      <c r="F383" s="13"/>
      <c r="G383" s="82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</row>
    <row r="384" spans="1:24" x14ac:dyDescent="0.45">
      <c r="A384" s="13">
        <v>381</v>
      </c>
      <c r="B384" s="13"/>
      <c r="C384" s="13"/>
      <c r="D384" s="13"/>
      <c r="E384" s="13" t="str">
        <f t="shared" si="5"/>
        <v xml:space="preserve"> </v>
      </c>
      <c r="F384" s="13"/>
      <c r="G384" s="82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</row>
    <row r="385" spans="1:24" x14ac:dyDescent="0.45">
      <c r="A385" s="13">
        <v>382</v>
      </c>
      <c r="B385" s="13"/>
      <c r="C385" s="13"/>
      <c r="D385" s="13"/>
      <c r="E385" s="13" t="str">
        <f t="shared" si="5"/>
        <v xml:space="preserve"> </v>
      </c>
      <c r="F385" s="13"/>
      <c r="G385" s="82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</row>
    <row r="386" spans="1:24" x14ac:dyDescent="0.45">
      <c r="A386" s="13">
        <v>383</v>
      </c>
      <c r="B386" s="13"/>
      <c r="C386" s="13"/>
      <c r="D386" s="13"/>
      <c r="E386" s="13" t="str">
        <f t="shared" si="5"/>
        <v xml:space="preserve"> </v>
      </c>
      <c r="F386" s="13"/>
      <c r="G386" s="82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</row>
    <row r="387" spans="1:24" x14ac:dyDescent="0.45">
      <c r="A387" s="13">
        <v>384</v>
      </c>
      <c r="B387" s="13"/>
      <c r="C387" s="13"/>
      <c r="D387" s="13"/>
      <c r="E387" s="13" t="str">
        <f t="shared" si="5"/>
        <v xml:space="preserve"> </v>
      </c>
      <c r="F387" s="13"/>
      <c r="G387" s="82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</row>
    <row r="388" spans="1:24" x14ac:dyDescent="0.45">
      <c r="A388" s="13">
        <v>385</v>
      </c>
      <c r="B388" s="13"/>
      <c r="C388" s="13"/>
      <c r="D388" s="13"/>
      <c r="E388" s="13" t="str">
        <f t="shared" ref="E388:E451" si="6">CONCATENATE(C388," ",D388)</f>
        <v xml:space="preserve"> </v>
      </c>
      <c r="F388" s="13"/>
      <c r="G388" s="82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</row>
    <row r="389" spans="1:24" x14ac:dyDescent="0.45">
      <c r="A389" s="13">
        <v>386</v>
      </c>
      <c r="B389" s="13"/>
      <c r="C389" s="13"/>
      <c r="D389" s="13"/>
      <c r="E389" s="13" t="str">
        <f t="shared" si="6"/>
        <v xml:space="preserve"> </v>
      </c>
      <c r="F389" s="13"/>
      <c r="G389" s="82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</row>
    <row r="390" spans="1:24" x14ac:dyDescent="0.45">
      <c r="A390" s="13">
        <v>387</v>
      </c>
      <c r="B390" s="13"/>
      <c r="C390" s="13"/>
      <c r="D390" s="13"/>
      <c r="E390" s="13" t="str">
        <f t="shared" si="6"/>
        <v xml:space="preserve"> </v>
      </c>
      <c r="F390" s="13"/>
      <c r="G390" s="82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</row>
    <row r="391" spans="1:24" x14ac:dyDescent="0.45">
      <c r="A391" s="13">
        <v>388</v>
      </c>
      <c r="B391" s="13"/>
      <c r="C391" s="13"/>
      <c r="D391" s="13"/>
      <c r="E391" s="13" t="str">
        <f t="shared" si="6"/>
        <v xml:space="preserve"> </v>
      </c>
      <c r="F391" s="13"/>
      <c r="G391" s="82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</row>
    <row r="392" spans="1:24" x14ac:dyDescent="0.45">
      <c r="A392" s="13">
        <v>389</v>
      </c>
      <c r="B392" s="13"/>
      <c r="C392" s="13"/>
      <c r="D392" s="13"/>
      <c r="E392" s="13" t="str">
        <f t="shared" si="6"/>
        <v xml:space="preserve"> </v>
      </c>
      <c r="F392" s="13"/>
      <c r="G392" s="82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</row>
    <row r="393" spans="1:24" x14ac:dyDescent="0.45">
      <c r="A393" s="13">
        <v>390</v>
      </c>
      <c r="B393" s="13"/>
      <c r="C393" s="13"/>
      <c r="D393" s="13"/>
      <c r="E393" s="13" t="str">
        <f t="shared" si="6"/>
        <v xml:space="preserve"> </v>
      </c>
      <c r="F393" s="13"/>
      <c r="G393" s="82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</row>
    <row r="394" spans="1:24" x14ac:dyDescent="0.45">
      <c r="A394" s="13">
        <v>391</v>
      </c>
      <c r="B394" s="13"/>
      <c r="C394" s="13"/>
      <c r="D394" s="13"/>
      <c r="E394" s="13" t="str">
        <f t="shared" si="6"/>
        <v xml:space="preserve"> </v>
      </c>
      <c r="F394" s="13"/>
      <c r="G394" s="82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</row>
    <row r="395" spans="1:24" x14ac:dyDescent="0.45">
      <c r="A395" s="13">
        <v>392</v>
      </c>
      <c r="B395" s="13"/>
      <c r="C395" s="13"/>
      <c r="D395" s="13"/>
      <c r="E395" s="13" t="str">
        <f t="shared" si="6"/>
        <v xml:space="preserve"> </v>
      </c>
      <c r="F395" s="13"/>
      <c r="G395" s="82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</row>
    <row r="396" spans="1:24" x14ac:dyDescent="0.45">
      <c r="A396" s="13">
        <v>393</v>
      </c>
      <c r="B396" s="13"/>
      <c r="C396" s="13"/>
      <c r="D396" s="13"/>
      <c r="E396" s="13" t="str">
        <f t="shared" si="6"/>
        <v xml:space="preserve"> </v>
      </c>
      <c r="F396" s="13"/>
      <c r="G396" s="82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</row>
    <row r="397" spans="1:24" x14ac:dyDescent="0.45">
      <c r="A397" s="13">
        <v>394</v>
      </c>
      <c r="B397" s="13"/>
      <c r="C397" s="13"/>
      <c r="D397" s="13"/>
      <c r="E397" s="13" t="str">
        <f t="shared" si="6"/>
        <v xml:space="preserve"> </v>
      </c>
      <c r="F397" s="13"/>
      <c r="G397" s="82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</row>
    <row r="398" spans="1:24" x14ac:dyDescent="0.45">
      <c r="A398" s="13">
        <v>395</v>
      </c>
      <c r="B398" s="13"/>
      <c r="C398" s="13"/>
      <c r="D398" s="13"/>
      <c r="E398" s="13" t="str">
        <f t="shared" si="6"/>
        <v xml:space="preserve"> </v>
      </c>
      <c r="F398" s="13"/>
      <c r="G398" s="82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</row>
    <row r="399" spans="1:24" x14ac:dyDescent="0.45">
      <c r="A399" s="13">
        <v>396</v>
      </c>
      <c r="B399" s="13"/>
      <c r="C399" s="13"/>
      <c r="D399" s="13"/>
      <c r="E399" s="13" t="str">
        <f t="shared" si="6"/>
        <v xml:space="preserve"> </v>
      </c>
      <c r="F399" s="13"/>
      <c r="G399" s="82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</row>
    <row r="400" spans="1:24" x14ac:dyDescent="0.45">
      <c r="A400" s="13">
        <v>397</v>
      </c>
      <c r="B400" s="13"/>
      <c r="C400" s="13"/>
      <c r="D400" s="13"/>
      <c r="E400" s="13" t="str">
        <f t="shared" si="6"/>
        <v xml:space="preserve"> </v>
      </c>
      <c r="F400" s="13"/>
      <c r="G400" s="82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</row>
    <row r="401" spans="1:24" x14ac:dyDescent="0.45">
      <c r="A401" s="13">
        <v>398</v>
      </c>
      <c r="B401" s="13"/>
      <c r="C401" s="13"/>
      <c r="D401" s="13"/>
      <c r="E401" s="13" t="str">
        <f t="shared" si="6"/>
        <v xml:space="preserve"> </v>
      </c>
      <c r="F401" s="13"/>
      <c r="G401" s="82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</row>
    <row r="402" spans="1:24" x14ac:dyDescent="0.45">
      <c r="A402" s="13">
        <v>399</v>
      </c>
      <c r="B402" s="13"/>
      <c r="C402" s="13"/>
      <c r="D402" s="13"/>
      <c r="E402" s="13" t="str">
        <f t="shared" si="6"/>
        <v xml:space="preserve"> </v>
      </c>
      <c r="F402" s="13"/>
      <c r="G402" s="82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</row>
    <row r="403" spans="1:24" x14ac:dyDescent="0.45">
      <c r="A403" s="13">
        <v>400</v>
      </c>
      <c r="B403" s="13"/>
      <c r="C403" s="13"/>
      <c r="D403" s="13"/>
      <c r="E403" s="13" t="str">
        <f t="shared" si="6"/>
        <v xml:space="preserve"> </v>
      </c>
      <c r="F403" s="13"/>
      <c r="G403" s="82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</row>
    <row r="404" spans="1:24" x14ac:dyDescent="0.45">
      <c r="A404" s="13">
        <v>401</v>
      </c>
      <c r="B404" s="13"/>
      <c r="C404" s="13"/>
      <c r="D404" s="13"/>
      <c r="E404" s="13" t="str">
        <f t="shared" si="6"/>
        <v xml:space="preserve"> </v>
      </c>
      <c r="F404" s="13"/>
      <c r="G404" s="82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</row>
    <row r="405" spans="1:24" x14ac:dyDescent="0.45">
      <c r="A405" s="13">
        <v>402</v>
      </c>
      <c r="B405" s="13"/>
      <c r="C405" s="13"/>
      <c r="D405" s="13"/>
      <c r="E405" s="13" t="str">
        <f t="shared" si="6"/>
        <v xml:space="preserve"> </v>
      </c>
      <c r="F405" s="13"/>
      <c r="G405" s="82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</row>
    <row r="406" spans="1:24" x14ac:dyDescent="0.45">
      <c r="A406" s="13">
        <v>403</v>
      </c>
      <c r="B406" s="13"/>
      <c r="C406" s="13"/>
      <c r="D406" s="13"/>
      <c r="E406" s="13" t="str">
        <f t="shared" si="6"/>
        <v xml:space="preserve"> </v>
      </c>
      <c r="F406" s="13"/>
      <c r="G406" s="82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</row>
    <row r="407" spans="1:24" x14ac:dyDescent="0.45">
      <c r="A407" s="13">
        <v>404</v>
      </c>
      <c r="B407" s="13"/>
      <c r="C407" s="13"/>
      <c r="D407" s="13"/>
      <c r="E407" s="13" t="str">
        <f t="shared" si="6"/>
        <v xml:space="preserve"> </v>
      </c>
      <c r="F407" s="13"/>
      <c r="G407" s="82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</row>
    <row r="408" spans="1:24" x14ac:dyDescent="0.45">
      <c r="A408" s="13">
        <v>405</v>
      </c>
      <c r="B408" s="13"/>
      <c r="C408" s="13"/>
      <c r="D408" s="13"/>
      <c r="E408" s="13" t="str">
        <f t="shared" si="6"/>
        <v xml:space="preserve"> </v>
      </c>
      <c r="F408" s="13"/>
      <c r="G408" s="82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</row>
    <row r="409" spans="1:24" x14ac:dyDescent="0.45">
      <c r="A409" s="13">
        <v>406</v>
      </c>
      <c r="B409" s="13"/>
      <c r="C409" s="13"/>
      <c r="D409" s="13"/>
      <c r="E409" s="13" t="str">
        <f t="shared" si="6"/>
        <v xml:space="preserve"> </v>
      </c>
      <c r="F409" s="13"/>
      <c r="G409" s="82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</row>
    <row r="410" spans="1:24" x14ac:dyDescent="0.45">
      <c r="A410" s="13">
        <v>407</v>
      </c>
      <c r="B410" s="13"/>
      <c r="C410" s="13"/>
      <c r="D410" s="13"/>
      <c r="E410" s="13" t="str">
        <f t="shared" si="6"/>
        <v xml:space="preserve"> </v>
      </c>
      <c r="F410" s="13"/>
      <c r="G410" s="82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</row>
    <row r="411" spans="1:24" x14ac:dyDescent="0.45">
      <c r="A411" s="13">
        <v>408</v>
      </c>
      <c r="B411" s="13"/>
      <c r="C411" s="13"/>
      <c r="D411" s="13"/>
      <c r="E411" s="13" t="str">
        <f t="shared" si="6"/>
        <v xml:space="preserve"> </v>
      </c>
      <c r="F411" s="13"/>
      <c r="G411" s="82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</row>
    <row r="412" spans="1:24" x14ac:dyDescent="0.45">
      <c r="A412" s="13">
        <v>409</v>
      </c>
      <c r="B412" s="13"/>
      <c r="C412" s="13"/>
      <c r="D412" s="13"/>
      <c r="E412" s="13" t="str">
        <f t="shared" si="6"/>
        <v xml:space="preserve"> </v>
      </c>
      <c r="F412" s="13"/>
      <c r="G412" s="82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</row>
    <row r="413" spans="1:24" x14ac:dyDescent="0.45">
      <c r="A413" s="13">
        <v>410</v>
      </c>
      <c r="B413" s="13"/>
      <c r="C413" s="13"/>
      <c r="D413" s="13"/>
      <c r="E413" s="13" t="str">
        <f t="shared" si="6"/>
        <v xml:space="preserve"> </v>
      </c>
      <c r="F413" s="13"/>
      <c r="G413" s="82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</row>
    <row r="414" spans="1:24" x14ac:dyDescent="0.45">
      <c r="A414" s="13">
        <v>411</v>
      </c>
      <c r="B414" s="13"/>
      <c r="C414" s="13"/>
      <c r="D414" s="13"/>
      <c r="E414" s="13" t="str">
        <f t="shared" si="6"/>
        <v xml:space="preserve"> </v>
      </c>
      <c r="F414" s="13"/>
      <c r="G414" s="82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</row>
    <row r="415" spans="1:24" x14ac:dyDescent="0.45">
      <c r="A415" s="13">
        <v>412</v>
      </c>
      <c r="B415" s="13"/>
      <c r="C415" s="13"/>
      <c r="D415" s="13"/>
      <c r="E415" s="13" t="str">
        <f t="shared" si="6"/>
        <v xml:space="preserve"> </v>
      </c>
      <c r="F415" s="13"/>
      <c r="G415" s="82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</row>
    <row r="416" spans="1:24" x14ac:dyDescent="0.45">
      <c r="A416" s="13">
        <v>413</v>
      </c>
      <c r="B416" s="13"/>
      <c r="C416" s="13"/>
      <c r="D416" s="13"/>
      <c r="E416" s="13" t="str">
        <f t="shared" si="6"/>
        <v xml:space="preserve"> </v>
      </c>
      <c r="F416" s="13"/>
      <c r="G416" s="82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</row>
    <row r="417" spans="1:24" x14ac:dyDescent="0.45">
      <c r="A417" s="13">
        <v>414</v>
      </c>
      <c r="B417" s="13"/>
      <c r="C417" s="13"/>
      <c r="D417" s="13"/>
      <c r="E417" s="13" t="str">
        <f t="shared" si="6"/>
        <v xml:space="preserve"> </v>
      </c>
      <c r="F417" s="13"/>
      <c r="G417" s="82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</row>
    <row r="418" spans="1:24" x14ac:dyDescent="0.45">
      <c r="A418" s="13">
        <v>415</v>
      </c>
      <c r="B418" s="13"/>
      <c r="C418" s="13"/>
      <c r="D418" s="13"/>
      <c r="E418" s="13" t="str">
        <f t="shared" si="6"/>
        <v xml:space="preserve"> </v>
      </c>
      <c r="F418" s="13"/>
      <c r="G418" s="82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</row>
    <row r="419" spans="1:24" x14ac:dyDescent="0.45">
      <c r="A419" s="13">
        <v>416</v>
      </c>
      <c r="B419" s="13"/>
      <c r="C419" s="13"/>
      <c r="D419" s="13"/>
      <c r="E419" s="13" t="str">
        <f t="shared" si="6"/>
        <v xml:space="preserve"> </v>
      </c>
      <c r="F419" s="13"/>
      <c r="G419" s="82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</row>
    <row r="420" spans="1:24" x14ac:dyDescent="0.45">
      <c r="A420" s="13">
        <v>417</v>
      </c>
      <c r="B420" s="13"/>
      <c r="C420" s="13"/>
      <c r="D420" s="13"/>
      <c r="E420" s="13" t="str">
        <f t="shared" si="6"/>
        <v xml:space="preserve"> </v>
      </c>
      <c r="F420" s="13"/>
      <c r="G420" s="82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</row>
    <row r="421" spans="1:24" x14ac:dyDescent="0.45">
      <c r="A421" s="13">
        <v>418</v>
      </c>
      <c r="B421" s="13"/>
      <c r="C421" s="13"/>
      <c r="D421" s="13"/>
      <c r="E421" s="13" t="str">
        <f t="shared" si="6"/>
        <v xml:space="preserve"> </v>
      </c>
      <c r="F421" s="13"/>
      <c r="G421" s="82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</row>
    <row r="422" spans="1:24" x14ac:dyDescent="0.45">
      <c r="A422" s="13">
        <v>419</v>
      </c>
      <c r="B422" s="13"/>
      <c r="C422" s="13"/>
      <c r="D422" s="13"/>
      <c r="E422" s="13" t="str">
        <f t="shared" si="6"/>
        <v xml:space="preserve"> </v>
      </c>
      <c r="F422" s="13"/>
      <c r="G422" s="82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</row>
    <row r="423" spans="1:24" x14ac:dyDescent="0.45">
      <c r="A423" s="13">
        <v>420</v>
      </c>
      <c r="B423" s="13"/>
      <c r="C423" s="13"/>
      <c r="D423" s="13"/>
      <c r="E423" s="13" t="str">
        <f t="shared" si="6"/>
        <v xml:space="preserve"> </v>
      </c>
      <c r="F423" s="13"/>
      <c r="G423" s="82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</row>
    <row r="424" spans="1:24" x14ac:dyDescent="0.45">
      <c r="A424" s="13">
        <v>421</v>
      </c>
      <c r="B424" s="13"/>
      <c r="C424" s="13"/>
      <c r="D424" s="13"/>
      <c r="E424" s="13" t="str">
        <f t="shared" si="6"/>
        <v xml:space="preserve"> </v>
      </c>
      <c r="F424" s="13"/>
      <c r="G424" s="82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</row>
    <row r="425" spans="1:24" x14ac:dyDescent="0.45">
      <c r="A425" s="13">
        <v>422</v>
      </c>
      <c r="B425" s="13"/>
      <c r="C425" s="13"/>
      <c r="D425" s="13"/>
      <c r="E425" s="13" t="str">
        <f t="shared" si="6"/>
        <v xml:space="preserve"> </v>
      </c>
      <c r="F425" s="13"/>
      <c r="G425" s="82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</row>
    <row r="426" spans="1:24" x14ac:dyDescent="0.45">
      <c r="A426" s="13">
        <v>423</v>
      </c>
      <c r="B426" s="13"/>
      <c r="C426" s="13"/>
      <c r="D426" s="13"/>
      <c r="E426" s="13" t="str">
        <f t="shared" si="6"/>
        <v xml:space="preserve"> </v>
      </c>
      <c r="F426" s="13"/>
      <c r="G426" s="82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</row>
    <row r="427" spans="1:24" x14ac:dyDescent="0.45">
      <c r="A427" s="13">
        <v>424</v>
      </c>
      <c r="B427" s="13"/>
      <c r="C427" s="13"/>
      <c r="D427" s="13"/>
      <c r="E427" s="13" t="str">
        <f t="shared" si="6"/>
        <v xml:space="preserve"> </v>
      </c>
      <c r="F427" s="13"/>
      <c r="G427" s="82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</row>
    <row r="428" spans="1:24" x14ac:dyDescent="0.45">
      <c r="A428" s="13">
        <v>425</v>
      </c>
      <c r="B428" s="13"/>
      <c r="C428" s="13"/>
      <c r="D428" s="13"/>
      <c r="E428" s="13" t="str">
        <f t="shared" si="6"/>
        <v xml:space="preserve"> </v>
      </c>
      <c r="F428" s="13"/>
      <c r="G428" s="82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</row>
    <row r="429" spans="1:24" x14ac:dyDescent="0.45">
      <c r="A429" s="13">
        <v>426</v>
      </c>
      <c r="B429" s="13"/>
      <c r="C429" s="13"/>
      <c r="D429" s="13"/>
      <c r="E429" s="13" t="str">
        <f t="shared" si="6"/>
        <v xml:space="preserve"> </v>
      </c>
      <c r="F429" s="13"/>
      <c r="G429" s="82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</row>
    <row r="430" spans="1:24" x14ac:dyDescent="0.45">
      <c r="A430" s="13">
        <v>427</v>
      </c>
      <c r="B430" s="13"/>
      <c r="C430" s="13"/>
      <c r="D430" s="13"/>
      <c r="E430" s="13" t="str">
        <f t="shared" si="6"/>
        <v xml:space="preserve"> </v>
      </c>
      <c r="F430" s="13"/>
      <c r="G430" s="82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</row>
    <row r="431" spans="1:24" x14ac:dyDescent="0.45">
      <c r="A431" s="13">
        <v>428</v>
      </c>
      <c r="B431" s="13"/>
      <c r="C431" s="13"/>
      <c r="D431" s="13"/>
      <c r="E431" s="13" t="str">
        <f t="shared" si="6"/>
        <v xml:space="preserve"> </v>
      </c>
      <c r="F431" s="13"/>
      <c r="G431" s="82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</row>
    <row r="432" spans="1:24" x14ac:dyDescent="0.45">
      <c r="A432" s="13">
        <v>429</v>
      </c>
      <c r="B432" s="13"/>
      <c r="C432" s="13"/>
      <c r="D432" s="13"/>
      <c r="E432" s="13" t="str">
        <f t="shared" si="6"/>
        <v xml:space="preserve"> </v>
      </c>
      <c r="F432" s="13"/>
      <c r="G432" s="82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</row>
    <row r="433" spans="1:24" x14ac:dyDescent="0.45">
      <c r="A433" s="13">
        <v>430</v>
      </c>
      <c r="B433" s="13"/>
      <c r="C433" s="13"/>
      <c r="D433" s="13"/>
      <c r="E433" s="13" t="str">
        <f t="shared" si="6"/>
        <v xml:space="preserve"> </v>
      </c>
      <c r="F433" s="13"/>
      <c r="G433" s="82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</row>
    <row r="434" spans="1:24" x14ac:dyDescent="0.45">
      <c r="A434" s="13">
        <v>431</v>
      </c>
      <c r="B434" s="13"/>
      <c r="C434" s="13"/>
      <c r="D434" s="13"/>
      <c r="E434" s="13" t="str">
        <f t="shared" si="6"/>
        <v xml:space="preserve"> </v>
      </c>
      <c r="F434" s="13"/>
      <c r="G434" s="82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</row>
    <row r="435" spans="1:24" x14ac:dyDescent="0.45">
      <c r="A435" s="13">
        <v>432</v>
      </c>
      <c r="B435" s="13"/>
      <c r="C435" s="13"/>
      <c r="D435" s="13"/>
      <c r="E435" s="13" t="str">
        <f t="shared" si="6"/>
        <v xml:space="preserve"> </v>
      </c>
      <c r="F435" s="13"/>
      <c r="G435" s="82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</row>
    <row r="436" spans="1:24" x14ac:dyDescent="0.45">
      <c r="A436" s="13">
        <v>433</v>
      </c>
      <c r="B436" s="13"/>
      <c r="C436" s="13"/>
      <c r="D436" s="13"/>
      <c r="E436" s="13" t="str">
        <f t="shared" si="6"/>
        <v xml:space="preserve"> </v>
      </c>
      <c r="F436" s="13"/>
      <c r="G436" s="82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</row>
    <row r="437" spans="1:24" x14ac:dyDescent="0.45">
      <c r="A437" s="13">
        <v>434</v>
      </c>
      <c r="B437" s="13"/>
      <c r="C437" s="13"/>
      <c r="D437" s="13"/>
      <c r="E437" s="13" t="str">
        <f t="shared" si="6"/>
        <v xml:space="preserve"> </v>
      </c>
      <c r="F437" s="13"/>
      <c r="G437" s="82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</row>
    <row r="438" spans="1:24" x14ac:dyDescent="0.45">
      <c r="A438" s="13">
        <v>435</v>
      </c>
      <c r="B438" s="13"/>
      <c r="C438" s="13"/>
      <c r="D438" s="13"/>
      <c r="E438" s="13" t="str">
        <f t="shared" si="6"/>
        <v xml:space="preserve"> </v>
      </c>
      <c r="F438" s="13"/>
      <c r="G438" s="82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</row>
    <row r="439" spans="1:24" x14ac:dyDescent="0.45">
      <c r="A439" s="13">
        <v>436</v>
      </c>
      <c r="B439" s="13"/>
      <c r="C439" s="13"/>
      <c r="D439" s="13"/>
      <c r="E439" s="13" t="str">
        <f t="shared" si="6"/>
        <v xml:space="preserve"> </v>
      </c>
      <c r="F439" s="13"/>
      <c r="G439" s="82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</row>
    <row r="440" spans="1:24" x14ac:dyDescent="0.45">
      <c r="A440" s="13">
        <v>437</v>
      </c>
      <c r="B440" s="13"/>
      <c r="C440" s="13"/>
      <c r="D440" s="13"/>
      <c r="E440" s="13" t="str">
        <f t="shared" si="6"/>
        <v xml:space="preserve"> </v>
      </c>
      <c r="F440" s="13"/>
      <c r="G440" s="82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</row>
    <row r="441" spans="1:24" x14ac:dyDescent="0.45">
      <c r="A441" s="13">
        <v>438</v>
      </c>
      <c r="B441" s="13"/>
      <c r="C441" s="13"/>
      <c r="D441" s="13"/>
      <c r="E441" s="13" t="str">
        <f t="shared" si="6"/>
        <v xml:space="preserve"> </v>
      </c>
      <c r="F441" s="13"/>
      <c r="G441" s="82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</row>
    <row r="442" spans="1:24" x14ac:dyDescent="0.45">
      <c r="A442" s="13">
        <v>439</v>
      </c>
      <c r="B442" s="13"/>
      <c r="C442" s="13"/>
      <c r="D442" s="13"/>
      <c r="E442" s="13" t="str">
        <f t="shared" si="6"/>
        <v xml:space="preserve"> </v>
      </c>
      <c r="F442" s="13"/>
      <c r="G442" s="82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</row>
    <row r="443" spans="1:24" x14ac:dyDescent="0.45">
      <c r="A443" s="13">
        <v>440</v>
      </c>
      <c r="B443" s="13"/>
      <c r="C443" s="13"/>
      <c r="D443" s="13"/>
      <c r="E443" s="13" t="str">
        <f t="shared" si="6"/>
        <v xml:space="preserve"> </v>
      </c>
      <c r="F443" s="13"/>
      <c r="G443" s="82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</row>
    <row r="444" spans="1:24" x14ac:dyDescent="0.45">
      <c r="A444" s="13">
        <v>441</v>
      </c>
      <c r="B444" s="13"/>
      <c r="C444" s="13"/>
      <c r="D444" s="13"/>
      <c r="E444" s="13" t="str">
        <f t="shared" si="6"/>
        <v xml:space="preserve"> </v>
      </c>
      <c r="F444" s="13"/>
      <c r="G444" s="82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</row>
    <row r="445" spans="1:24" x14ac:dyDescent="0.45">
      <c r="A445" s="13">
        <v>442</v>
      </c>
      <c r="B445" s="13"/>
      <c r="C445" s="13"/>
      <c r="D445" s="13"/>
      <c r="E445" s="13" t="str">
        <f t="shared" si="6"/>
        <v xml:space="preserve"> </v>
      </c>
      <c r="F445" s="13"/>
      <c r="G445" s="82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</row>
    <row r="446" spans="1:24" x14ac:dyDescent="0.45">
      <c r="A446" s="13">
        <v>443</v>
      </c>
      <c r="B446" s="13"/>
      <c r="C446" s="13"/>
      <c r="D446" s="13"/>
      <c r="E446" s="13" t="str">
        <f t="shared" si="6"/>
        <v xml:space="preserve"> </v>
      </c>
      <c r="F446" s="13"/>
      <c r="G446" s="82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</row>
    <row r="447" spans="1:24" x14ac:dyDescent="0.45">
      <c r="A447" s="13">
        <v>444</v>
      </c>
      <c r="B447" s="13"/>
      <c r="C447" s="13"/>
      <c r="D447" s="13"/>
      <c r="E447" s="13" t="str">
        <f t="shared" si="6"/>
        <v xml:space="preserve"> </v>
      </c>
      <c r="F447" s="13"/>
      <c r="G447" s="82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</row>
    <row r="448" spans="1:24" x14ac:dyDescent="0.45">
      <c r="A448" s="13">
        <v>445</v>
      </c>
      <c r="B448" s="13"/>
      <c r="C448" s="13"/>
      <c r="D448" s="13"/>
      <c r="E448" s="13" t="str">
        <f t="shared" si="6"/>
        <v xml:space="preserve"> </v>
      </c>
      <c r="F448" s="13"/>
      <c r="G448" s="82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</row>
    <row r="449" spans="1:24" x14ac:dyDescent="0.45">
      <c r="A449" s="13">
        <v>446</v>
      </c>
      <c r="B449" s="13"/>
      <c r="C449" s="13"/>
      <c r="D449" s="13"/>
      <c r="E449" s="13" t="str">
        <f t="shared" si="6"/>
        <v xml:space="preserve"> </v>
      </c>
      <c r="F449" s="13"/>
      <c r="G449" s="82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</row>
    <row r="450" spans="1:24" x14ac:dyDescent="0.45">
      <c r="A450" s="13">
        <v>447</v>
      </c>
      <c r="B450" s="13"/>
      <c r="C450" s="13"/>
      <c r="D450" s="13"/>
      <c r="E450" s="13" t="str">
        <f t="shared" si="6"/>
        <v xml:space="preserve"> </v>
      </c>
      <c r="F450" s="13"/>
      <c r="G450" s="82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</row>
    <row r="451" spans="1:24" x14ac:dyDescent="0.45">
      <c r="A451" s="13">
        <v>448</v>
      </c>
      <c r="B451" s="13"/>
      <c r="C451" s="13"/>
      <c r="D451" s="13"/>
      <c r="E451" s="13" t="str">
        <f t="shared" si="6"/>
        <v xml:space="preserve"> </v>
      </c>
      <c r="F451" s="13"/>
      <c r="G451" s="82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</row>
    <row r="452" spans="1:24" x14ac:dyDescent="0.45">
      <c r="A452" s="13">
        <v>449</v>
      </c>
      <c r="B452" s="13"/>
      <c r="C452" s="13"/>
      <c r="D452" s="13"/>
      <c r="E452" s="13" t="str">
        <f t="shared" ref="E452:E488" si="7">CONCATENATE(C452," ",D452)</f>
        <v xml:space="preserve"> </v>
      </c>
      <c r="F452" s="13"/>
      <c r="G452" s="82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</row>
    <row r="453" spans="1:24" x14ac:dyDescent="0.45">
      <c r="A453" s="13">
        <v>450</v>
      </c>
      <c r="B453" s="13"/>
      <c r="C453" s="13"/>
      <c r="D453" s="13"/>
      <c r="E453" s="13" t="str">
        <f t="shared" si="7"/>
        <v xml:space="preserve"> </v>
      </c>
      <c r="F453" s="13"/>
      <c r="G453" s="82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</row>
    <row r="454" spans="1:24" x14ac:dyDescent="0.45">
      <c r="A454" s="13">
        <v>451</v>
      </c>
      <c r="B454" s="13"/>
      <c r="C454" s="13"/>
      <c r="D454" s="13"/>
      <c r="E454" s="13" t="str">
        <f t="shared" si="7"/>
        <v xml:space="preserve"> </v>
      </c>
      <c r="F454" s="13"/>
      <c r="G454" s="82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</row>
    <row r="455" spans="1:24" x14ac:dyDescent="0.45">
      <c r="A455" s="13">
        <v>452</v>
      </c>
      <c r="B455" s="13"/>
      <c r="C455" s="13"/>
      <c r="D455" s="13"/>
      <c r="E455" s="13" t="str">
        <f t="shared" si="7"/>
        <v xml:space="preserve"> </v>
      </c>
      <c r="F455" s="13"/>
      <c r="G455" s="82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</row>
    <row r="456" spans="1:24" x14ac:dyDescent="0.45">
      <c r="A456" s="13">
        <v>453</v>
      </c>
      <c r="B456" s="13"/>
      <c r="C456" s="13"/>
      <c r="D456" s="13"/>
      <c r="E456" s="13" t="str">
        <f t="shared" si="7"/>
        <v xml:space="preserve"> </v>
      </c>
      <c r="F456" s="13"/>
      <c r="G456" s="82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</row>
    <row r="457" spans="1:24" x14ac:dyDescent="0.45">
      <c r="A457" s="13">
        <v>454</v>
      </c>
      <c r="B457" s="13"/>
      <c r="C457" s="13"/>
      <c r="D457" s="13"/>
      <c r="E457" s="13" t="str">
        <f t="shared" si="7"/>
        <v xml:space="preserve"> </v>
      </c>
      <c r="F457" s="13"/>
      <c r="G457" s="82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</row>
    <row r="458" spans="1:24" x14ac:dyDescent="0.45">
      <c r="A458" s="13">
        <v>455</v>
      </c>
      <c r="B458" s="13"/>
      <c r="C458" s="13"/>
      <c r="D458" s="13"/>
      <c r="E458" s="13" t="str">
        <f t="shared" si="7"/>
        <v xml:space="preserve"> </v>
      </c>
      <c r="F458" s="13"/>
      <c r="G458" s="82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</row>
    <row r="459" spans="1:24" x14ac:dyDescent="0.45">
      <c r="A459" s="13">
        <v>456</v>
      </c>
      <c r="B459" s="13"/>
      <c r="C459" s="13"/>
      <c r="D459" s="13"/>
      <c r="E459" s="13" t="str">
        <f t="shared" si="7"/>
        <v xml:space="preserve"> </v>
      </c>
      <c r="F459" s="13"/>
      <c r="G459" s="82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</row>
    <row r="460" spans="1:24" x14ac:dyDescent="0.45">
      <c r="A460" s="13">
        <v>457</v>
      </c>
      <c r="B460" s="13"/>
      <c r="C460" s="13"/>
      <c r="D460" s="13"/>
      <c r="E460" s="13" t="str">
        <f t="shared" si="7"/>
        <v xml:space="preserve"> </v>
      </c>
      <c r="F460" s="13"/>
      <c r="G460" s="82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</row>
    <row r="461" spans="1:24" x14ac:dyDescent="0.45">
      <c r="A461" s="13">
        <v>458</v>
      </c>
      <c r="B461" s="13"/>
      <c r="C461" s="13"/>
      <c r="D461" s="13"/>
      <c r="E461" s="13" t="str">
        <f t="shared" si="7"/>
        <v xml:space="preserve"> </v>
      </c>
      <c r="F461" s="13"/>
      <c r="G461" s="82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</row>
    <row r="462" spans="1:24" x14ac:dyDescent="0.45">
      <c r="A462" s="13">
        <v>459</v>
      </c>
      <c r="B462" s="13"/>
      <c r="C462" s="13"/>
      <c r="D462" s="13"/>
      <c r="E462" s="13" t="str">
        <f t="shared" si="7"/>
        <v xml:space="preserve"> </v>
      </c>
      <c r="F462" s="13"/>
      <c r="G462" s="82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</row>
    <row r="463" spans="1:24" x14ac:dyDescent="0.45">
      <c r="A463" s="13">
        <v>460</v>
      </c>
      <c r="B463" s="13"/>
      <c r="C463" s="13"/>
      <c r="D463" s="13"/>
      <c r="E463" s="13" t="str">
        <f t="shared" si="7"/>
        <v xml:space="preserve"> </v>
      </c>
      <c r="F463" s="13"/>
      <c r="G463" s="82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</row>
    <row r="464" spans="1:24" x14ac:dyDescent="0.45">
      <c r="A464" s="13">
        <v>461</v>
      </c>
      <c r="B464" s="13"/>
      <c r="C464" s="13"/>
      <c r="D464" s="13"/>
      <c r="E464" s="13" t="str">
        <f t="shared" si="7"/>
        <v xml:space="preserve"> </v>
      </c>
      <c r="F464" s="13"/>
      <c r="G464" s="82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</row>
    <row r="465" spans="1:24" x14ac:dyDescent="0.45">
      <c r="A465" s="13">
        <v>462</v>
      </c>
      <c r="B465" s="13"/>
      <c r="C465" s="13"/>
      <c r="D465" s="13"/>
      <c r="E465" s="13" t="str">
        <f t="shared" si="7"/>
        <v xml:space="preserve"> </v>
      </c>
      <c r="F465" s="13"/>
      <c r="G465" s="82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</row>
    <row r="466" spans="1:24" x14ac:dyDescent="0.45">
      <c r="A466" s="13">
        <v>463</v>
      </c>
      <c r="B466" s="13"/>
      <c r="C466" s="13"/>
      <c r="D466" s="13"/>
      <c r="E466" s="13" t="str">
        <f t="shared" si="7"/>
        <v xml:space="preserve"> </v>
      </c>
      <c r="F466" s="13"/>
      <c r="G466" s="82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</row>
    <row r="467" spans="1:24" x14ac:dyDescent="0.45">
      <c r="A467" s="13">
        <v>464</v>
      </c>
      <c r="B467" s="13"/>
      <c r="C467" s="13"/>
      <c r="D467" s="13"/>
      <c r="E467" s="13" t="str">
        <f t="shared" si="7"/>
        <v xml:space="preserve"> </v>
      </c>
      <c r="F467" s="13"/>
      <c r="G467" s="82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</row>
    <row r="468" spans="1:24" x14ac:dyDescent="0.45">
      <c r="A468" s="13">
        <v>465</v>
      </c>
      <c r="B468" s="13"/>
      <c r="C468" s="13"/>
      <c r="D468" s="13"/>
      <c r="E468" s="13" t="str">
        <f t="shared" si="7"/>
        <v xml:space="preserve"> </v>
      </c>
      <c r="F468" s="13"/>
      <c r="G468" s="82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</row>
    <row r="469" spans="1:24" x14ac:dyDescent="0.45">
      <c r="A469" s="13">
        <v>466</v>
      </c>
      <c r="B469" s="13"/>
      <c r="C469" s="13"/>
      <c r="D469" s="13"/>
      <c r="E469" s="13" t="str">
        <f t="shared" si="7"/>
        <v xml:space="preserve"> </v>
      </c>
      <c r="F469" s="13"/>
      <c r="G469" s="82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</row>
    <row r="470" spans="1:24" x14ac:dyDescent="0.45">
      <c r="A470" s="13">
        <v>467</v>
      </c>
      <c r="B470" s="13"/>
      <c r="C470" s="13"/>
      <c r="D470" s="13"/>
      <c r="E470" s="13" t="str">
        <f t="shared" si="7"/>
        <v xml:space="preserve"> </v>
      </c>
      <c r="F470" s="13"/>
      <c r="G470" s="82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</row>
    <row r="471" spans="1:24" x14ac:dyDescent="0.45">
      <c r="A471" s="13">
        <v>468</v>
      </c>
      <c r="B471" s="13"/>
      <c r="C471" s="13"/>
      <c r="D471" s="13"/>
      <c r="E471" s="13" t="str">
        <f t="shared" si="7"/>
        <v xml:space="preserve"> </v>
      </c>
      <c r="F471" s="13"/>
      <c r="G471" s="82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</row>
    <row r="472" spans="1:24" x14ac:dyDescent="0.45">
      <c r="A472" s="13">
        <v>469</v>
      </c>
      <c r="B472" s="13"/>
      <c r="C472" s="13"/>
      <c r="D472" s="13"/>
      <c r="E472" s="13" t="str">
        <f t="shared" si="7"/>
        <v xml:space="preserve"> </v>
      </c>
      <c r="F472" s="13"/>
      <c r="G472" s="82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</row>
    <row r="473" spans="1:24" x14ac:dyDescent="0.45">
      <c r="A473" s="13">
        <v>470</v>
      </c>
      <c r="B473" s="13"/>
      <c r="C473" s="13"/>
      <c r="D473" s="13"/>
      <c r="E473" s="13" t="str">
        <f t="shared" si="7"/>
        <v xml:space="preserve"> </v>
      </c>
      <c r="F473" s="13"/>
      <c r="G473" s="82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</row>
    <row r="474" spans="1:24" x14ac:dyDescent="0.45">
      <c r="A474" s="13">
        <v>471</v>
      </c>
      <c r="B474" s="13"/>
      <c r="C474" s="13"/>
      <c r="D474" s="13"/>
      <c r="E474" s="13" t="str">
        <f t="shared" si="7"/>
        <v xml:space="preserve"> </v>
      </c>
      <c r="F474" s="13"/>
      <c r="G474" s="82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</row>
    <row r="475" spans="1:24" x14ac:dyDescent="0.45">
      <c r="A475" s="13">
        <v>472</v>
      </c>
      <c r="B475" s="13"/>
      <c r="C475" s="13"/>
      <c r="D475" s="13"/>
      <c r="E475" s="13" t="str">
        <f t="shared" si="7"/>
        <v xml:space="preserve"> </v>
      </c>
      <c r="F475" s="13"/>
      <c r="G475" s="82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</row>
    <row r="476" spans="1:24" x14ac:dyDescent="0.45">
      <c r="A476" s="13">
        <v>473</v>
      </c>
      <c r="B476" s="13"/>
      <c r="C476" s="13"/>
      <c r="D476" s="13"/>
      <c r="E476" s="13" t="str">
        <f t="shared" si="7"/>
        <v xml:space="preserve"> </v>
      </c>
      <c r="F476" s="13"/>
      <c r="G476" s="82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</row>
    <row r="477" spans="1:24" x14ac:dyDescent="0.45">
      <c r="A477" s="13">
        <v>474</v>
      </c>
      <c r="B477" s="13"/>
      <c r="C477" s="13"/>
      <c r="D477" s="13"/>
      <c r="E477" s="13" t="str">
        <f t="shared" si="7"/>
        <v xml:space="preserve"> </v>
      </c>
      <c r="F477" s="13"/>
      <c r="G477" s="82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</row>
    <row r="478" spans="1:24" x14ac:dyDescent="0.45">
      <c r="A478" s="13">
        <v>475</v>
      </c>
      <c r="B478" s="13"/>
      <c r="C478" s="13"/>
      <c r="D478" s="13"/>
      <c r="E478" s="13" t="str">
        <f t="shared" si="7"/>
        <v xml:space="preserve"> </v>
      </c>
      <c r="F478" s="13"/>
      <c r="G478" s="82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</row>
    <row r="479" spans="1:24" x14ac:dyDescent="0.45">
      <c r="A479" s="13">
        <v>476</v>
      </c>
      <c r="B479" s="13"/>
      <c r="C479" s="13"/>
      <c r="D479" s="13"/>
      <c r="E479" s="13" t="str">
        <f t="shared" si="7"/>
        <v xml:space="preserve"> </v>
      </c>
      <c r="F479" s="13"/>
      <c r="G479" s="82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</row>
    <row r="480" spans="1:24" x14ac:dyDescent="0.45">
      <c r="A480" s="13">
        <v>477</v>
      </c>
      <c r="B480" s="13"/>
      <c r="C480" s="13"/>
      <c r="D480" s="13"/>
      <c r="E480" s="13" t="str">
        <f t="shared" si="7"/>
        <v xml:space="preserve"> </v>
      </c>
      <c r="F480" s="13"/>
      <c r="G480" s="82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</row>
    <row r="481" spans="1:24" x14ac:dyDescent="0.45">
      <c r="A481" s="13">
        <v>478</v>
      </c>
      <c r="B481" s="13"/>
      <c r="C481" s="13"/>
      <c r="D481" s="13"/>
      <c r="E481" s="13" t="str">
        <f t="shared" si="7"/>
        <v xml:space="preserve"> </v>
      </c>
      <c r="F481" s="13"/>
      <c r="G481" s="82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</row>
    <row r="482" spans="1:24" x14ac:dyDescent="0.45">
      <c r="A482" s="13">
        <v>479</v>
      </c>
      <c r="B482" s="13"/>
      <c r="C482" s="13"/>
      <c r="D482" s="13"/>
      <c r="E482" s="13" t="str">
        <f t="shared" si="7"/>
        <v xml:space="preserve"> </v>
      </c>
      <c r="F482" s="13"/>
      <c r="G482" s="82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</row>
    <row r="483" spans="1:24" x14ac:dyDescent="0.45">
      <c r="A483" s="13">
        <v>480</v>
      </c>
      <c r="B483" s="13"/>
      <c r="C483" s="13"/>
      <c r="D483" s="13"/>
      <c r="E483" s="13" t="str">
        <f t="shared" si="7"/>
        <v xml:space="preserve"> </v>
      </c>
      <c r="F483" s="13"/>
      <c r="G483" s="82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</row>
    <row r="484" spans="1:24" x14ac:dyDescent="0.45">
      <c r="A484" s="13">
        <v>481</v>
      </c>
      <c r="B484" s="13"/>
      <c r="C484" s="13"/>
      <c r="D484" s="13"/>
      <c r="E484" s="13" t="str">
        <f t="shared" si="7"/>
        <v xml:space="preserve"> </v>
      </c>
      <c r="F484" s="13"/>
      <c r="G484" s="82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</row>
    <row r="485" spans="1:24" x14ac:dyDescent="0.45">
      <c r="A485" s="13">
        <v>482</v>
      </c>
      <c r="B485" s="13"/>
      <c r="C485" s="13"/>
      <c r="D485" s="13"/>
      <c r="E485" s="13" t="str">
        <f t="shared" si="7"/>
        <v xml:space="preserve"> </v>
      </c>
      <c r="F485" s="13"/>
      <c r="G485" s="82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</row>
    <row r="486" spans="1:24" x14ac:dyDescent="0.45">
      <c r="A486" s="13">
        <v>483</v>
      </c>
      <c r="B486" s="13"/>
      <c r="C486" s="13"/>
      <c r="D486" s="13"/>
      <c r="E486" s="13" t="str">
        <f t="shared" si="7"/>
        <v xml:space="preserve"> </v>
      </c>
      <c r="F486" s="13"/>
      <c r="G486" s="82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</row>
    <row r="487" spans="1:24" x14ac:dyDescent="0.45">
      <c r="A487" s="13">
        <v>484</v>
      </c>
      <c r="B487" s="13"/>
      <c r="C487" s="13"/>
      <c r="D487" s="13"/>
      <c r="E487" s="13" t="str">
        <f t="shared" si="7"/>
        <v xml:space="preserve"> </v>
      </c>
      <c r="F487" s="13"/>
      <c r="G487" s="82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</row>
    <row r="488" spans="1:24" x14ac:dyDescent="0.45">
      <c r="A488" s="13">
        <v>485</v>
      </c>
      <c r="B488" s="13"/>
      <c r="C488" s="13"/>
      <c r="D488" s="13"/>
      <c r="E488" s="13" t="str">
        <f t="shared" si="7"/>
        <v xml:space="preserve"> </v>
      </c>
      <c r="F488" s="13"/>
      <c r="G488" s="82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</row>
    <row r="489" spans="1:24" x14ac:dyDescent="0.45">
      <c r="A489" s="13">
        <v>486</v>
      </c>
      <c r="B489" s="13"/>
      <c r="C489" s="13" t="str">
        <f t="shared" ref="C489:C516" si="8">IFERROR(LEFT(B489,SEARCH("&lt;XBSP&gt;",B489)-1),"")</f>
        <v/>
      </c>
      <c r="D489" s="13"/>
      <c r="E489" s="13" t="str">
        <f t="shared" ref="E489:E516" si="9">CONCATENATE(C489," ",D489)</f>
        <v xml:space="preserve"> </v>
      </c>
      <c r="F489" s="13"/>
      <c r="G489" s="82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</row>
    <row r="490" spans="1:24" x14ac:dyDescent="0.45">
      <c r="A490" s="13">
        <v>487</v>
      </c>
      <c r="B490" s="13"/>
      <c r="C490" s="13" t="str">
        <f t="shared" si="8"/>
        <v/>
      </c>
      <c r="D490" s="13"/>
      <c r="E490" s="13" t="str">
        <f t="shared" si="9"/>
        <v xml:space="preserve"> </v>
      </c>
      <c r="F490" s="13"/>
      <c r="G490" s="82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</row>
    <row r="491" spans="1:24" x14ac:dyDescent="0.45">
      <c r="A491" s="13">
        <v>488</v>
      </c>
      <c r="B491" s="13"/>
      <c r="C491" s="13" t="str">
        <f t="shared" si="8"/>
        <v/>
      </c>
      <c r="D491" s="13"/>
      <c r="E491" s="13" t="str">
        <f t="shared" si="9"/>
        <v xml:space="preserve"> </v>
      </c>
      <c r="F491" s="13"/>
      <c r="G491" s="82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</row>
    <row r="492" spans="1:24" x14ac:dyDescent="0.45">
      <c r="A492" s="13">
        <v>489</v>
      </c>
      <c r="B492" s="13"/>
      <c r="C492" s="13" t="str">
        <f t="shared" si="8"/>
        <v/>
      </c>
      <c r="D492" s="13"/>
      <c r="E492" s="13" t="str">
        <f t="shared" si="9"/>
        <v xml:space="preserve"> </v>
      </c>
      <c r="F492" s="13"/>
      <c r="G492" s="82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</row>
    <row r="493" spans="1:24" x14ac:dyDescent="0.45">
      <c r="A493" s="13">
        <v>490</v>
      </c>
      <c r="B493" s="13"/>
      <c r="C493" s="13" t="str">
        <f t="shared" si="8"/>
        <v/>
      </c>
      <c r="D493" s="13"/>
      <c r="E493" s="13" t="str">
        <f t="shared" si="9"/>
        <v xml:space="preserve"> </v>
      </c>
      <c r="F493" s="13"/>
      <c r="G493" s="82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</row>
    <row r="494" spans="1:24" x14ac:dyDescent="0.45">
      <c r="A494" s="13">
        <v>491</v>
      </c>
      <c r="B494" s="13"/>
      <c r="C494" s="13" t="str">
        <f t="shared" si="8"/>
        <v/>
      </c>
      <c r="D494" s="13"/>
      <c r="E494" s="13" t="str">
        <f t="shared" si="9"/>
        <v xml:space="preserve"> </v>
      </c>
      <c r="F494" s="13"/>
      <c r="G494" s="82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</row>
    <row r="495" spans="1:24" x14ac:dyDescent="0.45">
      <c r="A495" s="13">
        <v>492</v>
      </c>
      <c r="B495" s="13"/>
      <c r="C495" s="13" t="str">
        <f t="shared" si="8"/>
        <v/>
      </c>
      <c r="D495" s="13"/>
      <c r="E495" s="13" t="str">
        <f t="shared" si="9"/>
        <v xml:space="preserve"> </v>
      </c>
      <c r="F495" s="13"/>
      <c r="G495" s="82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</row>
    <row r="496" spans="1:24" x14ac:dyDescent="0.45">
      <c r="A496" s="13">
        <v>493</v>
      </c>
      <c r="B496" s="13"/>
      <c r="C496" s="13" t="str">
        <f t="shared" si="8"/>
        <v/>
      </c>
      <c r="D496" s="13"/>
      <c r="E496" s="13" t="str">
        <f t="shared" si="9"/>
        <v xml:space="preserve"> </v>
      </c>
      <c r="F496" s="13"/>
      <c r="G496" s="82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</row>
    <row r="497" spans="1:24" x14ac:dyDescent="0.45">
      <c r="A497" s="13">
        <v>494</v>
      </c>
      <c r="B497" s="13"/>
      <c r="C497" s="13" t="str">
        <f t="shared" si="8"/>
        <v/>
      </c>
      <c r="D497" s="13"/>
      <c r="E497" s="13" t="str">
        <f t="shared" si="9"/>
        <v xml:space="preserve"> </v>
      </c>
      <c r="F497" s="13"/>
      <c r="G497" s="82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</row>
    <row r="498" spans="1:24" x14ac:dyDescent="0.45">
      <c r="A498" s="13">
        <v>495</v>
      </c>
      <c r="B498" s="13"/>
      <c r="C498" s="13" t="str">
        <f t="shared" si="8"/>
        <v/>
      </c>
      <c r="D498" s="13"/>
      <c r="E498" s="13" t="str">
        <f t="shared" si="9"/>
        <v xml:space="preserve"> </v>
      </c>
      <c r="F498" s="13"/>
      <c r="G498" s="82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</row>
    <row r="499" spans="1:24" x14ac:dyDescent="0.45">
      <c r="A499" s="13">
        <v>496</v>
      </c>
      <c r="B499" s="13"/>
      <c r="C499" s="13" t="str">
        <f t="shared" si="8"/>
        <v/>
      </c>
      <c r="D499" s="13"/>
      <c r="E499" s="13" t="str">
        <f t="shared" si="9"/>
        <v xml:space="preserve"> </v>
      </c>
      <c r="F499" s="13"/>
      <c r="G499" s="82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</row>
    <row r="500" spans="1:24" x14ac:dyDescent="0.45">
      <c r="A500" s="13">
        <v>497</v>
      </c>
      <c r="B500" s="13"/>
      <c r="C500" s="13" t="str">
        <f t="shared" si="8"/>
        <v/>
      </c>
      <c r="D500" s="13"/>
      <c r="E500" s="13" t="str">
        <f t="shared" si="9"/>
        <v xml:space="preserve"> </v>
      </c>
      <c r="F500" s="13"/>
      <c r="G500" s="82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</row>
    <row r="501" spans="1:24" x14ac:dyDescent="0.45">
      <c r="A501" s="13">
        <v>498</v>
      </c>
      <c r="B501" s="13"/>
      <c r="C501" s="13" t="str">
        <f t="shared" si="8"/>
        <v/>
      </c>
      <c r="D501" s="13"/>
      <c r="E501" s="13" t="str">
        <f t="shared" si="9"/>
        <v xml:space="preserve"> </v>
      </c>
      <c r="F501" s="13"/>
      <c r="G501" s="82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</row>
    <row r="502" spans="1:24" x14ac:dyDescent="0.45">
      <c r="A502" s="13">
        <v>499</v>
      </c>
      <c r="B502" s="13"/>
      <c r="C502" s="13" t="str">
        <f t="shared" si="8"/>
        <v/>
      </c>
      <c r="D502" s="13"/>
      <c r="E502" s="13" t="str">
        <f t="shared" si="9"/>
        <v xml:space="preserve"> </v>
      </c>
      <c r="F502" s="13"/>
      <c r="G502" s="82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</row>
    <row r="503" spans="1:24" x14ac:dyDescent="0.45">
      <c r="A503" s="13">
        <v>500</v>
      </c>
      <c r="B503" s="13"/>
      <c r="C503" s="13" t="str">
        <f t="shared" si="8"/>
        <v/>
      </c>
      <c r="D503" s="13"/>
      <c r="E503" s="13" t="str">
        <f t="shared" si="9"/>
        <v xml:space="preserve"> </v>
      </c>
      <c r="F503" s="13"/>
      <c r="G503" s="82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</row>
    <row r="504" spans="1:24" x14ac:dyDescent="0.45">
      <c r="A504" s="13">
        <v>501</v>
      </c>
      <c r="B504" s="13"/>
      <c r="C504" s="13" t="str">
        <f t="shared" si="8"/>
        <v/>
      </c>
      <c r="D504" s="13"/>
      <c r="E504" s="13" t="str">
        <f t="shared" si="9"/>
        <v xml:space="preserve"> </v>
      </c>
      <c r="F504" s="13"/>
      <c r="G504" s="82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</row>
    <row r="505" spans="1:24" x14ac:dyDescent="0.45">
      <c r="A505" s="13">
        <v>502</v>
      </c>
      <c r="B505" s="13"/>
      <c r="C505" s="13" t="str">
        <f t="shared" si="8"/>
        <v/>
      </c>
      <c r="D505" s="13"/>
      <c r="E505" s="13" t="str">
        <f t="shared" si="9"/>
        <v xml:space="preserve"> </v>
      </c>
      <c r="F505" s="13"/>
      <c r="G505" s="82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</row>
    <row r="506" spans="1:24" x14ac:dyDescent="0.45">
      <c r="A506" s="13">
        <v>503</v>
      </c>
      <c r="B506" s="13"/>
      <c r="C506" s="13" t="str">
        <f t="shared" si="8"/>
        <v/>
      </c>
      <c r="D506" s="13"/>
      <c r="E506" s="13" t="str">
        <f t="shared" si="9"/>
        <v xml:space="preserve"> </v>
      </c>
      <c r="F506" s="13"/>
      <c r="G506" s="82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</row>
    <row r="507" spans="1:24" x14ac:dyDescent="0.45">
      <c r="A507" s="13">
        <v>504</v>
      </c>
      <c r="B507" s="13"/>
      <c r="C507" s="13" t="str">
        <f t="shared" si="8"/>
        <v/>
      </c>
      <c r="D507" s="13"/>
      <c r="E507" s="13" t="str">
        <f t="shared" si="9"/>
        <v xml:space="preserve"> </v>
      </c>
      <c r="F507" s="13"/>
      <c r="G507" s="82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</row>
    <row r="508" spans="1:24" x14ac:dyDescent="0.45">
      <c r="A508" s="13">
        <v>505</v>
      </c>
      <c r="B508" s="13"/>
      <c r="C508" s="13" t="str">
        <f t="shared" si="8"/>
        <v/>
      </c>
      <c r="D508" s="13"/>
      <c r="E508" s="13" t="str">
        <f t="shared" si="9"/>
        <v xml:space="preserve"> </v>
      </c>
      <c r="F508" s="13"/>
      <c r="G508" s="82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</row>
    <row r="509" spans="1:24" x14ac:dyDescent="0.45">
      <c r="A509" s="13">
        <v>506</v>
      </c>
      <c r="B509" s="13"/>
      <c r="C509" s="13" t="str">
        <f t="shared" si="8"/>
        <v/>
      </c>
      <c r="D509" s="13"/>
      <c r="E509" s="13" t="str">
        <f t="shared" si="9"/>
        <v xml:space="preserve"> </v>
      </c>
      <c r="F509" s="13"/>
      <c r="G509" s="82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</row>
    <row r="510" spans="1:24" x14ac:dyDescent="0.45">
      <c r="A510" s="13">
        <v>507</v>
      </c>
      <c r="B510" s="13"/>
      <c r="C510" s="13" t="str">
        <f t="shared" si="8"/>
        <v/>
      </c>
      <c r="D510" s="13"/>
      <c r="E510" s="13" t="str">
        <f t="shared" si="9"/>
        <v xml:space="preserve"> </v>
      </c>
      <c r="F510" s="13"/>
      <c r="G510" s="82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</row>
    <row r="511" spans="1:24" x14ac:dyDescent="0.45">
      <c r="A511" s="13">
        <v>508</v>
      </c>
      <c r="B511" s="13"/>
      <c r="C511" s="13" t="str">
        <f t="shared" si="8"/>
        <v/>
      </c>
      <c r="D511" s="13"/>
      <c r="E511" s="13" t="str">
        <f t="shared" si="9"/>
        <v xml:space="preserve"> </v>
      </c>
      <c r="F511" s="13"/>
      <c r="G511" s="82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</row>
    <row r="512" spans="1:24" x14ac:dyDescent="0.45">
      <c r="A512" s="13">
        <v>509</v>
      </c>
      <c r="B512" s="13"/>
      <c r="C512" s="13" t="str">
        <f t="shared" si="8"/>
        <v/>
      </c>
      <c r="D512" s="13"/>
      <c r="E512" s="13" t="str">
        <f t="shared" si="9"/>
        <v xml:space="preserve"> </v>
      </c>
      <c r="F512" s="13"/>
      <c r="G512" s="82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</row>
    <row r="513" spans="1:24" x14ac:dyDescent="0.45">
      <c r="A513" s="13">
        <v>510</v>
      </c>
      <c r="B513" s="13"/>
      <c r="C513" s="13" t="str">
        <f t="shared" si="8"/>
        <v/>
      </c>
      <c r="D513" s="13"/>
      <c r="E513" s="13" t="str">
        <f t="shared" si="9"/>
        <v xml:space="preserve"> </v>
      </c>
      <c r="F513" s="13"/>
      <c r="G513" s="82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</row>
    <row r="514" spans="1:24" x14ac:dyDescent="0.45">
      <c r="A514" s="13">
        <v>511</v>
      </c>
      <c r="B514" s="13"/>
      <c r="C514" s="13" t="str">
        <f t="shared" si="8"/>
        <v/>
      </c>
      <c r="D514" s="13"/>
      <c r="E514" s="13" t="str">
        <f t="shared" si="9"/>
        <v xml:space="preserve"> </v>
      </c>
      <c r="F514" s="13"/>
      <c r="G514" s="82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</row>
    <row r="515" spans="1:24" x14ac:dyDescent="0.45">
      <c r="A515" s="13">
        <v>512</v>
      </c>
      <c r="B515" s="13"/>
      <c r="C515" s="13" t="str">
        <f t="shared" si="8"/>
        <v/>
      </c>
      <c r="D515" s="13"/>
      <c r="E515" s="13" t="str">
        <f t="shared" si="9"/>
        <v xml:space="preserve"> </v>
      </c>
      <c r="F515" s="13"/>
      <c r="G515" s="82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</row>
    <row r="516" spans="1:24" x14ac:dyDescent="0.45">
      <c r="A516" s="13">
        <v>513</v>
      </c>
      <c r="B516" s="13"/>
      <c r="C516" s="13" t="str">
        <f t="shared" si="8"/>
        <v/>
      </c>
      <c r="D516" s="13"/>
      <c r="E516" s="13" t="str">
        <f t="shared" si="9"/>
        <v xml:space="preserve"> </v>
      </c>
      <c r="F516" s="13"/>
      <c r="G516" s="82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</row>
    <row r="517" spans="1:24" x14ac:dyDescent="0.45">
      <c r="A517" s="13">
        <v>514</v>
      </c>
      <c r="B517" s="13"/>
      <c r="C517" s="13" t="str">
        <f t="shared" ref="C517:C568" si="10">IFERROR(LEFT(B517,SEARCH("&lt;XBSP&gt;",B517)-1),"")</f>
        <v/>
      </c>
      <c r="D517" s="13"/>
      <c r="E517" s="13" t="str">
        <f t="shared" ref="E517:E568" si="11">CONCATENATE(C517," ",D517)</f>
        <v xml:space="preserve"> </v>
      </c>
      <c r="F517" s="13"/>
      <c r="G517" s="82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</row>
    <row r="518" spans="1:24" x14ac:dyDescent="0.45">
      <c r="A518" s="13">
        <v>515</v>
      </c>
      <c r="B518" s="13"/>
      <c r="C518" s="13" t="str">
        <f t="shared" si="10"/>
        <v/>
      </c>
      <c r="D518" s="13"/>
      <c r="E518" s="13" t="str">
        <f t="shared" si="11"/>
        <v xml:space="preserve"> </v>
      </c>
      <c r="F518" s="13"/>
      <c r="G518" s="82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</row>
    <row r="519" spans="1:24" x14ac:dyDescent="0.45">
      <c r="A519" s="13">
        <v>516</v>
      </c>
      <c r="B519" s="13"/>
      <c r="C519" s="13" t="str">
        <f t="shared" si="10"/>
        <v/>
      </c>
      <c r="D519" s="13"/>
      <c r="E519" s="13" t="str">
        <f t="shared" si="11"/>
        <v xml:space="preserve"> </v>
      </c>
      <c r="F519" s="13"/>
      <c r="G519" s="82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</row>
    <row r="520" spans="1:24" x14ac:dyDescent="0.45">
      <c r="A520" s="13">
        <v>517</v>
      </c>
      <c r="B520" s="13"/>
      <c r="C520" s="13" t="str">
        <f t="shared" si="10"/>
        <v/>
      </c>
      <c r="D520" s="13"/>
      <c r="E520" s="13" t="str">
        <f t="shared" si="11"/>
        <v xml:space="preserve"> </v>
      </c>
      <c r="F520" s="13"/>
      <c r="G520" s="82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</row>
    <row r="521" spans="1:24" x14ac:dyDescent="0.45">
      <c r="A521" s="13">
        <v>518</v>
      </c>
      <c r="B521" s="13"/>
      <c r="C521" s="13" t="str">
        <f t="shared" si="10"/>
        <v/>
      </c>
      <c r="D521" s="13"/>
      <c r="E521" s="13" t="str">
        <f t="shared" si="11"/>
        <v xml:space="preserve"> </v>
      </c>
      <c r="F521" s="13"/>
      <c r="G521" s="82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</row>
    <row r="522" spans="1:24" x14ac:dyDescent="0.45">
      <c r="A522" s="13">
        <v>519</v>
      </c>
      <c r="B522" s="13"/>
      <c r="C522" s="13" t="str">
        <f t="shared" si="10"/>
        <v/>
      </c>
      <c r="D522" s="13"/>
      <c r="E522" s="13" t="str">
        <f t="shared" si="11"/>
        <v xml:space="preserve"> </v>
      </c>
      <c r="F522" s="13"/>
      <c r="G522" s="82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</row>
    <row r="523" spans="1:24" x14ac:dyDescent="0.45">
      <c r="A523" s="13">
        <v>520</v>
      </c>
      <c r="B523" s="13"/>
      <c r="C523" s="13" t="str">
        <f t="shared" si="10"/>
        <v/>
      </c>
      <c r="D523" s="13"/>
      <c r="E523" s="13" t="str">
        <f t="shared" si="11"/>
        <v xml:space="preserve"> </v>
      </c>
      <c r="F523" s="13"/>
      <c r="G523" s="82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</row>
    <row r="524" spans="1:24" x14ac:dyDescent="0.45">
      <c r="A524" s="13">
        <v>521</v>
      </c>
      <c r="B524" s="13"/>
      <c r="C524" s="13" t="str">
        <f t="shared" si="10"/>
        <v/>
      </c>
      <c r="D524" s="13"/>
      <c r="E524" s="13" t="str">
        <f t="shared" si="11"/>
        <v xml:space="preserve"> </v>
      </c>
      <c r="F524" s="13"/>
      <c r="G524" s="82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</row>
    <row r="525" spans="1:24" x14ac:dyDescent="0.45">
      <c r="A525" s="13">
        <v>522</v>
      </c>
      <c r="B525" s="13"/>
      <c r="C525" s="13" t="str">
        <f t="shared" si="10"/>
        <v/>
      </c>
      <c r="D525" s="13"/>
      <c r="E525" s="13" t="str">
        <f t="shared" si="11"/>
        <v xml:space="preserve"> </v>
      </c>
      <c r="F525" s="13"/>
      <c r="G525" s="82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</row>
    <row r="526" spans="1:24" x14ac:dyDescent="0.45">
      <c r="A526" s="13">
        <v>523</v>
      </c>
      <c r="B526" s="13"/>
      <c r="C526" s="13" t="str">
        <f t="shared" si="10"/>
        <v/>
      </c>
      <c r="D526" s="13"/>
      <c r="E526" s="13" t="str">
        <f t="shared" si="11"/>
        <v xml:space="preserve"> </v>
      </c>
      <c r="F526" s="13"/>
      <c r="G526" s="82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</row>
    <row r="527" spans="1:24" x14ac:dyDescent="0.45">
      <c r="A527" s="13">
        <v>524</v>
      </c>
      <c r="B527" s="13"/>
      <c r="C527" s="13" t="str">
        <f t="shared" si="10"/>
        <v/>
      </c>
      <c r="D527" s="13"/>
      <c r="E527" s="13" t="str">
        <f t="shared" si="11"/>
        <v xml:space="preserve"> </v>
      </c>
      <c r="F527" s="13"/>
      <c r="G527" s="82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</row>
    <row r="528" spans="1:24" x14ac:dyDescent="0.45">
      <c r="A528" s="13">
        <v>525</v>
      </c>
      <c r="B528" s="13"/>
      <c r="C528" s="13" t="str">
        <f t="shared" si="10"/>
        <v/>
      </c>
      <c r="D528" s="13"/>
      <c r="E528" s="13" t="str">
        <f t="shared" si="11"/>
        <v xml:space="preserve"> </v>
      </c>
      <c r="F528" s="13"/>
      <c r="G528" s="82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</row>
    <row r="529" spans="1:24" x14ac:dyDescent="0.45">
      <c r="A529" s="13">
        <v>526</v>
      </c>
      <c r="B529" s="13"/>
      <c r="C529" s="13" t="str">
        <f t="shared" si="10"/>
        <v/>
      </c>
      <c r="D529" s="13"/>
      <c r="E529" s="13" t="str">
        <f t="shared" si="11"/>
        <v xml:space="preserve"> </v>
      </c>
      <c r="F529" s="13"/>
      <c r="G529" s="82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</row>
    <row r="530" spans="1:24" x14ac:dyDescent="0.45">
      <c r="A530" s="13">
        <v>527</v>
      </c>
      <c r="B530" s="13"/>
      <c r="C530" s="13" t="str">
        <f t="shared" si="10"/>
        <v/>
      </c>
      <c r="D530" s="13"/>
      <c r="E530" s="13" t="str">
        <f t="shared" si="11"/>
        <v xml:space="preserve"> </v>
      </c>
      <c r="F530" s="13"/>
      <c r="G530" s="82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</row>
    <row r="531" spans="1:24" x14ac:dyDescent="0.45">
      <c r="A531" s="13">
        <v>528</v>
      </c>
      <c r="B531" s="13"/>
      <c r="C531" s="13" t="str">
        <f t="shared" si="10"/>
        <v/>
      </c>
      <c r="D531" s="13"/>
      <c r="E531" s="13" t="str">
        <f t="shared" si="11"/>
        <v xml:space="preserve"> </v>
      </c>
      <c r="F531" s="13"/>
      <c r="G531" s="82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</row>
    <row r="532" spans="1:24" x14ac:dyDescent="0.45">
      <c r="A532" s="13">
        <v>529</v>
      </c>
      <c r="B532" s="13"/>
      <c r="C532" s="13" t="str">
        <f t="shared" si="10"/>
        <v/>
      </c>
      <c r="D532" s="13"/>
      <c r="E532" s="13" t="str">
        <f t="shared" si="11"/>
        <v xml:space="preserve"> </v>
      </c>
      <c r="F532" s="13"/>
      <c r="G532" s="82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</row>
    <row r="533" spans="1:24" x14ac:dyDescent="0.45">
      <c r="A533" s="13">
        <v>530</v>
      </c>
      <c r="B533" s="13"/>
      <c r="C533" s="13" t="str">
        <f t="shared" si="10"/>
        <v/>
      </c>
      <c r="D533" s="13"/>
      <c r="E533" s="13" t="str">
        <f t="shared" si="11"/>
        <v xml:space="preserve"> </v>
      </c>
      <c r="F533" s="13"/>
      <c r="G533" s="82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</row>
    <row r="534" spans="1:24" x14ac:dyDescent="0.45">
      <c r="A534" s="13">
        <v>531</v>
      </c>
      <c r="B534" s="13"/>
      <c r="C534" s="13" t="str">
        <f t="shared" si="10"/>
        <v/>
      </c>
      <c r="D534" s="13"/>
      <c r="E534" s="13" t="str">
        <f t="shared" si="11"/>
        <v xml:space="preserve"> </v>
      </c>
      <c r="F534" s="13"/>
      <c r="G534" s="82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</row>
    <row r="535" spans="1:24" x14ac:dyDescent="0.45">
      <c r="A535" s="13">
        <v>532</v>
      </c>
      <c r="B535" s="13"/>
      <c r="C535" s="13" t="str">
        <f t="shared" si="10"/>
        <v/>
      </c>
      <c r="D535" s="13"/>
      <c r="E535" s="13" t="str">
        <f t="shared" si="11"/>
        <v xml:space="preserve"> </v>
      </c>
      <c r="F535" s="13"/>
      <c r="G535" s="82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</row>
    <row r="536" spans="1:24" x14ac:dyDescent="0.45">
      <c r="A536" s="13">
        <v>533</v>
      </c>
      <c r="B536" s="13"/>
      <c r="C536" s="13" t="str">
        <f t="shared" si="10"/>
        <v/>
      </c>
      <c r="D536" s="13"/>
      <c r="E536" s="13" t="str">
        <f t="shared" si="11"/>
        <v xml:space="preserve"> </v>
      </c>
      <c r="F536" s="13"/>
      <c r="G536" s="82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</row>
    <row r="537" spans="1:24" x14ac:dyDescent="0.45">
      <c r="A537" s="13">
        <v>534</v>
      </c>
      <c r="B537" s="13"/>
      <c r="C537" s="13" t="str">
        <f t="shared" si="10"/>
        <v/>
      </c>
      <c r="D537" s="13"/>
      <c r="E537" s="13" t="str">
        <f t="shared" si="11"/>
        <v xml:space="preserve"> </v>
      </c>
      <c r="F537" s="13"/>
      <c r="G537" s="82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</row>
    <row r="538" spans="1:24" x14ac:dyDescent="0.45">
      <c r="A538" s="13">
        <v>535</v>
      </c>
      <c r="B538" s="13"/>
      <c r="C538" s="13" t="str">
        <f t="shared" si="10"/>
        <v/>
      </c>
      <c r="D538" s="13"/>
      <c r="E538" s="13" t="str">
        <f t="shared" si="11"/>
        <v xml:space="preserve"> </v>
      </c>
      <c r="F538" s="13"/>
      <c r="G538" s="82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</row>
    <row r="539" spans="1:24" x14ac:dyDescent="0.45">
      <c r="A539" s="13">
        <v>536</v>
      </c>
      <c r="B539" s="13"/>
      <c r="C539" s="13" t="str">
        <f t="shared" si="10"/>
        <v/>
      </c>
      <c r="D539" s="13"/>
      <c r="E539" s="13" t="str">
        <f t="shared" si="11"/>
        <v xml:space="preserve"> </v>
      </c>
      <c r="F539" s="13"/>
      <c r="G539" s="82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</row>
    <row r="540" spans="1:24" x14ac:dyDescent="0.45">
      <c r="A540" s="13">
        <v>537</v>
      </c>
      <c r="B540" s="13"/>
      <c r="C540" s="13" t="str">
        <f t="shared" si="10"/>
        <v/>
      </c>
      <c r="D540" s="13"/>
      <c r="E540" s="13" t="str">
        <f t="shared" si="11"/>
        <v xml:space="preserve"> </v>
      </c>
      <c r="F540" s="13"/>
      <c r="G540" s="82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</row>
    <row r="541" spans="1:24" x14ac:dyDescent="0.45">
      <c r="A541" s="13">
        <v>538</v>
      </c>
      <c r="B541" s="13"/>
      <c r="C541" s="13" t="str">
        <f t="shared" si="10"/>
        <v/>
      </c>
      <c r="D541" s="13"/>
      <c r="E541" s="13" t="str">
        <f t="shared" si="11"/>
        <v xml:space="preserve"> </v>
      </c>
      <c r="F541" s="13"/>
      <c r="G541" s="82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</row>
    <row r="542" spans="1:24" x14ac:dyDescent="0.45">
      <c r="A542" s="13">
        <v>539</v>
      </c>
      <c r="B542" s="13"/>
      <c r="C542" s="13" t="str">
        <f t="shared" si="10"/>
        <v/>
      </c>
      <c r="D542" s="13"/>
      <c r="E542" s="13" t="str">
        <f t="shared" si="11"/>
        <v xml:space="preserve"> </v>
      </c>
      <c r="F542" s="13"/>
      <c r="G542" s="82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</row>
    <row r="543" spans="1:24" x14ac:dyDescent="0.45">
      <c r="A543" s="13">
        <v>540</v>
      </c>
      <c r="B543" s="13"/>
      <c r="C543" s="13" t="str">
        <f t="shared" si="10"/>
        <v/>
      </c>
      <c r="D543" s="13"/>
      <c r="E543" s="13" t="str">
        <f t="shared" si="11"/>
        <v xml:space="preserve"> </v>
      </c>
      <c r="F543" s="13"/>
      <c r="G543" s="82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</row>
    <row r="544" spans="1:24" x14ac:dyDescent="0.45">
      <c r="A544" s="13">
        <v>541</v>
      </c>
      <c r="B544" s="13"/>
      <c r="C544" s="13" t="str">
        <f t="shared" si="10"/>
        <v/>
      </c>
      <c r="D544" s="13"/>
      <c r="E544" s="13" t="str">
        <f t="shared" si="11"/>
        <v xml:space="preserve"> </v>
      </c>
      <c r="F544" s="13"/>
      <c r="G544" s="82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</row>
    <row r="545" spans="1:24" x14ac:dyDescent="0.45">
      <c r="A545" s="13">
        <v>542</v>
      </c>
      <c r="B545" s="13"/>
      <c r="C545" s="13" t="str">
        <f t="shared" si="10"/>
        <v/>
      </c>
      <c r="D545" s="13"/>
      <c r="E545" s="13" t="str">
        <f t="shared" si="11"/>
        <v xml:space="preserve"> </v>
      </c>
      <c r="F545" s="13"/>
      <c r="G545" s="82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</row>
    <row r="546" spans="1:24" x14ac:dyDescent="0.45">
      <c r="A546" s="13">
        <v>543</v>
      </c>
      <c r="B546" s="13"/>
      <c r="C546" s="13" t="str">
        <f t="shared" si="10"/>
        <v/>
      </c>
      <c r="D546" s="13"/>
      <c r="E546" s="13" t="str">
        <f t="shared" si="11"/>
        <v xml:space="preserve"> </v>
      </c>
      <c r="F546" s="13"/>
      <c r="G546" s="82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</row>
    <row r="547" spans="1:24" x14ac:dyDescent="0.45">
      <c r="A547" s="13">
        <v>544</v>
      </c>
      <c r="B547" s="13"/>
      <c r="C547" s="13" t="str">
        <f t="shared" si="10"/>
        <v/>
      </c>
      <c r="D547" s="13"/>
      <c r="E547" s="13" t="str">
        <f t="shared" si="11"/>
        <v xml:space="preserve"> </v>
      </c>
      <c r="F547" s="13"/>
      <c r="G547" s="82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</row>
    <row r="548" spans="1:24" x14ac:dyDescent="0.45">
      <c r="A548" s="13">
        <v>545</v>
      </c>
      <c r="B548" s="13"/>
      <c r="C548" s="13" t="str">
        <f t="shared" si="10"/>
        <v/>
      </c>
      <c r="D548" s="13"/>
      <c r="E548" s="13" t="str">
        <f t="shared" si="11"/>
        <v xml:space="preserve"> </v>
      </c>
      <c r="F548" s="13"/>
      <c r="G548" s="82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</row>
    <row r="549" spans="1:24" x14ac:dyDescent="0.45">
      <c r="A549" s="13">
        <v>546</v>
      </c>
      <c r="B549" s="13"/>
      <c r="C549" s="13" t="str">
        <f t="shared" si="10"/>
        <v/>
      </c>
      <c r="D549" s="13"/>
      <c r="E549" s="13" t="str">
        <f t="shared" si="11"/>
        <v xml:space="preserve"> </v>
      </c>
      <c r="F549" s="13"/>
      <c r="G549" s="82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</row>
    <row r="550" spans="1:24" x14ac:dyDescent="0.45">
      <c r="A550" s="13">
        <v>547</v>
      </c>
      <c r="B550" s="13"/>
      <c r="C550" s="13" t="str">
        <f t="shared" si="10"/>
        <v/>
      </c>
      <c r="D550" s="13"/>
      <c r="E550" s="13" t="str">
        <f t="shared" si="11"/>
        <v xml:space="preserve"> </v>
      </c>
      <c r="F550" s="13"/>
      <c r="G550" s="82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</row>
    <row r="551" spans="1:24" x14ac:dyDescent="0.45">
      <c r="A551" s="13">
        <v>548</v>
      </c>
      <c r="B551" s="13"/>
      <c r="C551" s="13" t="str">
        <f t="shared" si="10"/>
        <v/>
      </c>
      <c r="D551" s="13"/>
      <c r="E551" s="13" t="str">
        <f t="shared" si="11"/>
        <v xml:space="preserve"> </v>
      </c>
      <c r="F551" s="13"/>
      <c r="G551" s="82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</row>
    <row r="552" spans="1:24" x14ac:dyDescent="0.45">
      <c r="A552" s="13">
        <v>549</v>
      </c>
      <c r="B552" s="13"/>
      <c r="C552" s="13" t="str">
        <f t="shared" si="10"/>
        <v/>
      </c>
      <c r="D552" s="13"/>
      <c r="E552" s="13" t="str">
        <f t="shared" si="11"/>
        <v xml:space="preserve"> </v>
      </c>
      <c r="F552" s="13"/>
      <c r="G552" s="82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</row>
    <row r="553" spans="1:24" x14ac:dyDescent="0.45">
      <c r="A553" s="13">
        <v>550</v>
      </c>
      <c r="B553" s="13"/>
      <c r="C553" s="13" t="str">
        <f t="shared" si="10"/>
        <v/>
      </c>
      <c r="D553" s="13"/>
      <c r="E553" s="13" t="str">
        <f t="shared" si="11"/>
        <v xml:space="preserve"> </v>
      </c>
      <c r="F553" s="13"/>
      <c r="G553" s="82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</row>
    <row r="554" spans="1:24" x14ac:dyDescent="0.45">
      <c r="A554" s="13">
        <v>551</v>
      </c>
      <c r="B554" s="13"/>
      <c r="C554" s="13" t="str">
        <f t="shared" si="10"/>
        <v/>
      </c>
      <c r="D554" s="13"/>
      <c r="E554" s="13" t="str">
        <f t="shared" si="11"/>
        <v xml:space="preserve"> </v>
      </c>
      <c r="F554" s="13"/>
      <c r="G554" s="82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</row>
    <row r="555" spans="1:24" x14ac:dyDescent="0.45">
      <c r="A555" s="13">
        <v>552</v>
      </c>
      <c r="B555" s="13"/>
      <c r="C555" s="13" t="str">
        <f t="shared" si="10"/>
        <v/>
      </c>
      <c r="D555" s="13"/>
      <c r="E555" s="13" t="str">
        <f t="shared" si="11"/>
        <v xml:space="preserve"> </v>
      </c>
      <c r="F555" s="13"/>
      <c r="G555" s="82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</row>
    <row r="556" spans="1:24" x14ac:dyDescent="0.45">
      <c r="A556" s="13">
        <v>553</v>
      </c>
      <c r="B556" s="13"/>
      <c r="C556" s="13" t="str">
        <f t="shared" si="10"/>
        <v/>
      </c>
      <c r="D556" s="13"/>
      <c r="E556" s="13" t="str">
        <f t="shared" si="11"/>
        <v xml:space="preserve"> </v>
      </c>
      <c r="F556" s="13"/>
      <c r="G556" s="82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</row>
    <row r="557" spans="1:24" x14ac:dyDescent="0.45">
      <c r="A557" s="13">
        <v>554</v>
      </c>
      <c r="B557" s="13"/>
      <c r="C557" s="13" t="str">
        <f t="shared" si="10"/>
        <v/>
      </c>
      <c r="D557" s="13"/>
      <c r="E557" s="13" t="str">
        <f t="shared" si="11"/>
        <v xml:space="preserve"> </v>
      </c>
      <c r="F557" s="13"/>
      <c r="G557" s="82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</row>
    <row r="558" spans="1:24" x14ac:dyDescent="0.45">
      <c r="A558" s="13">
        <v>555</v>
      </c>
      <c r="B558" s="13"/>
      <c r="C558" s="13" t="str">
        <f t="shared" si="10"/>
        <v/>
      </c>
      <c r="D558" s="13"/>
      <c r="E558" s="13" t="str">
        <f t="shared" si="11"/>
        <v xml:space="preserve"> </v>
      </c>
      <c r="F558" s="13"/>
      <c r="G558" s="82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</row>
    <row r="559" spans="1:24" x14ac:dyDescent="0.45">
      <c r="A559" s="13">
        <v>556</v>
      </c>
      <c r="B559" s="13"/>
      <c r="C559" s="13" t="str">
        <f t="shared" si="10"/>
        <v/>
      </c>
      <c r="D559" s="13"/>
      <c r="E559" s="13" t="str">
        <f t="shared" si="11"/>
        <v xml:space="preserve"> </v>
      </c>
      <c r="F559" s="13"/>
      <c r="G559" s="82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</row>
    <row r="560" spans="1:24" x14ac:dyDescent="0.45">
      <c r="A560" s="13">
        <v>557</v>
      </c>
      <c r="B560" s="13"/>
      <c r="C560" s="13" t="str">
        <f t="shared" si="10"/>
        <v/>
      </c>
      <c r="D560" s="13"/>
      <c r="E560" s="13" t="str">
        <f t="shared" si="11"/>
        <v xml:space="preserve"> </v>
      </c>
      <c r="F560" s="13"/>
      <c r="G560" s="82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</row>
    <row r="561" spans="1:24" x14ac:dyDescent="0.45">
      <c r="A561" s="13">
        <v>558</v>
      </c>
      <c r="B561" s="13"/>
      <c r="C561" s="13" t="str">
        <f t="shared" si="10"/>
        <v/>
      </c>
      <c r="D561" s="13"/>
      <c r="E561" s="13" t="str">
        <f t="shared" si="11"/>
        <v xml:space="preserve"> </v>
      </c>
      <c r="F561" s="13"/>
      <c r="G561" s="82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</row>
    <row r="562" spans="1:24" x14ac:dyDescent="0.45">
      <c r="A562" s="13">
        <v>559</v>
      </c>
      <c r="B562" s="13"/>
      <c r="C562" s="13" t="str">
        <f t="shared" si="10"/>
        <v/>
      </c>
      <c r="D562" s="13"/>
      <c r="E562" s="13" t="str">
        <f t="shared" si="11"/>
        <v xml:space="preserve"> </v>
      </c>
      <c r="F562" s="13"/>
      <c r="G562" s="82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</row>
    <row r="563" spans="1:24" x14ac:dyDescent="0.45">
      <c r="A563" s="13">
        <v>560</v>
      </c>
      <c r="B563" s="13"/>
      <c r="C563" s="13" t="str">
        <f t="shared" si="10"/>
        <v/>
      </c>
      <c r="D563" s="13"/>
      <c r="E563" s="13" t="str">
        <f t="shared" si="11"/>
        <v xml:space="preserve"> </v>
      </c>
      <c r="F563" s="13"/>
      <c r="G563" s="82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</row>
    <row r="564" spans="1:24" x14ac:dyDescent="0.45">
      <c r="A564" s="13">
        <v>561</v>
      </c>
      <c r="B564" s="13"/>
      <c r="C564" s="13" t="str">
        <f t="shared" si="10"/>
        <v/>
      </c>
      <c r="D564" s="13"/>
      <c r="E564" s="13" t="str">
        <f t="shared" si="11"/>
        <v xml:space="preserve"> </v>
      </c>
      <c r="F564" s="13"/>
      <c r="G564" s="82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</row>
    <row r="565" spans="1:24" x14ac:dyDescent="0.45">
      <c r="A565" s="13">
        <v>562</v>
      </c>
      <c r="B565" s="13"/>
      <c r="C565" s="13" t="str">
        <f t="shared" si="10"/>
        <v/>
      </c>
      <c r="D565" s="13"/>
      <c r="E565" s="13" t="str">
        <f t="shared" si="11"/>
        <v xml:space="preserve"> </v>
      </c>
      <c r="F565" s="13"/>
      <c r="G565" s="82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</row>
    <row r="566" spans="1:24" x14ac:dyDescent="0.45">
      <c r="A566" s="13">
        <v>563</v>
      </c>
      <c r="B566" s="13"/>
      <c r="C566" s="13" t="str">
        <f t="shared" si="10"/>
        <v/>
      </c>
      <c r="D566" s="13"/>
      <c r="E566" s="13" t="str">
        <f t="shared" si="11"/>
        <v xml:space="preserve"> </v>
      </c>
      <c r="F566" s="13"/>
      <c r="G566" s="82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</row>
    <row r="567" spans="1:24" x14ac:dyDescent="0.45">
      <c r="A567" s="13">
        <v>564</v>
      </c>
      <c r="B567" s="13"/>
      <c r="C567" s="13" t="str">
        <f t="shared" si="10"/>
        <v/>
      </c>
      <c r="D567" s="13"/>
      <c r="E567" s="13" t="str">
        <f t="shared" si="11"/>
        <v xml:space="preserve"> </v>
      </c>
      <c r="F567" s="13"/>
      <c r="G567" s="82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</row>
    <row r="568" spans="1:24" x14ac:dyDescent="0.45">
      <c r="A568" s="13">
        <v>565</v>
      </c>
      <c r="B568" s="13"/>
      <c r="C568" s="13" t="str">
        <f t="shared" si="10"/>
        <v/>
      </c>
      <c r="D568" s="13"/>
      <c r="E568" s="13" t="str">
        <f t="shared" si="11"/>
        <v xml:space="preserve"> </v>
      </c>
      <c r="F568" s="13"/>
      <c r="G568" s="82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</row>
    <row r="569" spans="1:24" x14ac:dyDescent="0.45">
      <c r="B569" s="13"/>
    </row>
  </sheetData>
  <sortState xmlns:xlrd2="http://schemas.microsoft.com/office/spreadsheetml/2017/richdata2" ref="B4:Y488">
    <sortCondition descending="1" ref="Y4:Y488"/>
  </sortState>
  <dataValidations count="2"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D4:D568 F4:X568" xr:uid="{00000000-0002-0000-0400-000000000000}">
      <formula1>FALSE</formula1>
    </dataValidation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B4:B568" xr:uid="{00000000-0002-0000-0400-000001000000}">
      <formula1>"FALSE"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336"/>
  <sheetViews>
    <sheetView zoomScale="98" zoomScaleNormal="98" workbookViewId="0"/>
  </sheetViews>
  <sheetFormatPr baseColWidth="10" defaultColWidth="9.08984375" defaultRowHeight="16" x14ac:dyDescent="0.35"/>
  <cols>
    <col min="1" max="1" width="16.90625" style="91" bestFit="1" customWidth="1"/>
    <col min="2" max="2" width="13.54296875" style="85" customWidth="1"/>
    <col min="3" max="3" width="14.90625" style="85" bestFit="1" customWidth="1"/>
    <col min="4" max="16384" width="9.08984375" style="85"/>
  </cols>
  <sheetData>
    <row r="1" spans="1:4" x14ac:dyDescent="0.45">
      <c r="A1" s="84" t="str">
        <f>"COLCAPRT  "&amp;B5&amp;"M"</f>
        <v>COLCAPRT  24M</v>
      </c>
      <c r="B1" s="93" t="s">
        <v>66</v>
      </c>
    </row>
    <row r="2" spans="1:4" s="4" customFormat="1" x14ac:dyDescent="0.45">
      <c r="A2" s="84" t="s">
        <v>61</v>
      </c>
      <c r="B2" s="101" t="s">
        <v>15</v>
      </c>
      <c r="C2" s="93" t="s">
        <v>66</v>
      </c>
      <c r="D2" s="85"/>
    </row>
    <row r="3" spans="1:4" s="4" customFormat="1" x14ac:dyDescent="0.45">
      <c r="A3" s="84" t="s">
        <v>62</v>
      </c>
      <c r="B3" s="102">
        <f>EDATE(B4,-B5)</f>
        <v>43131</v>
      </c>
      <c r="C3" s="93" t="s">
        <v>66</v>
      </c>
    </row>
    <row r="4" spans="1:4" s="4" customFormat="1" x14ac:dyDescent="0.45">
      <c r="A4" s="84" t="s">
        <v>63</v>
      </c>
      <c r="B4" s="102">
        <f>'Market Dash'!R3</f>
        <v>43861</v>
      </c>
      <c r="C4" s="93" t="s">
        <v>66</v>
      </c>
    </row>
    <row r="5" spans="1:4" s="4" customFormat="1" x14ac:dyDescent="0.45">
      <c r="A5" s="84" t="s">
        <v>64</v>
      </c>
      <c r="B5" s="103">
        <v>24</v>
      </c>
      <c r="C5" s="94" t="s">
        <v>67</v>
      </c>
    </row>
    <row r="6" spans="1:4" s="4" customFormat="1" x14ac:dyDescent="0.45">
      <c r="A6" s="84" t="s">
        <v>65</v>
      </c>
      <c r="B6" s="103" t="s">
        <v>16</v>
      </c>
      <c r="C6" s="94" t="s">
        <v>68</v>
      </c>
    </row>
    <row r="7" spans="1:4" s="4" customFormat="1" x14ac:dyDescent="0.45">
      <c r="B7" s="15"/>
    </row>
    <row r="8" spans="1:4" s="86" customFormat="1" x14ac:dyDescent="0.35">
      <c r="A8" s="86" t="s">
        <v>69</v>
      </c>
      <c r="B8" s="86" t="str">
        <f>_xll.ECONOMATICA(B9,"name")</f>
        <v>Colcap Rt</v>
      </c>
    </row>
    <row r="9" spans="1:4" s="88" customFormat="1" x14ac:dyDescent="0.35">
      <c r="A9" s="87" t="s">
        <v>17</v>
      </c>
      <c r="B9" s="87" t="s">
        <v>152</v>
      </c>
    </row>
    <row r="10" spans="1:4" x14ac:dyDescent="0.35">
      <c r="A10" s="117">
        <f>_xll.ECONOMATICA(B9,$B$2,,$B$4,$B$3,$B$6,,,,"FALSE",,)</f>
        <v>43133</v>
      </c>
      <c r="B10" s="90">
        <v>1769.20426400006</v>
      </c>
    </row>
    <row r="11" spans="1:4" x14ac:dyDescent="0.35">
      <c r="A11" s="89">
        <v>43140</v>
      </c>
      <c r="B11" s="90">
        <v>1693.3952910006001</v>
      </c>
    </row>
    <row r="12" spans="1:4" x14ac:dyDescent="0.35">
      <c r="A12" s="89">
        <v>43147</v>
      </c>
      <c r="B12" s="90">
        <v>1715.8248130008601</v>
      </c>
    </row>
    <row r="13" spans="1:4" x14ac:dyDescent="0.35">
      <c r="A13" s="89">
        <v>43154</v>
      </c>
      <c r="B13" s="90">
        <v>1729.29919400066</v>
      </c>
    </row>
    <row r="14" spans="1:4" x14ac:dyDescent="0.35">
      <c r="A14" s="89">
        <v>43161</v>
      </c>
      <c r="B14" s="90">
        <v>1643.60897199996</v>
      </c>
    </row>
    <row r="15" spans="1:4" x14ac:dyDescent="0.35">
      <c r="A15" s="89">
        <v>43168</v>
      </c>
      <c r="B15" s="90">
        <v>1672.72561299987</v>
      </c>
    </row>
    <row r="16" spans="1:4" x14ac:dyDescent="0.35">
      <c r="A16" s="89">
        <v>43175</v>
      </c>
      <c r="B16" s="90">
        <v>1665.65746200085</v>
      </c>
    </row>
    <row r="17" spans="1:2" x14ac:dyDescent="0.35">
      <c r="A17" s="89">
        <v>43182</v>
      </c>
      <c r="B17" s="90">
        <v>1647.0336169991599</v>
      </c>
    </row>
    <row r="18" spans="1:2" x14ac:dyDescent="0.35">
      <c r="A18" s="89">
        <v>43189</v>
      </c>
      <c r="B18" s="90">
        <v>1647.5326920002699</v>
      </c>
    </row>
    <row r="19" spans="1:2" x14ac:dyDescent="0.35">
      <c r="A19" s="89">
        <v>43196</v>
      </c>
      <c r="B19" s="90">
        <v>1721.8126299995899</v>
      </c>
    </row>
    <row r="20" spans="1:2" x14ac:dyDescent="0.35">
      <c r="A20" s="89">
        <v>43203</v>
      </c>
      <c r="B20" s="90">
        <v>1743.01436600089</v>
      </c>
    </row>
    <row r="21" spans="1:2" x14ac:dyDescent="0.35">
      <c r="A21" s="89">
        <v>43210</v>
      </c>
      <c r="B21" s="90">
        <v>1778.7555769998601</v>
      </c>
    </row>
    <row r="22" spans="1:2" x14ac:dyDescent="0.35">
      <c r="A22" s="89">
        <v>43217</v>
      </c>
      <c r="B22" s="90">
        <v>1785.7165399994699</v>
      </c>
    </row>
    <row r="23" spans="1:2" x14ac:dyDescent="0.35">
      <c r="A23" s="89">
        <v>43224</v>
      </c>
      <c r="B23" s="90">
        <v>1764.05715700053</v>
      </c>
    </row>
    <row r="24" spans="1:2" x14ac:dyDescent="0.35">
      <c r="A24" s="89">
        <v>43231</v>
      </c>
      <c r="B24" s="90">
        <v>1767.69666299969</v>
      </c>
    </row>
    <row r="25" spans="1:2" x14ac:dyDescent="0.35">
      <c r="A25" s="89">
        <v>43238</v>
      </c>
      <c r="B25" s="90">
        <v>1734.0081019997599</v>
      </c>
    </row>
    <row r="26" spans="1:2" x14ac:dyDescent="0.35">
      <c r="A26" s="89">
        <v>43245</v>
      </c>
      <c r="B26" s="90">
        <v>1740.6614570003001</v>
      </c>
    </row>
    <row r="27" spans="1:2" x14ac:dyDescent="0.35">
      <c r="A27" s="89">
        <v>43252</v>
      </c>
      <c r="B27" s="90">
        <v>1784.6525970008199</v>
      </c>
    </row>
    <row r="28" spans="1:2" x14ac:dyDescent="0.35">
      <c r="A28" s="89">
        <v>43259</v>
      </c>
      <c r="B28" s="90">
        <v>1765.9064799994201</v>
      </c>
    </row>
    <row r="29" spans="1:2" x14ac:dyDescent="0.35">
      <c r="A29" s="89">
        <v>43266</v>
      </c>
      <c r="B29" s="90">
        <v>1758.3255330007501</v>
      </c>
    </row>
    <row r="30" spans="1:2" x14ac:dyDescent="0.35">
      <c r="A30" s="89">
        <v>43273</v>
      </c>
      <c r="B30" s="90">
        <v>1737.2645420003701</v>
      </c>
    </row>
    <row r="31" spans="1:2" x14ac:dyDescent="0.35">
      <c r="A31" s="89">
        <v>43280</v>
      </c>
      <c r="B31" s="90">
        <v>1805.3252019994</v>
      </c>
    </row>
    <row r="32" spans="1:2" x14ac:dyDescent="0.35">
      <c r="A32" s="89">
        <v>43287</v>
      </c>
      <c r="B32" s="90">
        <v>1783.93099799939</v>
      </c>
    </row>
    <row r="33" spans="1:2" x14ac:dyDescent="0.35">
      <c r="A33" s="89">
        <v>43294</v>
      </c>
      <c r="B33" s="90">
        <v>1774.6383120007799</v>
      </c>
    </row>
    <row r="34" spans="1:2" x14ac:dyDescent="0.35">
      <c r="A34" s="89">
        <v>43301</v>
      </c>
      <c r="B34" s="90">
        <v>1775.88698399998</v>
      </c>
    </row>
    <row r="35" spans="1:2" x14ac:dyDescent="0.35">
      <c r="A35" s="89">
        <v>43308</v>
      </c>
      <c r="B35" s="90">
        <v>1763.60724099912</v>
      </c>
    </row>
    <row r="36" spans="1:2" x14ac:dyDescent="0.35">
      <c r="A36" s="89">
        <v>43315</v>
      </c>
      <c r="B36" s="90">
        <v>1758.84971800074</v>
      </c>
    </row>
    <row r="37" spans="1:2" x14ac:dyDescent="0.35">
      <c r="A37" s="89">
        <v>43322</v>
      </c>
      <c r="B37" s="90">
        <v>1751.2256690003001</v>
      </c>
    </row>
    <row r="38" spans="1:2" x14ac:dyDescent="0.35">
      <c r="A38" s="89">
        <v>43329</v>
      </c>
      <c r="B38" s="90">
        <v>1755.2907239999599</v>
      </c>
    </row>
    <row r="39" spans="1:2" x14ac:dyDescent="0.35">
      <c r="A39" s="89">
        <v>43336</v>
      </c>
      <c r="B39" s="90">
        <v>1766.95296850055</v>
      </c>
    </row>
    <row r="40" spans="1:2" x14ac:dyDescent="0.35">
      <c r="A40" s="89">
        <v>43343</v>
      </c>
      <c r="B40" s="90">
        <v>1772.1050677001499</v>
      </c>
    </row>
    <row r="41" spans="1:2" x14ac:dyDescent="0.35">
      <c r="A41" s="89">
        <v>43350</v>
      </c>
      <c r="B41" s="90">
        <v>1695.19505240023</v>
      </c>
    </row>
    <row r="42" spans="1:2" x14ac:dyDescent="0.35">
      <c r="A42" s="89">
        <v>43357</v>
      </c>
      <c r="B42" s="90">
        <v>1721.8827010002001</v>
      </c>
    </row>
    <row r="43" spans="1:2" x14ac:dyDescent="0.35">
      <c r="A43" s="89">
        <v>43364</v>
      </c>
      <c r="B43" s="90">
        <v>1704.4828839991201</v>
      </c>
    </row>
    <row r="44" spans="1:2" x14ac:dyDescent="0.35">
      <c r="A44" s="89">
        <v>43371</v>
      </c>
      <c r="B44" s="90">
        <v>1734.86039829999</v>
      </c>
    </row>
    <row r="45" spans="1:2" x14ac:dyDescent="0.35">
      <c r="A45" s="89">
        <v>43378</v>
      </c>
      <c r="B45" s="90">
        <v>1722.87081749924</v>
      </c>
    </row>
    <row r="46" spans="1:2" x14ac:dyDescent="0.35">
      <c r="A46" s="89">
        <v>43385</v>
      </c>
      <c r="B46" s="90">
        <v>1686.6084668003</v>
      </c>
    </row>
    <row r="47" spans="1:2" x14ac:dyDescent="0.35">
      <c r="A47" s="89">
        <v>43392</v>
      </c>
      <c r="B47" s="90">
        <v>1674.9797373991501</v>
      </c>
    </row>
    <row r="48" spans="1:2" x14ac:dyDescent="0.35">
      <c r="A48" s="89">
        <v>43399</v>
      </c>
      <c r="B48" s="90">
        <v>1613.45150689967</v>
      </c>
    </row>
    <row r="49" spans="1:2" x14ac:dyDescent="0.35">
      <c r="A49" s="89">
        <v>43406</v>
      </c>
      <c r="B49" s="90">
        <v>1606.46791790053</v>
      </c>
    </row>
    <row r="50" spans="1:2" x14ac:dyDescent="0.35">
      <c r="A50" s="89">
        <v>43413</v>
      </c>
      <c r="B50" s="90">
        <v>1639.60581400059</v>
      </c>
    </row>
    <row r="51" spans="1:2" x14ac:dyDescent="0.35">
      <c r="A51" s="89">
        <v>43420</v>
      </c>
      <c r="B51" s="90">
        <v>1657.4422520007899</v>
      </c>
    </row>
    <row r="52" spans="1:2" x14ac:dyDescent="0.35">
      <c r="A52" s="89">
        <v>43427</v>
      </c>
      <c r="B52" s="90">
        <v>1580.90926999971</v>
      </c>
    </row>
    <row r="53" spans="1:2" x14ac:dyDescent="0.35">
      <c r="A53" s="89">
        <v>43434</v>
      </c>
      <c r="B53" s="90">
        <v>1593.71323500015</v>
      </c>
    </row>
    <row r="54" spans="1:2" x14ac:dyDescent="0.35">
      <c r="A54" s="89">
        <v>43441</v>
      </c>
      <c r="B54" s="90">
        <v>1597.32758600079</v>
      </c>
    </row>
    <row r="55" spans="1:2" x14ac:dyDescent="0.35">
      <c r="A55" s="89">
        <v>43448</v>
      </c>
      <c r="B55" s="90">
        <v>1569.95231699944</v>
      </c>
    </row>
    <row r="56" spans="1:2" x14ac:dyDescent="0.35">
      <c r="A56" s="89">
        <v>43455</v>
      </c>
      <c r="B56" s="90">
        <v>1502.6422109995001</v>
      </c>
    </row>
    <row r="57" spans="1:2" x14ac:dyDescent="0.35">
      <c r="A57" s="89">
        <v>43462</v>
      </c>
      <c r="B57" s="90">
        <v>1534.2464690003501</v>
      </c>
    </row>
    <row r="58" spans="1:2" x14ac:dyDescent="0.35">
      <c r="A58" s="89">
        <v>43469</v>
      </c>
      <c r="B58" s="90">
        <v>1570.8905880004199</v>
      </c>
    </row>
    <row r="59" spans="1:2" x14ac:dyDescent="0.35">
      <c r="A59" s="89">
        <v>43476</v>
      </c>
      <c r="B59" s="90">
        <v>1608.37729600072</v>
      </c>
    </row>
    <row r="60" spans="1:2" x14ac:dyDescent="0.35">
      <c r="A60" s="89">
        <v>43483</v>
      </c>
      <c r="B60" s="90">
        <v>1614.0168260000601</v>
      </c>
    </row>
    <row r="61" spans="1:2" x14ac:dyDescent="0.35">
      <c r="A61" s="89">
        <v>43490</v>
      </c>
      <c r="B61" s="90">
        <v>1651.32599199936</v>
      </c>
    </row>
    <row r="62" spans="1:2" x14ac:dyDescent="0.35">
      <c r="A62" s="89">
        <v>43497</v>
      </c>
      <c r="B62" s="90">
        <v>1694.9080449994699</v>
      </c>
    </row>
    <row r="63" spans="1:2" x14ac:dyDescent="0.35">
      <c r="A63" s="89">
        <v>43504</v>
      </c>
      <c r="B63" s="90">
        <v>1702.5559219997399</v>
      </c>
    </row>
    <row r="64" spans="1:2" x14ac:dyDescent="0.35">
      <c r="A64" s="89">
        <v>43511</v>
      </c>
      <c r="B64" s="90">
        <v>1726.0922759994901</v>
      </c>
    </row>
    <row r="65" spans="1:2" x14ac:dyDescent="0.35">
      <c r="A65" s="89">
        <v>43518</v>
      </c>
      <c r="B65" s="90">
        <v>1729.47180899978</v>
      </c>
    </row>
    <row r="66" spans="1:2" x14ac:dyDescent="0.35">
      <c r="A66" s="89">
        <v>43525</v>
      </c>
      <c r="B66" s="90">
        <v>1757.1584750004099</v>
      </c>
    </row>
    <row r="67" spans="1:2" x14ac:dyDescent="0.35">
      <c r="A67" s="89">
        <v>43532</v>
      </c>
      <c r="B67" s="90">
        <v>1742.9042360000301</v>
      </c>
    </row>
    <row r="68" spans="1:2" x14ac:dyDescent="0.35">
      <c r="A68" s="89">
        <v>43539</v>
      </c>
      <c r="B68" s="90">
        <v>1832.16957399994</v>
      </c>
    </row>
    <row r="69" spans="1:2" x14ac:dyDescent="0.35">
      <c r="A69" s="89">
        <v>43546</v>
      </c>
      <c r="B69" s="90">
        <v>1852.3730500005199</v>
      </c>
    </row>
    <row r="70" spans="1:2" x14ac:dyDescent="0.35">
      <c r="A70" s="89">
        <v>43553</v>
      </c>
      <c r="B70" s="90">
        <v>1844.5567949991701</v>
      </c>
    </row>
    <row r="71" spans="1:2" x14ac:dyDescent="0.35">
      <c r="A71" s="89">
        <v>43560</v>
      </c>
      <c r="B71" s="90">
        <v>1859.5048530008601</v>
      </c>
    </row>
    <row r="72" spans="1:2" x14ac:dyDescent="0.35">
      <c r="A72" s="89">
        <v>43567</v>
      </c>
      <c r="B72" s="90">
        <v>1867.1845190003501</v>
      </c>
    </row>
    <row r="73" spans="1:2" x14ac:dyDescent="0.35">
      <c r="A73" s="89">
        <v>43574</v>
      </c>
      <c r="B73" s="90">
        <v>1832.6055839993101</v>
      </c>
    </row>
    <row r="74" spans="1:2" x14ac:dyDescent="0.35">
      <c r="A74" s="89">
        <v>43581</v>
      </c>
      <c r="B74" s="90">
        <v>1881.8581540007101</v>
      </c>
    </row>
    <row r="75" spans="1:2" x14ac:dyDescent="0.35">
      <c r="A75" s="89">
        <v>43588</v>
      </c>
      <c r="B75" s="90">
        <v>1834.6805009990901</v>
      </c>
    </row>
    <row r="76" spans="1:2" x14ac:dyDescent="0.35">
      <c r="A76" s="89">
        <v>43595</v>
      </c>
      <c r="B76" s="90">
        <v>1829.00948099978</v>
      </c>
    </row>
    <row r="77" spans="1:2" x14ac:dyDescent="0.35">
      <c r="A77" s="89">
        <v>43602</v>
      </c>
      <c r="B77" s="90">
        <v>1769.6396639999</v>
      </c>
    </row>
    <row r="78" spans="1:2" x14ac:dyDescent="0.35">
      <c r="A78" s="89">
        <v>43609</v>
      </c>
      <c r="B78" s="90">
        <v>1757.2160650007399</v>
      </c>
    </row>
    <row r="79" spans="1:2" x14ac:dyDescent="0.35">
      <c r="A79" s="89">
        <v>43616</v>
      </c>
      <c r="B79" s="90">
        <v>1755.0187660008701</v>
      </c>
    </row>
    <row r="80" spans="1:2" x14ac:dyDescent="0.35">
      <c r="A80" s="89">
        <v>43623</v>
      </c>
      <c r="B80" s="90">
        <v>1781.9408289994999</v>
      </c>
    </row>
    <row r="81" spans="1:2" x14ac:dyDescent="0.35">
      <c r="A81" s="89">
        <v>43630</v>
      </c>
      <c r="B81" s="90">
        <v>1801.6977130007001</v>
      </c>
    </row>
    <row r="82" spans="1:2" x14ac:dyDescent="0.35">
      <c r="A82" s="89">
        <v>43637</v>
      </c>
      <c r="B82" s="90">
        <v>1841.6130950003901</v>
      </c>
    </row>
    <row r="83" spans="1:2" x14ac:dyDescent="0.35">
      <c r="A83" s="89">
        <v>43644</v>
      </c>
      <c r="B83" s="90">
        <v>1835.8674960006001</v>
      </c>
    </row>
    <row r="84" spans="1:2" x14ac:dyDescent="0.35">
      <c r="A84" s="89">
        <v>43651</v>
      </c>
      <c r="B84" s="90">
        <v>1872.5961540006101</v>
      </c>
    </row>
    <row r="85" spans="1:2" x14ac:dyDescent="0.35">
      <c r="A85" s="89">
        <v>43658</v>
      </c>
      <c r="B85" s="90">
        <v>1904.3968550004099</v>
      </c>
    </row>
    <row r="86" spans="1:2" x14ac:dyDescent="0.35">
      <c r="A86" s="89">
        <v>43665</v>
      </c>
      <c r="B86" s="90">
        <v>1901.53661300056</v>
      </c>
    </row>
    <row r="87" spans="1:2" x14ac:dyDescent="0.35">
      <c r="A87" s="89">
        <v>43672</v>
      </c>
      <c r="B87" s="90">
        <v>1895.7659200001499</v>
      </c>
    </row>
    <row r="88" spans="1:2" x14ac:dyDescent="0.35">
      <c r="A88" s="89">
        <v>43679</v>
      </c>
      <c r="B88" s="90">
        <v>1834.4093376994099</v>
      </c>
    </row>
    <row r="89" spans="1:2" x14ac:dyDescent="0.35">
      <c r="A89" s="89">
        <v>43686</v>
      </c>
      <c r="B89" s="90">
        <v>1827.76940819994</v>
      </c>
    </row>
    <row r="90" spans="1:2" x14ac:dyDescent="0.35">
      <c r="A90" s="89">
        <v>43693</v>
      </c>
      <c r="B90" s="90">
        <v>1833.96797049977</v>
      </c>
    </row>
    <row r="91" spans="1:2" x14ac:dyDescent="0.35">
      <c r="A91" s="89">
        <v>43700</v>
      </c>
      <c r="B91" s="90">
        <v>1789.44887639955</v>
      </c>
    </row>
    <row r="92" spans="1:2" x14ac:dyDescent="0.35">
      <c r="A92" s="89">
        <v>43707</v>
      </c>
      <c r="B92" s="90">
        <v>1854.62664490007</v>
      </c>
    </row>
    <row r="93" spans="1:2" x14ac:dyDescent="0.35">
      <c r="A93" s="89">
        <v>43714</v>
      </c>
      <c r="B93" s="90">
        <v>1864.15020780079</v>
      </c>
    </row>
    <row r="94" spans="1:2" x14ac:dyDescent="0.35">
      <c r="A94" s="89">
        <v>43721</v>
      </c>
      <c r="B94" s="90">
        <v>1880.6035702004999</v>
      </c>
    </row>
    <row r="95" spans="1:2" x14ac:dyDescent="0.35">
      <c r="A95" s="89">
        <v>43728</v>
      </c>
      <c r="B95" s="90">
        <v>1896.9226108994301</v>
      </c>
    </row>
    <row r="96" spans="1:2" x14ac:dyDescent="0.35">
      <c r="A96" s="89">
        <v>43735</v>
      </c>
      <c r="B96" s="90">
        <v>1889.95579320006</v>
      </c>
    </row>
    <row r="97" spans="1:2" x14ac:dyDescent="0.35">
      <c r="A97" s="89">
        <v>43742</v>
      </c>
      <c r="B97" s="90">
        <v>1900.3907420001899</v>
      </c>
    </row>
    <row r="98" spans="1:2" x14ac:dyDescent="0.35">
      <c r="A98" s="89">
        <v>43749</v>
      </c>
      <c r="B98" s="90">
        <v>1898.7536932006501</v>
      </c>
    </row>
    <row r="99" spans="1:2" x14ac:dyDescent="0.35">
      <c r="A99" s="89">
        <v>43756</v>
      </c>
      <c r="B99" s="90">
        <v>1888.1931162998101</v>
      </c>
    </row>
    <row r="100" spans="1:2" x14ac:dyDescent="0.35">
      <c r="A100" s="89">
        <v>43763</v>
      </c>
      <c r="B100" s="90">
        <v>1948.1119539998499</v>
      </c>
    </row>
    <row r="101" spans="1:2" x14ac:dyDescent="0.35">
      <c r="A101" s="89">
        <v>43770</v>
      </c>
      <c r="B101" s="90">
        <v>1970.8637469001101</v>
      </c>
    </row>
    <row r="102" spans="1:2" x14ac:dyDescent="0.35">
      <c r="A102" s="89">
        <v>43777</v>
      </c>
      <c r="B102" s="90">
        <v>1956.62025899999</v>
      </c>
    </row>
    <row r="103" spans="1:2" x14ac:dyDescent="0.35">
      <c r="A103" s="89">
        <v>43784</v>
      </c>
      <c r="B103" s="90">
        <v>1947.7878440003799</v>
      </c>
    </row>
    <row r="104" spans="1:2" x14ac:dyDescent="0.35">
      <c r="A104" s="89">
        <v>43791</v>
      </c>
      <c r="B104" s="90">
        <v>1933.7290701996501</v>
      </c>
    </row>
    <row r="105" spans="1:2" x14ac:dyDescent="0.35">
      <c r="A105" s="89">
        <v>43798</v>
      </c>
      <c r="B105" s="90">
        <v>1930.6727552991399</v>
      </c>
    </row>
    <row r="106" spans="1:2" x14ac:dyDescent="0.35">
      <c r="A106" s="89">
        <v>43805</v>
      </c>
      <c r="B106" s="90">
        <v>1933.1089309994099</v>
      </c>
    </row>
    <row r="107" spans="1:2" x14ac:dyDescent="0.35">
      <c r="A107" s="89">
        <v>43812</v>
      </c>
      <c r="B107" s="90">
        <v>1955.3337169997401</v>
      </c>
    </row>
    <row r="108" spans="1:2" x14ac:dyDescent="0.35">
      <c r="A108" s="89">
        <v>43819</v>
      </c>
      <c r="B108" s="90">
        <v>1977.85801300034</v>
      </c>
    </row>
    <row r="109" spans="1:2" x14ac:dyDescent="0.35">
      <c r="A109" s="89">
        <v>43826</v>
      </c>
      <c r="B109" s="90">
        <v>2002.55736999959</v>
      </c>
    </row>
    <row r="110" spans="1:2" x14ac:dyDescent="0.35">
      <c r="A110" s="89">
        <v>43833</v>
      </c>
      <c r="B110" s="90">
        <v>2020.13528800011</v>
      </c>
    </row>
    <row r="111" spans="1:2" x14ac:dyDescent="0.35">
      <c r="A111" s="89">
        <v>43840</v>
      </c>
      <c r="B111" s="90">
        <v>1996.8255920000399</v>
      </c>
    </row>
    <row r="112" spans="1:2" x14ac:dyDescent="0.35">
      <c r="A112" s="89">
        <v>43847</v>
      </c>
      <c r="B112" s="90">
        <v>1997.2798469997899</v>
      </c>
    </row>
    <row r="113" spans="1:2" x14ac:dyDescent="0.35">
      <c r="A113" s="89">
        <v>43854</v>
      </c>
      <c r="B113" s="90">
        <v>1987.8230527993301</v>
      </c>
    </row>
    <row r="114" spans="1:2" x14ac:dyDescent="0.35">
      <c r="A114" s="89">
        <v>43861</v>
      </c>
      <c r="B114" s="90">
        <v>1959.3276231996699</v>
      </c>
    </row>
    <row r="115" spans="1:2" x14ac:dyDescent="0.35">
      <c r="A115" s="89"/>
      <c r="B115" s="90"/>
    </row>
    <row r="116" spans="1:2" x14ac:dyDescent="0.35">
      <c r="A116" s="89"/>
      <c r="B116" s="90"/>
    </row>
    <row r="117" spans="1:2" x14ac:dyDescent="0.35">
      <c r="A117" s="89"/>
      <c r="B117" s="90"/>
    </row>
    <row r="118" spans="1:2" x14ac:dyDescent="0.35">
      <c r="A118" s="89"/>
      <c r="B118" s="90"/>
    </row>
    <row r="119" spans="1:2" x14ac:dyDescent="0.35">
      <c r="A119" s="89"/>
      <c r="B119" s="90"/>
    </row>
    <row r="120" spans="1:2" x14ac:dyDescent="0.35">
      <c r="A120" s="89"/>
      <c r="B120" s="90"/>
    </row>
    <row r="121" spans="1:2" x14ac:dyDescent="0.35">
      <c r="A121" s="89"/>
      <c r="B121" s="90"/>
    </row>
    <row r="122" spans="1:2" x14ac:dyDescent="0.35">
      <c r="A122" s="89"/>
      <c r="B122" s="90"/>
    </row>
    <row r="123" spans="1:2" x14ac:dyDescent="0.35">
      <c r="A123" s="89"/>
      <c r="B123" s="90"/>
    </row>
    <row r="124" spans="1:2" x14ac:dyDescent="0.35">
      <c r="A124" s="89"/>
      <c r="B124" s="90"/>
    </row>
    <row r="125" spans="1:2" x14ac:dyDescent="0.35">
      <c r="A125" s="89"/>
      <c r="B125" s="90"/>
    </row>
    <row r="126" spans="1:2" x14ac:dyDescent="0.35">
      <c r="A126" s="89"/>
      <c r="B126" s="90"/>
    </row>
    <row r="127" spans="1:2" x14ac:dyDescent="0.35">
      <c r="A127" s="89"/>
      <c r="B127" s="90"/>
    </row>
    <row r="128" spans="1:2" x14ac:dyDescent="0.35">
      <c r="A128" s="89"/>
      <c r="B128" s="90"/>
    </row>
    <row r="129" spans="1:2" x14ac:dyDescent="0.35">
      <c r="A129" s="89"/>
      <c r="B129" s="90"/>
    </row>
    <row r="130" spans="1:2" x14ac:dyDescent="0.35">
      <c r="A130" s="89"/>
      <c r="B130" s="90"/>
    </row>
    <row r="131" spans="1:2" x14ac:dyDescent="0.35">
      <c r="A131" s="89"/>
      <c r="B131" s="90"/>
    </row>
    <row r="132" spans="1:2" x14ac:dyDescent="0.35">
      <c r="A132" s="89"/>
      <c r="B132" s="90"/>
    </row>
    <row r="133" spans="1:2" x14ac:dyDescent="0.35">
      <c r="A133" s="89"/>
      <c r="B133" s="90"/>
    </row>
    <row r="134" spans="1:2" x14ac:dyDescent="0.35">
      <c r="A134" s="89"/>
      <c r="B134" s="90"/>
    </row>
    <row r="135" spans="1:2" x14ac:dyDescent="0.35">
      <c r="A135" s="89"/>
      <c r="B135" s="90"/>
    </row>
    <row r="136" spans="1:2" x14ac:dyDescent="0.35">
      <c r="A136" s="89"/>
      <c r="B136" s="90"/>
    </row>
    <row r="137" spans="1:2" x14ac:dyDescent="0.35">
      <c r="A137" s="89"/>
      <c r="B137" s="90"/>
    </row>
    <row r="138" spans="1:2" x14ac:dyDescent="0.35">
      <c r="A138" s="89"/>
      <c r="B138" s="90"/>
    </row>
    <row r="139" spans="1:2" x14ac:dyDescent="0.35">
      <c r="A139" s="89"/>
      <c r="B139" s="90"/>
    </row>
    <row r="140" spans="1:2" x14ac:dyDescent="0.35">
      <c r="A140" s="89"/>
      <c r="B140" s="90"/>
    </row>
    <row r="141" spans="1:2" x14ac:dyDescent="0.35">
      <c r="A141" s="89"/>
      <c r="B141" s="90"/>
    </row>
    <row r="142" spans="1:2" x14ac:dyDescent="0.35">
      <c r="A142" s="89"/>
      <c r="B142" s="90"/>
    </row>
    <row r="143" spans="1:2" x14ac:dyDescent="0.35">
      <c r="A143" s="89"/>
      <c r="B143" s="90"/>
    </row>
    <row r="144" spans="1:2" x14ac:dyDescent="0.35">
      <c r="A144" s="89"/>
      <c r="B144" s="90"/>
    </row>
    <row r="145" spans="1:2" x14ac:dyDescent="0.35">
      <c r="A145" s="89"/>
      <c r="B145" s="90"/>
    </row>
    <row r="146" spans="1:2" x14ac:dyDescent="0.35">
      <c r="A146" s="89"/>
      <c r="B146" s="90"/>
    </row>
    <row r="147" spans="1:2" x14ac:dyDescent="0.35">
      <c r="A147" s="89"/>
      <c r="B147" s="90"/>
    </row>
    <row r="148" spans="1:2" x14ac:dyDescent="0.35">
      <c r="A148" s="89"/>
      <c r="B148" s="90"/>
    </row>
    <row r="149" spans="1:2" x14ac:dyDescent="0.35">
      <c r="A149" s="89"/>
      <c r="B149" s="90"/>
    </row>
    <row r="150" spans="1:2" x14ac:dyDescent="0.35">
      <c r="A150" s="89"/>
      <c r="B150" s="90"/>
    </row>
    <row r="151" spans="1:2" x14ac:dyDescent="0.35">
      <c r="A151" s="89"/>
      <c r="B151" s="90"/>
    </row>
    <row r="152" spans="1:2" x14ac:dyDescent="0.35">
      <c r="A152" s="89"/>
      <c r="B152" s="90"/>
    </row>
    <row r="153" spans="1:2" x14ac:dyDescent="0.35">
      <c r="A153" s="89"/>
      <c r="B153" s="90"/>
    </row>
    <row r="154" spans="1:2" x14ac:dyDescent="0.35">
      <c r="A154" s="89"/>
      <c r="B154" s="90"/>
    </row>
    <row r="155" spans="1:2" x14ac:dyDescent="0.35">
      <c r="A155" s="89"/>
      <c r="B155" s="90"/>
    </row>
    <row r="156" spans="1:2" x14ac:dyDescent="0.35">
      <c r="A156" s="89"/>
      <c r="B156" s="90"/>
    </row>
    <row r="157" spans="1:2" x14ac:dyDescent="0.35">
      <c r="A157" s="89"/>
      <c r="B157" s="90"/>
    </row>
    <row r="158" spans="1:2" x14ac:dyDescent="0.35">
      <c r="A158" s="89"/>
      <c r="B158" s="90"/>
    </row>
    <row r="159" spans="1:2" x14ac:dyDescent="0.35">
      <c r="A159" s="89"/>
      <c r="B159" s="90"/>
    </row>
    <row r="160" spans="1:2" x14ac:dyDescent="0.35">
      <c r="A160" s="89"/>
      <c r="B160" s="90"/>
    </row>
    <row r="161" spans="1:2" x14ac:dyDescent="0.35">
      <c r="A161" s="89"/>
      <c r="B161" s="90"/>
    </row>
    <row r="162" spans="1:2" x14ac:dyDescent="0.35">
      <c r="A162" s="89"/>
      <c r="B162" s="90"/>
    </row>
    <row r="163" spans="1:2" x14ac:dyDescent="0.35">
      <c r="A163" s="89"/>
      <c r="B163" s="90"/>
    </row>
    <row r="164" spans="1:2" x14ac:dyDescent="0.35">
      <c r="A164" s="89"/>
      <c r="B164" s="90"/>
    </row>
    <row r="165" spans="1:2" x14ac:dyDescent="0.35">
      <c r="A165" s="89"/>
      <c r="B165" s="90"/>
    </row>
    <row r="166" spans="1:2" x14ac:dyDescent="0.35">
      <c r="A166" s="89"/>
      <c r="B166" s="90"/>
    </row>
    <row r="167" spans="1:2" x14ac:dyDescent="0.35">
      <c r="A167" s="89"/>
      <c r="B167" s="90"/>
    </row>
    <row r="168" spans="1:2" x14ac:dyDescent="0.35">
      <c r="A168" s="89"/>
      <c r="B168" s="90"/>
    </row>
    <row r="169" spans="1:2" x14ac:dyDescent="0.35">
      <c r="A169" s="89"/>
      <c r="B169" s="90"/>
    </row>
    <row r="170" spans="1:2" x14ac:dyDescent="0.35">
      <c r="A170" s="89"/>
      <c r="B170" s="90"/>
    </row>
    <row r="171" spans="1:2" x14ac:dyDescent="0.35">
      <c r="A171" s="89"/>
      <c r="B171" s="90"/>
    </row>
    <row r="172" spans="1:2" x14ac:dyDescent="0.35">
      <c r="A172" s="89"/>
      <c r="B172" s="90"/>
    </row>
    <row r="173" spans="1:2" x14ac:dyDescent="0.35">
      <c r="A173" s="89"/>
      <c r="B173" s="90"/>
    </row>
    <row r="174" spans="1:2" x14ac:dyDescent="0.35">
      <c r="A174" s="89"/>
      <c r="B174" s="90"/>
    </row>
    <row r="175" spans="1:2" x14ac:dyDescent="0.35">
      <c r="A175" s="89"/>
      <c r="B175" s="90"/>
    </row>
    <row r="176" spans="1:2" x14ac:dyDescent="0.35">
      <c r="A176" s="89"/>
      <c r="B176" s="90"/>
    </row>
    <row r="177" spans="1:2" x14ac:dyDescent="0.35">
      <c r="A177" s="89"/>
      <c r="B177" s="90"/>
    </row>
    <row r="178" spans="1:2" x14ac:dyDescent="0.35">
      <c r="A178" s="89"/>
      <c r="B178" s="90"/>
    </row>
    <row r="179" spans="1:2" x14ac:dyDescent="0.35">
      <c r="A179" s="89"/>
      <c r="B179" s="90"/>
    </row>
    <row r="180" spans="1:2" x14ac:dyDescent="0.35">
      <c r="A180" s="89"/>
      <c r="B180" s="90"/>
    </row>
    <row r="181" spans="1:2" x14ac:dyDescent="0.35">
      <c r="A181" s="89"/>
      <c r="B181" s="90"/>
    </row>
    <row r="182" spans="1:2" x14ac:dyDescent="0.35">
      <c r="A182" s="89"/>
      <c r="B182" s="90"/>
    </row>
    <row r="183" spans="1:2" x14ac:dyDescent="0.35">
      <c r="A183" s="89"/>
      <c r="B183" s="90"/>
    </row>
    <row r="184" spans="1:2" x14ac:dyDescent="0.35">
      <c r="A184" s="89"/>
      <c r="B184" s="90"/>
    </row>
    <row r="185" spans="1:2" x14ac:dyDescent="0.35">
      <c r="A185" s="89"/>
      <c r="B185" s="90"/>
    </row>
    <row r="186" spans="1:2" x14ac:dyDescent="0.35">
      <c r="A186" s="89"/>
      <c r="B186" s="90"/>
    </row>
    <row r="187" spans="1:2" x14ac:dyDescent="0.35">
      <c r="A187" s="89"/>
      <c r="B187" s="90"/>
    </row>
    <row r="188" spans="1:2" x14ac:dyDescent="0.35">
      <c r="A188" s="89"/>
      <c r="B188" s="90"/>
    </row>
    <row r="189" spans="1:2" x14ac:dyDescent="0.35">
      <c r="A189" s="89"/>
      <c r="B189" s="90"/>
    </row>
    <row r="190" spans="1:2" x14ac:dyDescent="0.35">
      <c r="A190" s="89"/>
      <c r="B190" s="90"/>
    </row>
    <row r="191" spans="1:2" x14ac:dyDescent="0.35">
      <c r="A191" s="89"/>
      <c r="B191" s="90"/>
    </row>
    <row r="192" spans="1:2" x14ac:dyDescent="0.35">
      <c r="A192" s="89"/>
      <c r="B192" s="90"/>
    </row>
    <row r="193" spans="1:2" x14ac:dyDescent="0.35">
      <c r="A193" s="89"/>
      <c r="B193" s="90"/>
    </row>
    <row r="194" spans="1:2" x14ac:dyDescent="0.35">
      <c r="A194" s="89"/>
      <c r="B194" s="90"/>
    </row>
    <row r="195" spans="1:2" x14ac:dyDescent="0.35">
      <c r="A195" s="89"/>
      <c r="B195" s="90"/>
    </row>
    <row r="196" spans="1:2" x14ac:dyDescent="0.35">
      <c r="A196" s="89"/>
      <c r="B196" s="90"/>
    </row>
    <row r="197" spans="1:2" x14ac:dyDescent="0.35">
      <c r="A197" s="89"/>
      <c r="B197" s="90"/>
    </row>
    <row r="198" spans="1:2" x14ac:dyDescent="0.35">
      <c r="A198" s="89"/>
      <c r="B198" s="90"/>
    </row>
    <row r="199" spans="1:2" x14ac:dyDescent="0.35">
      <c r="A199" s="89"/>
      <c r="B199" s="90"/>
    </row>
    <row r="200" spans="1:2" x14ac:dyDescent="0.35">
      <c r="A200" s="89"/>
      <c r="B200" s="90"/>
    </row>
    <row r="201" spans="1:2" x14ac:dyDescent="0.35">
      <c r="A201" s="89"/>
      <c r="B201" s="90"/>
    </row>
    <row r="202" spans="1:2" x14ac:dyDescent="0.35">
      <c r="A202" s="89"/>
      <c r="B202" s="90"/>
    </row>
    <row r="203" spans="1:2" x14ac:dyDescent="0.35">
      <c r="A203" s="89"/>
      <c r="B203" s="90"/>
    </row>
    <row r="204" spans="1:2" x14ac:dyDescent="0.35">
      <c r="A204" s="89"/>
      <c r="B204" s="90"/>
    </row>
    <row r="205" spans="1:2" x14ac:dyDescent="0.35">
      <c r="A205" s="89"/>
      <c r="B205" s="90"/>
    </row>
    <row r="206" spans="1:2" x14ac:dyDescent="0.35">
      <c r="A206" s="89"/>
      <c r="B206" s="90"/>
    </row>
    <row r="207" spans="1:2" x14ac:dyDescent="0.35">
      <c r="A207" s="89"/>
      <c r="B207" s="90"/>
    </row>
    <row r="208" spans="1:2" x14ac:dyDescent="0.35">
      <c r="A208" s="89"/>
      <c r="B208" s="90"/>
    </row>
    <row r="209" spans="1:2" x14ac:dyDescent="0.35">
      <c r="A209" s="89"/>
      <c r="B209" s="90"/>
    </row>
    <row r="210" spans="1:2" x14ac:dyDescent="0.35">
      <c r="A210" s="89"/>
      <c r="B210" s="90"/>
    </row>
    <row r="211" spans="1:2" x14ac:dyDescent="0.35">
      <c r="A211" s="89"/>
      <c r="B211" s="90"/>
    </row>
    <row r="212" spans="1:2" x14ac:dyDescent="0.35">
      <c r="A212" s="89"/>
      <c r="B212" s="90"/>
    </row>
    <row r="213" spans="1:2" x14ac:dyDescent="0.35">
      <c r="A213" s="89"/>
      <c r="B213" s="90"/>
    </row>
    <row r="214" spans="1:2" x14ac:dyDescent="0.35">
      <c r="A214" s="89"/>
      <c r="B214" s="90"/>
    </row>
    <row r="215" spans="1:2" x14ac:dyDescent="0.35">
      <c r="A215" s="89"/>
      <c r="B215" s="90"/>
    </row>
    <row r="216" spans="1:2" x14ac:dyDescent="0.35">
      <c r="A216" s="89"/>
      <c r="B216" s="90"/>
    </row>
    <row r="217" spans="1:2" x14ac:dyDescent="0.35">
      <c r="A217" s="89"/>
      <c r="B217" s="90"/>
    </row>
    <row r="218" spans="1:2" x14ac:dyDescent="0.35">
      <c r="A218" s="89"/>
      <c r="B218" s="90"/>
    </row>
    <row r="219" spans="1:2" x14ac:dyDescent="0.35">
      <c r="A219" s="89"/>
      <c r="B219" s="90"/>
    </row>
    <row r="220" spans="1:2" x14ac:dyDescent="0.35">
      <c r="A220" s="89"/>
      <c r="B220" s="90"/>
    </row>
    <row r="221" spans="1:2" x14ac:dyDescent="0.35">
      <c r="A221" s="89"/>
      <c r="B221" s="90"/>
    </row>
    <row r="222" spans="1:2" x14ac:dyDescent="0.35">
      <c r="A222" s="89"/>
      <c r="B222" s="90"/>
    </row>
    <row r="223" spans="1:2" x14ac:dyDescent="0.35">
      <c r="A223" s="89"/>
      <c r="B223" s="90"/>
    </row>
    <row r="224" spans="1:2" x14ac:dyDescent="0.35">
      <c r="A224" s="89"/>
      <c r="B224" s="90"/>
    </row>
    <row r="225" spans="1:2" x14ac:dyDescent="0.35">
      <c r="A225" s="89"/>
      <c r="B225" s="90"/>
    </row>
    <row r="226" spans="1:2" x14ac:dyDescent="0.35">
      <c r="A226" s="89"/>
      <c r="B226" s="90"/>
    </row>
    <row r="227" spans="1:2" x14ac:dyDescent="0.35">
      <c r="A227" s="89"/>
      <c r="B227" s="90"/>
    </row>
    <row r="228" spans="1:2" x14ac:dyDescent="0.35">
      <c r="A228" s="89"/>
      <c r="B228" s="90"/>
    </row>
    <row r="229" spans="1:2" x14ac:dyDescent="0.35">
      <c r="A229" s="89"/>
      <c r="B229" s="90"/>
    </row>
    <row r="230" spans="1:2" x14ac:dyDescent="0.35">
      <c r="A230" s="89"/>
      <c r="B230" s="90"/>
    </row>
    <row r="231" spans="1:2" x14ac:dyDescent="0.35">
      <c r="A231" s="89"/>
      <c r="B231" s="90"/>
    </row>
    <row r="232" spans="1:2" x14ac:dyDescent="0.35">
      <c r="A232" s="89"/>
      <c r="B232" s="90"/>
    </row>
    <row r="233" spans="1:2" x14ac:dyDescent="0.35">
      <c r="A233" s="89"/>
      <c r="B233" s="90"/>
    </row>
    <row r="234" spans="1:2" x14ac:dyDescent="0.35">
      <c r="A234" s="89"/>
      <c r="B234" s="90"/>
    </row>
    <row r="235" spans="1:2" x14ac:dyDescent="0.35">
      <c r="A235" s="89"/>
      <c r="B235" s="90"/>
    </row>
    <row r="236" spans="1:2" x14ac:dyDescent="0.35">
      <c r="A236" s="89"/>
      <c r="B236" s="90"/>
    </row>
    <row r="237" spans="1:2" x14ac:dyDescent="0.35">
      <c r="A237" s="89"/>
      <c r="B237" s="90"/>
    </row>
    <row r="238" spans="1:2" x14ac:dyDescent="0.35">
      <c r="A238" s="89"/>
      <c r="B238" s="90"/>
    </row>
    <row r="239" spans="1:2" x14ac:dyDescent="0.35">
      <c r="A239" s="89"/>
      <c r="B239" s="90"/>
    </row>
    <row r="240" spans="1:2" x14ac:dyDescent="0.35">
      <c r="A240" s="89"/>
      <c r="B240" s="90"/>
    </row>
    <row r="241" spans="1:2" x14ac:dyDescent="0.35">
      <c r="A241" s="89"/>
      <c r="B241" s="90"/>
    </row>
    <row r="242" spans="1:2" x14ac:dyDescent="0.35">
      <c r="A242" s="89"/>
      <c r="B242" s="90"/>
    </row>
    <row r="243" spans="1:2" x14ac:dyDescent="0.35">
      <c r="A243" s="89"/>
      <c r="B243" s="90"/>
    </row>
    <row r="244" spans="1:2" x14ac:dyDescent="0.35">
      <c r="A244" s="89"/>
      <c r="B244" s="90"/>
    </row>
    <row r="245" spans="1:2" x14ac:dyDescent="0.35">
      <c r="A245" s="89"/>
      <c r="B245" s="90"/>
    </row>
    <row r="246" spans="1:2" x14ac:dyDescent="0.35">
      <c r="A246" s="89"/>
      <c r="B246" s="90"/>
    </row>
    <row r="247" spans="1:2" x14ac:dyDescent="0.35">
      <c r="A247" s="89"/>
      <c r="B247" s="90"/>
    </row>
    <row r="248" spans="1:2" x14ac:dyDescent="0.35">
      <c r="A248" s="89"/>
      <c r="B248" s="90"/>
    </row>
    <row r="249" spans="1:2" x14ac:dyDescent="0.35">
      <c r="A249" s="89"/>
      <c r="B249" s="90"/>
    </row>
    <row r="250" spans="1:2" x14ac:dyDescent="0.35">
      <c r="A250" s="89"/>
      <c r="B250" s="90"/>
    </row>
    <row r="251" spans="1:2" x14ac:dyDescent="0.35">
      <c r="A251" s="89"/>
      <c r="B251" s="90"/>
    </row>
    <row r="252" spans="1:2" x14ac:dyDescent="0.35">
      <c r="A252" s="89"/>
      <c r="B252" s="90"/>
    </row>
    <row r="253" spans="1:2" x14ac:dyDescent="0.35">
      <c r="A253" s="89"/>
      <c r="B253" s="90"/>
    </row>
    <row r="254" spans="1:2" x14ac:dyDescent="0.35">
      <c r="A254" s="89"/>
      <c r="B254" s="90"/>
    </row>
    <row r="255" spans="1:2" x14ac:dyDescent="0.35">
      <c r="A255" s="89"/>
      <c r="B255" s="90"/>
    </row>
    <row r="256" spans="1:2" x14ac:dyDescent="0.35">
      <c r="A256" s="89"/>
      <c r="B256" s="90"/>
    </row>
    <row r="257" spans="1:2" x14ac:dyDescent="0.35">
      <c r="A257" s="89"/>
      <c r="B257" s="90"/>
    </row>
    <row r="258" spans="1:2" x14ac:dyDescent="0.35">
      <c r="A258" s="89"/>
      <c r="B258" s="90"/>
    </row>
    <row r="259" spans="1:2" x14ac:dyDescent="0.35">
      <c r="A259" s="89"/>
      <c r="B259" s="90"/>
    </row>
    <row r="260" spans="1:2" x14ac:dyDescent="0.35">
      <c r="A260" s="89"/>
      <c r="B260" s="90"/>
    </row>
    <row r="261" spans="1:2" x14ac:dyDescent="0.35">
      <c r="A261" s="89"/>
      <c r="B261" s="90"/>
    </row>
    <row r="262" spans="1:2" x14ac:dyDescent="0.35">
      <c r="A262" s="89"/>
      <c r="B262" s="90"/>
    </row>
    <row r="263" spans="1:2" x14ac:dyDescent="0.35">
      <c r="A263" s="89"/>
      <c r="B263" s="90"/>
    </row>
    <row r="264" spans="1:2" x14ac:dyDescent="0.35">
      <c r="A264" s="89"/>
      <c r="B264" s="90"/>
    </row>
    <row r="265" spans="1:2" x14ac:dyDescent="0.35">
      <c r="A265" s="89"/>
      <c r="B265" s="90"/>
    </row>
    <row r="266" spans="1:2" x14ac:dyDescent="0.35">
      <c r="A266" s="89"/>
      <c r="B266" s="90"/>
    </row>
    <row r="267" spans="1:2" x14ac:dyDescent="0.35">
      <c r="A267" s="89"/>
      <c r="B267" s="90"/>
    </row>
    <row r="268" spans="1:2" x14ac:dyDescent="0.35">
      <c r="A268" s="89"/>
      <c r="B268" s="90"/>
    </row>
    <row r="269" spans="1:2" x14ac:dyDescent="0.35">
      <c r="A269" s="89"/>
      <c r="B269" s="90"/>
    </row>
    <row r="270" spans="1:2" x14ac:dyDescent="0.35">
      <c r="A270" s="89"/>
      <c r="B270" s="90"/>
    </row>
    <row r="271" spans="1:2" x14ac:dyDescent="0.35">
      <c r="A271" s="89"/>
      <c r="B271" s="90"/>
    </row>
    <row r="272" spans="1:2" x14ac:dyDescent="0.35">
      <c r="A272" s="89"/>
      <c r="B272" s="90"/>
    </row>
    <row r="273" spans="1:2" x14ac:dyDescent="0.35">
      <c r="A273" s="89"/>
      <c r="B273" s="90"/>
    </row>
    <row r="274" spans="1:2" x14ac:dyDescent="0.35">
      <c r="A274" s="89"/>
      <c r="B274" s="90"/>
    </row>
    <row r="275" spans="1:2" x14ac:dyDescent="0.35">
      <c r="A275" s="89"/>
      <c r="B275" s="90"/>
    </row>
    <row r="276" spans="1:2" x14ac:dyDescent="0.35">
      <c r="A276" s="89"/>
      <c r="B276" s="90"/>
    </row>
    <row r="277" spans="1:2" x14ac:dyDescent="0.35">
      <c r="A277" s="89"/>
      <c r="B277" s="90"/>
    </row>
    <row r="278" spans="1:2" x14ac:dyDescent="0.35">
      <c r="A278" s="89"/>
      <c r="B278" s="90"/>
    </row>
    <row r="279" spans="1:2" x14ac:dyDescent="0.35">
      <c r="A279" s="89"/>
      <c r="B279" s="90"/>
    </row>
    <row r="280" spans="1:2" x14ac:dyDescent="0.35">
      <c r="A280" s="89"/>
      <c r="B280" s="90"/>
    </row>
    <row r="281" spans="1:2" x14ac:dyDescent="0.35">
      <c r="A281" s="89"/>
      <c r="B281" s="90"/>
    </row>
    <row r="282" spans="1:2" x14ac:dyDescent="0.35">
      <c r="A282" s="89"/>
      <c r="B282" s="90"/>
    </row>
    <row r="283" spans="1:2" x14ac:dyDescent="0.35">
      <c r="A283" s="89"/>
      <c r="B283" s="90"/>
    </row>
    <row r="284" spans="1:2" x14ac:dyDescent="0.35">
      <c r="A284" s="89"/>
      <c r="B284" s="90"/>
    </row>
    <row r="285" spans="1:2" x14ac:dyDescent="0.35">
      <c r="A285" s="89"/>
      <c r="B285" s="90"/>
    </row>
    <row r="286" spans="1:2" x14ac:dyDescent="0.35">
      <c r="A286" s="89"/>
      <c r="B286" s="90"/>
    </row>
    <row r="287" spans="1:2" x14ac:dyDescent="0.35">
      <c r="A287" s="89"/>
      <c r="B287" s="90"/>
    </row>
    <row r="288" spans="1:2" x14ac:dyDescent="0.35">
      <c r="A288" s="89"/>
      <c r="B288" s="90"/>
    </row>
    <row r="289" spans="1:2" x14ac:dyDescent="0.35">
      <c r="A289" s="89"/>
      <c r="B289" s="90"/>
    </row>
    <row r="290" spans="1:2" x14ac:dyDescent="0.35">
      <c r="A290" s="89"/>
      <c r="B290" s="90"/>
    </row>
    <row r="291" spans="1:2" x14ac:dyDescent="0.35">
      <c r="A291" s="89"/>
      <c r="B291" s="90"/>
    </row>
    <row r="292" spans="1:2" x14ac:dyDescent="0.35">
      <c r="A292" s="89"/>
      <c r="B292" s="90"/>
    </row>
    <row r="293" spans="1:2" x14ac:dyDescent="0.35">
      <c r="A293" s="89"/>
      <c r="B293" s="90"/>
    </row>
    <row r="294" spans="1:2" x14ac:dyDescent="0.35">
      <c r="A294" s="89"/>
      <c r="B294" s="90"/>
    </row>
    <row r="295" spans="1:2" x14ac:dyDescent="0.35">
      <c r="A295" s="89"/>
      <c r="B295" s="90"/>
    </row>
    <row r="296" spans="1:2" x14ac:dyDescent="0.35">
      <c r="A296" s="89"/>
      <c r="B296" s="90"/>
    </row>
    <row r="297" spans="1:2" x14ac:dyDescent="0.35">
      <c r="A297" s="89"/>
      <c r="B297" s="90"/>
    </row>
    <row r="298" spans="1:2" x14ac:dyDescent="0.35">
      <c r="A298" s="89"/>
      <c r="B298" s="90"/>
    </row>
    <row r="299" spans="1:2" x14ac:dyDescent="0.35">
      <c r="A299" s="89"/>
      <c r="B299" s="90"/>
    </row>
    <row r="300" spans="1:2" x14ac:dyDescent="0.35">
      <c r="A300" s="89"/>
      <c r="B300" s="90"/>
    </row>
    <row r="301" spans="1:2" x14ac:dyDescent="0.35">
      <c r="A301" s="89"/>
      <c r="B301" s="90"/>
    </row>
    <row r="302" spans="1:2" x14ac:dyDescent="0.35">
      <c r="A302" s="89"/>
      <c r="B302" s="90"/>
    </row>
    <row r="303" spans="1:2" x14ac:dyDescent="0.35">
      <c r="A303" s="89"/>
      <c r="B303" s="90"/>
    </row>
    <row r="304" spans="1:2" x14ac:dyDescent="0.35">
      <c r="A304" s="89"/>
      <c r="B304" s="90"/>
    </row>
    <row r="305" spans="1:2" x14ac:dyDescent="0.35">
      <c r="A305" s="89"/>
      <c r="B305" s="90"/>
    </row>
    <row r="306" spans="1:2" x14ac:dyDescent="0.35">
      <c r="A306" s="89"/>
      <c r="B306" s="90"/>
    </row>
    <row r="307" spans="1:2" x14ac:dyDescent="0.35">
      <c r="A307" s="89"/>
      <c r="B307" s="90"/>
    </row>
    <row r="308" spans="1:2" x14ac:dyDescent="0.35">
      <c r="A308" s="89"/>
      <c r="B308" s="90"/>
    </row>
    <row r="309" spans="1:2" x14ac:dyDescent="0.35">
      <c r="A309" s="89"/>
      <c r="B309" s="90"/>
    </row>
    <row r="310" spans="1:2" x14ac:dyDescent="0.35">
      <c r="A310" s="89"/>
      <c r="B310" s="90"/>
    </row>
    <row r="311" spans="1:2" x14ac:dyDescent="0.35">
      <c r="A311" s="89"/>
      <c r="B311" s="90"/>
    </row>
    <row r="312" spans="1:2" x14ac:dyDescent="0.35">
      <c r="A312" s="89"/>
      <c r="B312" s="90"/>
    </row>
    <row r="313" spans="1:2" x14ac:dyDescent="0.35">
      <c r="A313" s="89"/>
      <c r="B313" s="90"/>
    </row>
    <row r="314" spans="1:2" x14ac:dyDescent="0.35">
      <c r="A314" s="89"/>
      <c r="B314" s="90"/>
    </row>
    <row r="315" spans="1:2" x14ac:dyDescent="0.35">
      <c r="A315" s="89"/>
      <c r="B315" s="90"/>
    </row>
    <row r="316" spans="1:2" x14ac:dyDescent="0.35">
      <c r="A316" s="89"/>
      <c r="B316" s="90"/>
    </row>
    <row r="317" spans="1:2" x14ac:dyDescent="0.35">
      <c r="A317" s="89"/>
      <c r="B317" s="90"/>
    </row>
    <row r="318" spans="1:2" x14ac:dyDescent="0.35">
      <c r="A318" s="89"/>
      <c r="B318" s="90"/>
    </row>
    <row r="319" spans="1:2" x14ac:dyDescent="0.35">
      <c r="A319" s="89"/>
      <c r="B319" s="90"/>
    </row>
    <row r="320" spans="1:2" x14ac:dyDescent="0.35">
      <c r="A320" s="89"/>
      <c r="B320" s="90"/>
    </row>
    <row r="321" spans="1:2" x14ac:dyDescent="0.35">
      <c r="A321" s="89"/>
      <c r="B321" s="90"/>
    </row>
    <row r="322" spans="1:2" x14ac:dyDescent="0.35">
      <c r="A322" s="89"/>
      <c r="B322" s="90"/>
    </row>
    <row r="323" spans="1:2" x14ac:dyDescent="0.35">
      <c r="A323" s="89"/>
      <c r="B323" s="90"/>
    </row>
    <row r="324" spans="1:2" x14ac:dyDescent="0.35">
      <c r="A324" s="89"/>
      <c r="B324" s="90"/>
    </row>
    <row r="325" spans="1:2" x14ac:dyDescent="0.35">
      <c r="A325" s="89"/>
      <c r="B325" s="90"/>
    </row>
    <row r="326" spans="1:2" x14ac:dyDescent="0.35">
      <c r="A326" s="89"/>
      <c r="B326" s="90"/>
    </row>
    <row r="327" spans="1:2" x14ac:dyDescent="0.35">
      <c r="A327" s="89"/>
      <c r="B327" s="90"/>
    </row>
    <row r="328" spans="1:2" x14ac:dyDescent="0.35">
      <c r="A328" s="89"/>
      <c r="B328" s="90"/>
    </row>
    <row r="329" spans="1:2" x14ac:dyDescent="0.35">
      <c r="A329" s="89"/>
      <c r="B329" s="90"/>
    </row>
    <row r="330" spans="1:2" x14ac:dyDescent="0.35">
      <c r="A330" s="89"/>
      <c r="B330" s="90"/>
    </row>
    <row r="331" spans="1:2" x14ac:dyDescent="0.35">
      <c r="A331" s="89"/>
      <c r="B331" s="90"/>
    </row>
    <row r="332" spans="1:2" x14ac:dyDescent="0.35">
      <c r="A332" s="89"/>
      <c r="B332" s="90"/>
    </row>
    <row r="333" spans="1:2" x14ac:dyDescent="0.35">
      <c r="A333" s="89"/>
      <c r="B333" s="90"/>
    </row>
    <row r="334" spans="1:2" x14ac:dyDescent="0.35">
      <c r="A334" s="89"/>
      <c r="B334" s="90"/>
    </row>
    <row r="335" spans="1:2" x14ac:dyDescent="0.35">
      <c r="A335" s="89"/>
      <c r="B335" s="90"/>
    </row>
    <row r="336" spans="1:2" x14ac:dyDescent="0.35">
      <c r="A336" s="89"/>
      <c r="B336" s="90"/>
    </row>
    <row r="337" spans="1:2" x14ac:dyDescent="0.35">
      <c r="A337" s="89"/>
      <c r="B337" s="90"/>
    </row>
    <row r="338" spans="1:2" x14ac:dyDescent="0.35">
      <c r="A338" s="89"/>
      <c r="B338" s="90"/>
    </row>
    <row r="339" spans="1:2" x14ac:dyDescent="0.35">
      <c r="A339" s="89"/>
      <c r="B339" s="90"/>
    </row>
    <row r="340" spans="1:2" x14ac:dyDescent="0.35">
      <c r="A340" s="89"/>
      <c r="B340" s="90"/>
    </row>
    <row r="341" spans="1:2" x14ac:dyDescent="0.35">
      <c r="A341" s="89"/>
      <c r="B341" s="90"/>
    </row>
    <row r="342" spans="1:2" x14ac:dyDescent="0.35">
      <c r="A342" s="89"/>
      <c r="B342" s="90"/>
    </row>
    <row r="343" spans="1:2" x14ac:dyDescent="0.35">
      <c r="A343" s="89"/>
      <c r="B343" s="90"/>
    </row>
    <row r="344" spans="1:2" x14ac:dyDescent="0.35">
      <c r="A344" s="89"/>
      <c r="B344" s="90"/>
    </row>
    <row r="345" spans="1:2" x14ac:dyDescent="0.35">
      <c r="A345" s="89"/>
      <c r="B345" s="90"/>
    </row>
    <row r="346" spans="1:2" x14ac:dyDescent="0.35">
      <c r="A346" s="89"/>
      <c r="B346" s="90"/>
    </row>
    <row r="347" spans="1:2" x14ac:dyDescent="0.35">
      <c r="A347" s="89"/>
      <c r="B347" s="90"/>
    </row>
    <row r="348" spans="1:2" x14ac:dyDescent="0.35">
      <c r="A348" s="89"/>
      <c r="B348" s="90"/>
    </row>
    <row r="349" spans="1:2" x14ac:dyDescent="0.35">
      <c r="A349" s="89"/>
      <c r="B349" s="90"/>
    </row>
    <row r="350" spans="1:2" x14ac:dyDescent="0.35">
      <c r="A350" s="89"/>
      <c r="B350" s="90"/>
    </row>
    <row r="351" spans="1:2" x14ac:dyDescent="0.35">
      <c r="A351" s="89"/>
      <c r="B351" s="90"/>
    </row>
    <row r="352" spans="1:2" x14ac:dyDescent="0.35">
      <c r="A352" s="89"/>
      <c r="B352" s="90"/>
    </row>
    <row r="353" spans="1:2" x14ac:dyDescent="0.35">
      <c r="A353" s="89"/>
      <c r="B353" s="90"/>
    </row>
    <row r="354" spans="1:2" x14ac:dyDescent="0.35">
      <c r="A354" s="89"/>
      <c r="B354" s="90"/>
    </row>
    <row r="355" spans="1:2" x14ac:dyDescent="0.35">
      <c r="A355" s="89"/>
      <c r="B355" s="90"/>
    </row>
    <row r="356" spans="1:2" x14ac:dyDescent="0.35">
      <c r="A356" s="89"/>
      <c r="B356" s="90"/>
    </row>
    <row r="357" spans="1:2" x14ac:dyDescent="0.35">
      <c r="A357" s="89"/>
      <c r="B357" s="90"/>
    </row>
    <row r="358" spans="1:2" x14ac:dyDescent="0.35">
      <c r="A358" s="89"/>
      <c r="B358" s="90"/>
    </row>
    <row r="359" spans="1:2" x14ac:dyDescent="0.35">
      <c r="A359" s="89"/>
      <c r="B359" s="90"/>
    </row>
    <row r="360" spans="1:2" x14ac:dyDescent="0.35">
      <c r="A360" s="89"/>
      <c r="B360" s="90"/>
    </row>
    <row r="361" spans="1:2" x14ac:dyDescent="0.35">
      <c r="A361" s="89"/>
      <c r="B361" s="90"/>
    </row>
    <row r="362" spans="1:2" x14ac:dyDescent="0.35">
      <c r="A362" s="89"/>
      <c r="B362" s="90"/>
    </row>
    <row r="363" spans="1:2" x14ac:dyDescent="0.35">
      <c r="A363" s="89"/>
      <c r="B363" s="90"/>
    </row>
    <row r="364" spans="1:2" x14ac:dyDescent="0.35">
      <c r="A364" s="89"/>
      <c r="B364" s="90"/>
    </row>
    <row r="365" spans="1:2" x14ac:dyDescent="0.35">
      <c r="A365" s="89"/>
      <c r="B365" s="90"/>
    </row>
    <row r="366" spans="1:2" x14ac:dyDescent="0.35">
      <c r="A366" s="89"/>
      <c r="B366" s="90"/>
    </row>
    <row r="367" spans="1:2" x14ac:dyDescent="0.35">
      <c r="A367" s="89"/>
      <c r="B367" s="90"/>
    </row>
    <row r="368" spans="1:2" x14ac:dyDescent="0.35">
      <c r="A368" s="89"/>
      <c r="B368" s="90"/>
    </row>
    <row r="369" spans="1:2" x14ac:dyDescent="0.35">
      <c r="A369" s="89"/>
      <c r="B369" s="90"/>
    </row>
    <row r="370" spans="1:2" x14ac:dyDescent="0.35">
      <c r="A370" s="89"/>
      <c r="B370" s="90"/>
    </row>
    <row r="371" spans="1:2" x14ac:dyDescent="0.35">
      <c r="A371" s="89"/>
      <c r="B371" s="90"/>
    </row>
    <row r="372" spans="1:2" x14ac:dyDescent="0.35">
      <c r="A372" s="89"/>
      <c r="B372" s="90"/>
    </row>
    <row r="373" spans="1:2" x14ac:dyDescent="0.35">
      <c r="A373" s="89"/>
      <c r="B373" s="90"/>
    </row>
    <row r="374" spans="1:2" x14ac:dyDescent="0.35">
      <c r="A374" s="89"/>
      <c r="B374" s="90"/>
    </row>
    <row r="375" spans="1:2" x14ac:dyDescent="0.35">
      <c r="A375" s="89"/>
      <c r="B375" s="90"/>
    </row>
    <row r="376" spans="1:2" x14ac:dyDescent="0.35">
      <c r="A376" s="89"/>
      <c r="B376" s="90"/>
    </row>
    <row r="377" spans="1:2" x14ac:dyDescent="0.35">
      <c r="A377" s="89"/>
      <c r="B377" s="90"/>
    </row>
    <row r="378" spans="1:2" x14ac:dyDescent="0.35">
      <c r="A378" s="89"/>
      <c r="B378" s="90"/>
    </row>
    <row r="379" spans="1:2" x14ac:dyDescent="0.35">
      <c r="A379" s="89"/>
      <c r="B379" s="90"/>
    </row>
    <row r="380" spans="1:2" x14ac:dyDescent="0.35">
      <c r="A380" s="89"/>
      <c r="B380" s="90"/>
    </row>
    <row r="381" spans="1:2" x14ac:dyDescent="0.35">
      <c r="A381" s="89"/>
      <c r="B381" s="90"/>
    </row>
    <row r="382" spans="1:2" x14ac:dyDescent="0.35">
      <c r="A382" s="89"/>
      <c r="B382" s="90"/>
    </row>
    <row r="383" spans="1:2" x14ac:dyDescent="0.35">
      <c r="A383" s="89"/>
      <c r="B383" s="90"/>
    </row>
    <row r="384" spans="1:2" x14ac:dyDescent="0.35">
      <c r="A384" s="89"/>
      <c r="B384" s="90"/>
    </row>
    <row r="385" spans="1:2" x14ac:dyDescent="0.35">
      <c r="A385" s="89"/>
      <c r="B385" s="90"/>
    </row>
    <row r="386" spans="1:2" x14ac:dyDescent="0.35">
      <c r="A386" s="89"/>
      <c r="B386" s="90"/>
    </row>
    <row r="387" spans="1:2" x14ac:dyDescent="0.35">
      <c r="A387" s="89"/>
      <c r="B387" s="90"/>
    </row>
    <row r="388" spans="1:2" x14ac:dyDescent="0.35">
      <c r="A388" s="89"/>
      <c r="B388" s="90"/>
    </row>
    <row r="389" spans="1:2" x14ac:dyDescent="0.35">
      <c r="A389" s="89"/>
      <c r="B389" s="90"/>
    </row>
    <row r="390" spans="1:2" x14ac:dyDescent="0.35">
      <c r="A390" s="89"/>
      <c r="B390" s="90"/>
    </row>
    <row r="391" spans="1:2" x14ac:dyDescent="0.35">
      <c r="A391" s="89"/>
      <c r="B391" s="90"/>
    </row>
    <row r="392" spans="1:2" x14ac:dyDescent="0.35">
      <c r="A392" s="89"/>
      <c r="B392" s="90"/>
    </row>
    <row r="393" spans="1:2" x14ac:dyDescent="0.35">
      <c r="A393" s="89"/>
      <c r="B393" s="90"/>
    </row>
    <row r="394" spans="1:2" x14ac:dyDescent="0.35">
      <c r="A394" s="89"/>
      <c r="B394" s="90"/>
    </row>
    <row r="395" spans="1:2" x14ac:dyDescent="0.35">
      <c r="A395" s="89"/>
      <c r="B395" s="90"/>
    </row>
    <row r="396" spans="1:2" x14ac:dyDescent="0.35">
      <c r="A396" s="89"/>
      <c r="B396" s="90"/>
    </row>
    <row r="397" spans="1:2" x14ac:dyDescent="0.35">
      <c r="A397" s="89"/>
      <c r="B397" s="90"/>
    </row>
    <row r="398" spans="1:2" x14ac:dyDescent="0.35">
      <c r="A398" s="89"/>
      <c r="B398" s="90"/>
    </row>
    <row r="399" spans="1:2" x14ac:dyDescent="0.35">
      <c r="A399" s="89"/>
      <c r="B399" s="90"/>
    </row>
    <row r="400" spans="1:2" x14ac:dyDescent="0.35">
      <c r="A400" s="89"/>
      <c r="B400" s="90"/>
    </row>
    <row r="401" spans="1:2" x14ac:dyDescent="0.35">
      <c r="A401" s="89"/>
      <c r="B401" s="90"/>
    </row>
    <row r="402" spans="1:2" x14ac:dyDescent="0.35">
      <c r="A402" s="89"/>
      <c r="B402" s="90"/>
    </row>
    <row r="403" spans="1:2" x14ac:dyDescent="0.35">
      <c r="A403" s="89"/>
      <c r="B403" s="90"/>
    </row>
    <row r="404" spans="1:2" x14ac:dyDescent="0.35">
      <c r="A404" s="89"/>
      <c r="B404" s="90"/>
    </row>
    <row r="405" spans="1:2" x14ac:dyDescent="0.35">
      <c r="A405" s="89"/>
      <c r="B405" s="90"/>
    </row>
    <row r="406" spans="1:2" x14ac:dyDescent="0.35">
      <c r="A406" s="89"/>
      <c r="B406" s="90"/>
    </row>
    <row r="407" spans="1:2" x14ac:dyDescent="0.35">
      <c r="A407" s="89"/>
      <c r="B407" s="90"/>
    </row>
    <row r="408" spans="1:2" x14ac:dyDescent="0.35">
      <c r="A408" s="89"/>
      <c r="B408" s="90"/>
    </row>
    <row r="409" spans="1:2" x14ac:dyDescent="0.35">
      <c r="A409" s="89"/>
      <c r="B409" s="90"/>
    </row>
    <row r="410" spans="1:2" x14ac:dyDescent="0.35">
      <c r="A410" s="89"/>
      <c r="B410" s="90"/>
    </row>
    <row r="411" spans="1:2" x14ac:dyDescent="0.35">
      <c r="A411" s="89"/>
      <c r="B411" s="90"/>
    </row>
    <row r="412" spans="1:2" x14ac:dyDescent="0.35">
      <c r="A412" s="89"/>
      <c r="B412" s="90"/>
    </row>
    <row r="413" spans="1:2" x14ac:dyDescent="0.35">
      <c r="A413" s="89"/>
      <c r="B413" s="90"/>
    </row>
    <row r="414" spans="1:2" x14ac:dyDescent="0.35">
      <c r="A414" s="89"/>
      <c r="B414" s="90"/>
    </row>
    <row r="415" spans="1:2" x14ac:dyDescent="0.35">
      <c r="A415" s="89"/>
      <c r="B415" s="90"/>
    </row>
    <row r="416" spans="1:2" x14ac:dyDescent="0.35">
      <c r="A416" s="89"/>
      <c r="B416" s="90"/>
    </row>
    <row r="417" spans="1:2" x14ac:dyDescent="0.35">
      <c r="A417" s="89"/>
      <c r="B417" s="90"/>
    </row>
    <row r="418" spans="1:2" x14ac:dyDescent="0.35">
      <c r="A418" s="89"/>
      <c r="B418" s="90"/>
    </row>
    <row r="419" spans="1:2" x14ac:dyDescent="0.35">
      <c r="A419" s="89"/>
      <c r="B419" s="90"/>
    </row>
    <row r="420" spans="1:2" x14ac:dyDescent="0.35">
      <c r="A420" s="89"/>
      <c r="B420" s="90"/>
    </row>
    <row r="421" spans="1:2" x14ac:dyDescent="0.35">
      <c r="A421" s="89"/>
      <c r="B421" s="90"/>
    </row>
    <row r="422" spans="1:2" x14ac:dyDescent="0.35">
      <c r="A422" s="89"/>
      <c r="B422" s="90"/>
    </row>
    <row r="423" spans="1:2" x14ac:dyDescent="0.35">
      <c r="A423" s="89"/>
      <c r="B423" s="90"/>
    </row>
    <row r="424" spans="1:2" x14ac:dyDescent="0.35">
      <c r="A424" s="89"/>
      <c r="B424" s="90"/>
    </row>
    <row r="425" spans="1:2" x14ac:dyDescent="0.35">
      <c r="A425" s="89"/>
      <c r="B425" s="90"/>
    </row>
    <row r="426" spans="1:2" x14ac:dyDescent="0.35">
      <c r="A426" s="89"/>
      <c r="B426" s="90"/>
    </row>
    <row r="427" spans="1:2" x14ac:dyDescent="0.35">
      <c r="A427" s="89"/>
      <c r="B427" s="90"/>
    </row>
    <row r="428" spans="1:2" x14ac:dyDescent="0.35">
      <c r="A428" s="89"/>
      <c r="B428" s="90"/>
    </row>
    <row r="429" spans="1:2" x14ac:dyDescent="0.35">
      <c r="A429" s="89"/>
      <c r="B429" s="90"/>
    </row>
    <row r="430" spans="1:2" x14ac:dyDescent="0.35">
      <c r="A430" s="89"/>
      <c r="B430" s="90"/>
    </row>
    <row r="431" spans="1:2" x14ac:dyDescent="0.35">
      <c r="A431" s="89"/>
      <c r="B431" s="90"/>
    </row>
    <row r="432" spans="1:2" x14ac:dyDescent="0.35">
      <c r="A432" s="89"/>
      <c r="B432" s="90"/>
    </row>
    <row r="433" spans="1:2" x14ac:dyDescent="0.35">
      <c r="A433" s="89"/>
      <c r="B433" s="90"/>
    </row>
    <row r="434" spans="1:2" x14ac:dyDescent="0.35">
      <c r="A434" s="89"/>
      <c r="B434" s="90"/>
    </row>
    <row r="435" spans="1:2" x14ac:dyDescent="0.35">
      <c r="A435" s="89"/>
      <c r="B435" s="90"/>
    </row>
    <row r="436" spans="1:2" x14ac:dyDescent="0.35">
      <c r="A436" s="89"/>
      <c r="B436" s="90"/>
    </row>
    <row r="437" spans="1:2" x14ac:dyDescent="0.35">
      <c r="A437" s="89"/>
      <c r="B437" s="90"/>
    </row>
    <row r="438" spans="1:2" x14ac:dyDescent="0.35">
      <c r="A438" s="89"/>
      <c r="B438" s="90"/>
    </row>
    <row r="439" spans="1:2" x14ac:dyDescent="0.35">
      <c r="A439" s="89"/>
      <c r="B439" s="90"/>
    </row>
    <row r="440" spans="1:2" x14ac:dyDescent="0.35">
      <c r="A440" s="89"/>
      <c r="B440" s="90"/>
    </row>
    <row r="441" spans="1:2" x14ac:dyDescent="0.35">
      <c r="A441" s="89"/>
      <c r="B441" s="90"/>
    </row>
    <row r="442" spans="1:2" x14ac:dyDescent="0.35">
      <c r="A442" s="89"/>
      <c r="B442" s="90"/>
    </row>
    <row r="443" spans="1:2" x14ac:dyDescent="0.35">
      <c r="A443" s="89"/>
      <c r="B443" s="90"/>
    </row>
    <row r="444" spans="1:2" x14ac:dyDescent="0.35">
      <c r="A444" s="89"/>
      <c r="B444" s="90"/>
    </row>
    <row r="445" spans="1:2" x14ac:dyDescent="0.35">
      <c r="A445" s="89"/>
      <c r="B445" s="90"/>
    </row>
    <row r="446" spans="1:2" x14ac:dyDescent="0.35">
      <c r="A446" s="89"/>
      <c r="B446" s="90"/>
    </row>
    <row r="447" spans="1:2" x14ac:dyDescent="0.35">
      <c r="A447" s="89"/>
      <c r="B447" s="90"/>
    </row>
    <row r="448" spans="1:2" x14ac:dyDescent="0.35">
      <c r="A448" s="89"/>
      <c r="B448" s="90"/>
    </row>
    <row r="449" spans="1:2" x14ac:dyDescent="0.35">
      <c r="A449" s="89"/>
      <c r="B449" s="90"/>
    </row>
    <row r="450" spans="1:2" x14ac:dyDescent="0.35">
      <c r="A450" s="89"/>
      <c r="B450" s="90"/>
    </row>
    <row r="451" spans="1:2" x14ac:dyDescent="0.35">
      <c r="A451" s="89"/>
      <c r="B451" s="90"/>
    </row>
    <row r="452" spans="1:2" x14ac:dyDescent="0.35">
      <c r="A452" s="89"/>
      <c r="B452" s="90"/>
    </row>
    <row r="453" spans="1:2" x14ac:dyDescent="0.35">
      <c r="A453" s="89"/>
      <c r="B453" s="90"/>
    </row>
    <row r="454" spans="1:2" x14ac:dyDescent="0.35">
      <c r="A454" s="89"/>
      <c r="B454" s="90"/>
    </row>
    <row r="455" spans="1:2" x14ac:dyDescent="0.35">
      <c r="A455" s="89"/>
      <c r="B455" s="90"/>
    </row>
    <row r="456" spans="1:2" x14ac:dyDescent="0.35">
      <c r="A456" s="89"/>
      <c r="B456" s="90"/>
    </row>
    <row r="457" spans="1:2" x14ac:dyDescent="0.35">
      <c r="A457" s="89"/>
      <c r="B457" s="90"/>
    </row>
    <row r="458" spans="1:2" x14ac:dyDescent="0.35">
      <c r="A458" s="89"/>
      <c r="B458" s="90"/>
    </row>
    <row r="459" spans="1:2" x14ac:dyDescent="0.35">
      <c r="A459" s="89"/>
      <c r="B459" s="90"/>
    </row>
    <row r="460" spans="1:2" x14ac:dyDescent="0.35">
      <c r="A460" s="89"/>
      <c r="B460" s="90"/>
    </row>
    <row r="461" spans="1:2" x14ac:dyDescent="0.35">
      <c r="A461" s="89"/>
      <c r="B461" s="90"/>
    </row>
    <row r="462" spans="1:2" x14ac:dyDescent="0.35">
      <c r="A462" s="89"/>
      <c r="B462" s="90"/>
    </row>
    <row r="463" spans="1:2" x14ac:dyDescent="0.35">
      <c r="A463" s="89"/>
      <c r="B463" s="90"/>
    </row>
    <row r="464" spans="1:2" x14ac:dyDescent="0.35">
      <c r="A464" s="89"/>
      <c r="B464" s="90"/>
    </row>
    <row r="465" spans="1:2" x14ac:dyDescent="0.35">
      <c r="A465" s="89"/>
      <c r="B465" s="90"/>
    </row>
    <row r="466" spans="1:2" x14ac:dyDescent="0.35">
      <c r="A466" s="89"/>
      <c r="B466" s="90"/>
    </row>
    <row r="467" spans="1:2" x14ac:dyDescent="0.35">
      <c r="A467" s="89"/>
      <c r="B467" s="90"/>
    </row>
    <row r="468" spans="1:2" x14ac:dyDescent="0.35">
      <c r="A468" s="89"/>
      <c r="B468" s="90"/>
    </row>
    <row r="469" spans="1:2" x14ac:dyDescent="0.35">
      <c r="A469" s="89"/>
      <c r="B469" s="90"/>
    </row>
    <row r="470" spans="1:2" x14ac:dyDescent="0.35">
      <c r="A470" s="89"/>
      <c r="B470" s="90"/>
    </row>
    <row r="471" spans="1:2" x14ac:dyDescent="0.35">
      <c r="A471" s="89"/>
      <c r="B471" s="90"/>
    </row>
    <row r="472" spans="1:2" x14ac:dyDescent="0.35">
      <c r="A472" s="89"/>
      <c r="B472" s="90"/>
    </row>
    <row r="473" spans="1:2" x14ac:dyDescent="0.35">
      <c r="A473" s="89"/>
      <c r="B473" s="90"/>
    </row>
    <row r="474" spans="1:2" x14ac:dyDescent="0.35">
      <c r="A474" s="89"/>
      <c r="B474" s="90"/>
    </row>
    <row r="475" spans="1:2" x14ac:dyDescent="0.35">
      <c r="A475" s="89"/>
      <c r="B475" s="90"/>
    </row>
    <row r="476" spans="1:2" x14ac:dyDescent="0.35">
      <c r="A476" s="89"/>
      <c r="B476" s="90"/>
    </row>
    <row r="477" spans="1:2" x14ac:dyDescent="0.35">
      <c r="A477" s="89"/>
      <c r="B477" s="90"/>
    </row>
    <row r="478" spans="1:2" x14ac:dyDescent="0.35">
      <c r="A478" s="89"/>
      <c r="B478" s="90"/>
    </row>
    <row r="479" spans="1:2" x14ac:dyDescent="0.35">
      <c r="A479" s="89"/>
      <c r="B479" s="90"/>
    </row>
    <row r="480" spans="1:2" x14ac:dyDescent="0.35">
      <c r="A480" s="89"/>
      <c r="B480" s="90"/>
    </row>
    <row r="481" spans="1:2" x14ac:dyDescent="0.35">
      <c r="A481" s="89"/>
      <c r="B481" s="90"/>
    </row>
    <row r="482" spans="1:2" x14ac:dyDescent="0.35">
      <c r="A482" s="89"/>
      <c r="B482" s="90"/>
    </row>
    <row r="483" spans="1:2" x14ac:dyDescent="0.35">
      <c r="A483" s="89"/>
      <c r="B483" s="90"/>
    </row>
    <row r="484" spans="1:2" x14ac:dyDescent="0.35">
      <c r="A484" s="89"/>
      <c r="B484" s="90"/>
    </row>
    <row r="485" spans="1:2" x14ac:dyDescent="0.35">
      <c r="A485" s="89"/>
      <c r="B485" s="90"/>
    </row>
    <row r="486" spans="1:2" x14ac:dyDescent="0.35">
      <c r="A486" s="89"/>
      <c r="B486" s="90"/>
    </row>
    <row r="487" spans="1:2" x14ac:dyDescent="0.35">
      <c r="A487" s="89"/>
      <c r="B487" s="90"/>
    </row>
    <row r="488" spans="1:2" x14ac:dyDescent="0.35">
      <c r="A488" s="89"/>
      <c r="B488" s="90"/>
    </row>
    <row r="489" spans="1:2" x14ac:dyDescent="0.35">
      <c r="A489" s="89"/>
      <c r="B489" s="90"/>
    </row>
    <row r="490" spans="1:2" x14ac:dyDescent="0.35">
      <c r="A490" s="89"/>
      <c r="B490" s="90"/>
    </row>
    <row r="491" spans="1:2" x14ac:dyDescent="0.35">
      <c r="A491" s="89"/>
      <c r="B491" s="90"/>
    </row>
    <row r="492" spans="1:2" x14ac:dyDescent="0.35">
      <c r="A492" s="89"/>
      <c r="B492" s="90"/>
    </row>
    <row r="493" spans="1:2" x14ac:dyDescent="0.35">
      <c r="A493" s="89"/>
      <c r="B493" s="90"/>
    </row>
    <row r="494" spans="1:2" x14ac:dyDescent="0.35">
      <c r="A494" s="89"/>
      <c r="B494" s="90"/>
    </row>
    <row r="495" spans="1:2" x14ac:dyDescent="0.35">
      <c r="A495" s="89"/>
      <c r="B495" s="90"/>
    </row>
    <row r="496" spans="1:2" x14ac:dyDescent="0.35">
      <c r="A496" s="89"/>
      <c r="B496" s="90"/>
    </row>
    <row r="497" spans="1:2" x14ac:dyDescent="0.35">
      <c r="A497" s="89"/>
      <c r="B497" s="90"/>
    </row>
    <row r="498" spans="1:2" x14ac:dyDescent="0.35">
      <c r="A498" s="89"/>
      <c r="B498" s="90"/>
    </row>
    <row r="499" spans="1:2" x14ac:dyDescent="0.35">
      <c r="A499" s="89"/>
      <c r="B499" s="90"/>
    </row>
    <row r="500" spans="1:2" x14ac:dyDescent="0.35">
      <c r="A500" s="89"/>
      <c r="B500" s="90"/>
    </row>
    <row r="501" spans="1:2" x14ac:dyDescent="0.35">
      <c r="A501" s="89"/>
      <c r="B501" s="90"/>
    </row>
    <row r="502" spans="1:2" x14ac:dyDescent="0.35">
      <c r="A502" s="89"/>
      <c r="B502" s="90"/>
    </row>
    <row r="503" spans="1:2" x14ac:dyDescent="0.35">
      <c r="A503" s="89"/>
      <c r="B503" s="90"/>
    </row>
    <row r="504" spans="1:2" x14ac:dyDescent="0.35">
      <c r="A504" s="89"/>
      <c r="B504" s="90"/>
    </row>
    <row r="505" spans="1:2" x14ac:dyDescent="0.35">
      <c r="A505" s="89"/>
      <c r="B505" s="90"/>
    </row>
    <row r="506" spans="1:2" x14ac:dyDescent="0.35">
      <c r="A506" s="89"/>
      <c r="B506" s="90"/>
    </row>
    <row r="507" spans="1:2" x14ac:dyDescent="0.35">
      <c r="A507" s="89"/>
      <c r="B507" s="90"/>
    </row>
    <row r="508" spans="1:2" x14ac:dyDescent="0.35">
      <c r="A508" s="89"/>
      <c r="B508" s="90"/>
    </row>
    <row r="509" spans="1:2" x14ac:dyDescent="0.35">
      <c r="A509" s="89"/>
      <c r="B509" s="90"/>
    </row>
    <row r="510" spans="1:2" x14ac:dyDescent="0.35">
      <c r="A510" s="89"/>
      <c r="B510" s="90"/>
    </row>
    <row r="511" spans="1:2" x14ac:dyDescent="0.35">
      <c r="A511" s="89"/>
      <c r="B511" s="90"/>
    </row>
    <row r="512" spans="1:2" x14ac:dyDescent="0.35">
      <c r="A512" s="89"/>
      <c r="B512" s="90"/>
    </row>
    <row r="513" spans="1:2" x14ac:dyDescent="0.35">
      <c r="A513" s="89"/>
      <c r="B513" s="90"/>
    </row>
    <row r="514" spans="1:2" x14ac:dyDescent="0.35">
      <c r="A514" s="89"/>
      <c r="B514" s="90"/>
    </row>
    <row r="515" spans="1:2" x14ac:dyDescent="0.35">
      <c r="A515" s="89"/>
      <c r="B515" s="90"/>
    </row>
    <row r="516" spans="1:2" x14ac:dyDescent="0.35">
      <c r="A516" s="89"/>
      <c r="B516" s="90"/>
    </row>
    <row r="517" spans="1:2" x14ac:dyDescent="0.35">
      <c r="A517" s="89"/>
      <c r="B517" s="90"/>
    </row>
    <row r="518" spans="1:2" x14ac:dyDescent="0.35">
      <c r="A518" s="89"/>
      <c r="B518" s="90"/>
    </row>
    <row r="519" spans="1:2" x14ac:dyDescent="0.35">
      <c r="A519" s="89"/>
      <c r="B519" s="90"/>
    </row>
    <row r="520" spans="1:2" x14ac:dyDescent="0.35">
      <c r="A520" s="89"/>
      <c r="B520" s="90"/>
    </row>
    <row r="521" spans="1:2" x14ac:dyDescent="0.35">
      <c r="A521" s="89"/>
      <c r="B521" s="90"/>
    </row>
    <row r="522" spans="1:2" x14ac:dyDescent="0.35">
      <c r="A522" s="89"/>
      <c r="B522" s="90"/>
    </row>
    <row r="523" spans="1:2" x14ac:dyDescent="0.35">
      <c r="A523" s="89"/>
      <c r="B523" s="90"/>
    </row>
    <row r="524" spans="1:2" x14ac:dyDescent="0.35">
      <c r="A524" s="89"/>
      <c r="B524" s="90"/>
    </row>
    <row r="525" spans="1:2" x14ac:dyDescent="0.35">
      <c r="A525" s="89"/>
      <c r="B525" s="90"/>
    </row>
    <row r="526" spans="1:2" x14ac:dyDescent="0.35">
      <c r="A526" s="89"/>
      <c r="B526" s="90"/>
    </row>
    <row r="527" spans="1:2" x14ac:dyDescent="0.35">
      <c r="A527" s="89"/>
      <c r="B527" s="90"/>
    </row>
    <row r="528" spans="1:2" x14ac:dyDescent="0.35">
      <c r="A528" s="89"/>
      <c r="B528" s="90"/>
    </row>
    <row r="529" spans="1:2" x14ac:dyDescent="0.35">
      <c r="A529" s="89"/>
      <c r="B529" s="90"/>
    </row>
    <row r="530" spans="1:2" x14ac:dyDescent="0.35">
      <c r="A530" s="89"/>
      <c r="B530" s="90"/>
    </row>
    <row r="531" spans="1:2" x14ac:dyDescent="0.35">
      <c r="A531" s="89"/>
      <c r="B531" s="90"/>
    </row>
    <row r="532" spans="1:2" x14ac:dyDescent="0.35">
      <c r="A532" s="89"/>
      <c r="B532" s="90"/>
    </row>
    <row r="533" spans="1:2" x14ac:dyDescent="0.35">
      <c r="A533" s="89"/>
      <c r="B533" s="90"/>
    </row>
    <row r="534" spans="1:2" x14ac:dyDescent="0.35">
      <c r="A534" s="89"/>
      <c r="B534" s="90"/>
    </row>
    <row r="535" spans="1:2" x14ac:dyDescent="0.35">
      <c r="A535" s="89"/>
      <c r="B535" s="90"/>
    </row>
    <row r="536" spans="1:2" x14ac:dyDescent="0.35">
      <c r="A536" s="89"/>
      <c r="B536" s="90"/>
    </row>
    <row r="537" spans="1:2" x14ac:dyDescent="0.35">
      <c r="A537" s="89"/>
      <c r="B537" s="90"/>
    </row>
    <row r="538" spans="1:2" x14ac:dyDescent="0.35">
      <c r="A538" s="89"/>
      <c r="B538" s="90"/>
    </row>
    <row r="539" spans="1:2" x14ac:dyDescent="0.35">
      <c r="A539" s="89"/>
      <c r="B539" s="90"/>
    </row>
    <row r="540" spans="1:2" x14ac:dyDescent="0.35">
      <c r="A540" s="89"/>
      <c r="B540" s="90"/>
    </row>
    <row r="541" spans="1:2" x14ac:dyDescent="0.35">
      <c r="A541" s="89"/>
      <c r="B541" s="90"/>
    </row>
    <row r="542" spans="1:2" x14ac:dyDescent="0.35">
      <c r="A542" s="89"/>
      <c r="B542" s="90"/>
    </row>
    <row r="543" spans="1:2" x14ac:dyDescent="0.35">
      <c r="A543" s="89"/>
      <c r="B543" s="90"/>
    </row>
    <row r="544" spans="1:2" x14ac:dyDescent="0.35">
      <c r="A544" s="89"/>
      <c r="B544" s="90"/>
    </row>
    <row r="545" spans="1:2" x14ac:dyDescent="0.35">
      <c r="A545" s="89"/>
      <c r="B545" s="90"/>
    </row>
    <row r="546" spans="1:2" x14ac:dyDescent="0.35">
      <c r="A546" s="89"/>
      <c r="B546" s="90"/>
    </row>
    <row r="547" spans="1:2" x14ac:dyDescent="0.35">
      <c r="A547" s="89"/>
      <c r="B547" s="90"/>
    </row>
    <row r="548" spans="1:2" x14ac:dyDescent="0.35">
      <c r="A548" s="89"/>
      <c r="B548" s="90"/>
    </row>
    <row r="549" spans="1:2" x14ac:dyDescent="0.35">
      <c r="A549" s="89"/>
      <c r="B549" s="90"/>
    </row>
    <row r="550" spans="1:2" x14ac:dyDescent="0.35">
      <c r="A550" s="89"/>
      <c r="B550" s="90"/>
    </row>
    <row r="551" spans="1:2" x14ac:dyDescent="0.35">
      <c r="A551" s="89"/>
      <c r="B551" s="90"/>
    </row>
    <row r="552" spans="1:2" x14ac:dyDescent="0.35">
      <c r="A552" s="89"/>
      <c r="B552" s="90"/>
    </row>
    <row r="553" spans="1:2" x14ac:dyDescent="0.35">
      <c r="A553" s="89"/>
      <c r="B553" s="90"/>
    </row>
    <row r="554" spans="1:2" x14ac:dyDescent="0.35">
      <c r="A554" s="89"/>
      <c r="B554" s="90"/>
    </row>
    <row r="555" spans="1:2" x14ac:dyDescent="0.35">
      <c r="A555" s="89"/>
      <c r="B555" s="90"/>
    </row>
    <row r="556" spans="1:2" x14ac:dyDescent="0.35">
      <c r="A556" s="89"/>
      <c r="B556" s="90"/>
    </row>
    <row r="557" spans="1:2" x14ac:dyDescent="0.35">
      <c r="A557" s="89"/>
      <c r="B557" s="90"/>
    </row>
    <row r="558" spans="1:2" x14ac:dyDescent="0.35">
      <c r="A558" s="89"/>
      <c r="B558" s="90"/>
    </row>
    <row r="559" spans="1:2" x14ac:dyDescent="0.35">
      <c r="A559" s="89"/>
      <c r="B559" s="90"/>
    </row>
    <row r="560" spans="1:2" x14ac:dyDescent="0.35">
      <c r="A560" s="89"/>
      <c r="B560" s="90"/>
    </row>
    <row r="561" spans="1:2" x14ac:dyDescent="0.35">
      <c r="A561" s="89"/>
      <c r="B561" s="90"/>
    </row>
    <row r="562" spans="1:2" x14ac:dyDescent="0.35">
      <c r="A562" s="89"/>
      <c r="B562" s="90"/>
    </row>
    <row r="563" spans="1:2" x14ac:dyDescent="0.35">
      <c r="A563" s="89"/>
      <c r="B563" s="90"/>
    </row>
    <row r="564" spans="1:2" x14ac:dyDescent="0.35">
      <c r="A564" s="89"/>
      <c r="B564" s="90"/>
    </row>
    <row r="565" spans="1:2" x14ac:dyDescent="0.35">
      <c r="A565" s="89"/>
      <c r="B565" s="90"/>
    </row>
    <row r="566" spans="1:2" x14ac:dyDescent="0.35">
      <c r="A566" s="89"/>
      <c r="B566" s="90"/>
    </row>
    <row r="567" spans="1:2" x14ac:dyDescent="0.35">
      <c r="A567" s="89"/>
      <c r="B567" s="90"/>
    </row>
    <row r="568" spans="1:2" x14ac:dyDescent="0.35">
      <c r="A568" s="89"/>
      <c r="B568" s="90"/>
    </row>
    <row r="569" spans="1:2" x14ac:dyDescent="0.35">
      <c r="A569" s="89"/>
      <c r="B569" s="90"/>
    </row>
    <row r="570" spans="1:2" x14ac:dyDescent="0.35">
      <c r="A570" s="89"/>
      <c r="B570" s="90"/>
    </row>
    <row r="571" spans="1:2" x14ac:dyDescent="0.35">
      <c r="A571" s="89"/>
      <c r="B571" s="90"/>
    </row>
    <row r="572" spans="1:2" x14ac:dyDescent="0.35">
      <c r="A572" s="89"/>
      <c r="B572" s="90"/>
    </row>
    <row r="573" spans="1:2" x14ac:dyDescent="0.35">
      <c r="A573" s="89"/>
      <c r="B573" s="90"/>
    </row>
    <row r="574" spans="1:2" x14ac:dyDescent="0.35">
      <c r="A574" s="89"/>
      <c r="B574" s="90"/>
    </row>
    <row r="575" spans="1:2" x14ac:dyDescent="0.35">
      <c r="A575" s="89"/>
      <c r="B575" s="90"/>
    </row>
    <row r="576" spans="1:2" x14ac:dyDescent="0.35">
      <c r="A576" s="89"/>
      <c r="B576" s="90"/>
    </row>
    <row r="577" spans="1:2" x14ac:dyDescent="0.35">
      <c r="A577" s="89"/>
      <c r="B577" s="90"/>
    </row>
    <row r="578" spans="1:2" x14ac:dyDescent="0.35">
      <c r="A578" s="89"/>
      <c r="B578" s="90"/>
    </row>
    <row r="579" spans="1:2" x14ac:dyDescent="0.35">
      <c r="A579" s="89"/>
      <c r="B579" s="90"/>
    </row>
    <row r="580" spans="1:2" x14ac:dyDescent="0.35">
      <c r="A580" s="89"/>
      <c r="B580" s="90"/>
    </row>
    <row r="581" spans="1:2" x14ac:dyDescent="0.35">
      <c r="A581" s="89"/>
      <c r="B581" s="90"/>
    </row>
    <row r="582" spans="1:2" x14ac:dyDescent="0.35">
      <c r="A582" s="89"/>
      <c r="B582" s="90"/>
    </row>
    <row r="583" spans="1:2" x14ac:dyDescent="0.35">
      <c r="A583" s="89"/>
      <c r="B583" s="90"/>
    </row>
    <row r="584" spans="1:2" x14ac:dyDescent="0.35">
      <c r="A584" s="89"/>
      <c r="B584" s="90"/>
    </row>
    <row r="585" spans="1:2" x14ac:dyDescent="0.35">
      <c r="A585" s="89"/>
      <c r="B585" s="90"/>
    </row>
    <row r="586" spans="1:2" x14ac:dyDescent="0.35">
      <c r="A586" s="89"/>
      <c r="B586" s="90"/>
    </row>
    <row r="587" spans="1:2" x14ac:dyDescent="0.35">
      <c r="A587" s="89"/>
      <c r="B587" s="90"/>
    </row>
    <row r="588" spans="1:2" x14ac:dyDescent="0.35">
      <c r="A588" s="89"/>
      <c r="B588" s="90"/>
    </row>
    <row r="589" spans="1:2" x14ac:dyDescent="0.35">
      <c r="A589" s="89"/>
      <c r="B589" s="90"/>
    </row>
    <row r="590" spans="1:2" x14ac:dyDescent="0.35">
      <c r="A590" s="89"/>
      <c r="B590" s="90"/>
    </row>
    <row r="591" spans="1:2" x14ac:dyDescent="0.35">
      <c r="A591" s="89"/>
      <c r="B591" s="90"/>
    </row>
    <row r="592" spans="1:2" x14ac:dyDescent="0.35">
      <c r="A592" s="89"/>
      <c r="B592" s="90"/>
    </row>
    <row r="593" spans="1:2" x14ac:dyDescent="0.35">
      <c r="A593" s="89"/>
      <c r="B593" s="90"/>
    </row>
    <row r="594" spans="1:2" x14ac:dyDescent="0.35">
      <c r="A594" s="89"/>
      <c r="B594" s="90"/>
    </row>
    <row r="595" spans="1:2" x14ac:dyDescent="0.35">
      <c r="A595" s="89"/>
      <c r="B595" s="90"/>
    </row>
    <row r="596" spans="1:2" x14ac:dyDescent="0.35">
      <c r="A596" s="89"/>
      <c r="B596" s="90"/>
    </row>
    <row r="597" spans="1:2" x14ac:dyDescent="0.35">
      <c r="A597" s="89"/>
      <c r="B597" s="90"/>
    </row>
    <row r="598" spans="1:2" x14ac:dyDescent="0.35">
      <c r="A598" s="89"/>
      <c r="B598" s="90"/>
    </row>
    <row r="599" spans="1:2" x14ac:dyDescent="0.35">
      <c r="A599" s="89"/>
      <c r="B599" s="90"/>
    </row>
    <row r="600" spans="1:2" x14ac:dyDescent="0.35">
      <c r="A600" s="89"/>
      <c r="B600" s="90"/>
    </row>
    <row r="601" spans="1:2" x14ac:dyDescent="0.35">
      <c r="A601" s="89"/>
      <c r="B601" s="90"/>
    </row>
    <row r="602" spans="1:2" x14ac:dyDescent="0.35">
      <c r="A602" s="89"/>
      <c r="B602" s="90"/>
    </row>
    <row r="603" spans="1:2" x14ac:dyDescent="0.35">
      <c r="A603" s="89"/>
      <c r="B603" s="90"/>
    </row>
    <row r="604" spans="1:2" x14ac:dyDescent="0.35">
      <c r="A604" s="89"/>
      <c r="B604" s="90"/>
    </row>
    <row r="605" spans="1:2" x14ac:dyDescent="0.35">
      <c r="A605" s="89"/>
      <c r="B605" s="90"/>
    </row>
    <row r="606" spans="1:2" x14ac:dyDescent="0.35">
      <c r="A606" s="89"/>
      <c r="B606" s="90"/>
    </row>
    <row r="607" spans="1:2" x14ac:dyDescent="0.35">
      <c r="A607" s="89"/>
      <c r="B607" s="90"/>
    </row>
    <row r="608" spans="1:2" x14ac:dyDescent="0.35">
      <c r="A608" s="89"/>
      <c r="B608" s="90"/>
    </row>
    <row r="609" spans="1:2" x14ac:dyDescent="0.35">
      <c r="A609" s="89"/>
      <c r="B609" s="90"/>
    </row>
    <row r="610" spans="1:2" x14ac:dyDescent="0.35">
      <c r="A610" s="89"/>
      <c r="B610" s="90"/>
    </row>
    <row r="611" spans="1:2" x14ac:dyDescent="0.35">
      <c r="A611" s="89"/>
      <c r="B611" s="90"/>
    </row>
    <row r="612" spans="1:2" x14ac:dyDescent="0.35">
      <c r="A612" s="89"/>
      <c r="B612" s="90"/>
    </row>
    <row r="613" spans="1:2" x14ac:dyDescent="0.35">
      <c r="A613" s="89"/>
      <c r="B613" s="90"/>
    </row>
    <row r="614" spans="1:2" x14ac:dyDescent="0.35">
      <c r="A614" s="89"/>
      <c r="B614" s="90"/>
    </row>
    <row r="615" spans="1:2" x14ac:dyDescent="0.35">
      <c r="A615" s="89"/>
      <c r="B615" s="90"/>
    </row>
    <row r="616" spans="1:2" x14ac:dyDescent="0.35">
      <c r="A616" s="89"/>
      <c r="B616" s="90"/>
    </row>
    <row r="617" spans="1:2" x14ac:dyDescent="0.35">
      <c r="A617" s="89"/>
      <c r="B617" s="90"/>
    </row>
    <row r="618" spans="1:2" x14ac:dyDescent="0.35">
      <c r="A618" s="89"/>
      <c r="B618" s="90"/>
    </row>
    <row r="619" spans="1:2" x14ac:dyDescent="0.35">
      <c r="A619" s="89"/>
      <c r="B619" s="90"/>
    </row>
    <row r="620" spans="1:2" x14ac:dyDescent="0.35">
      <c r="A620" s="89"/>
      <c r="B620" s="90"/>
    </row>
    <row r="621" spans="1:2" x14ac:dyDescent="0.35">
      <c r="A621" s="89"/>
      <c r="B621" s="90"/>
    </row>
    <row r="622" spans="1:2" x14ac:dyDescent="0.35">
      <c r="A622" s="89"/>
      <c r="B622" s="90"/>
    </row>
    <row r="623" spans="1:2" x14ac:dyDescent="0.35">
      <c r="A623" s="89"/>
      <c r="B623" s="90"/>
    </row>
    <row r="624" spans="1:2" x14ac:dyDescent="0.35">
      <c r="A624" s="89"/>
      <c r="B624" s="90"/>
    </row>
    <row r="625" spans="1:2" x14ac:dyDescent="0.35">
      <c r="A625" s="89"/>
      <c r="B625" s="90"/>
    </row>
    <row r="626" spans="1:2" x14ac:dyDescent="0.35">
      <c r="A626" s="89"/>
      <c r="B626" s="90"/>
    </row>
    <row r="627" spans="1:2" x14ac:dyDescent="0.35">
      <c r="A627" s="89"/>
      <c r="B627" s="90"/>
    </row>
    <row r="628" spans="1:2" x14ac:dyDescent="0.35">
      <c r="A628" s="89"/>
      <c r="B628" s="90"/>
    </row>
    <row r="629" spans="1:2" x14ac:dyDescent="0.35">
      <c r="A629" s="89"/>
      <c r="B629" s="90"/>
    </row>
    <row r="630" spans="1:2" x14ac:dyDescent="0.35">
      <c r="A630" s="89"/>
      <c r="B630" s="90"/>
    </row>
    <row r="631" spans="1:2" x14ac:dyDescent="0.35">
      <c r="A631" s="89"/>
      <c r="B631" s="90"/>
    </row>
    <row r="632" spans="1:2" x14ac:dyDescent="0.35">
      <c r="A632" s="89"/>
      <c r="B632" s="90"/>
    </row>
    <row r="633" spans="1:2" x14ac:dyDescent="0.35">
      <c r="A633" s="89"/>
      <c r="B633" s="90"/>
    </row>
    <row r="634" spans="1:2" x14ac:dyDescent="0.35">
      <c r="A634" s="89"/>
      <c r="B634" s="90"/>
    </row>
    <row r="635" spans="1:2" x14ac:dyDescent="0.35">
      <c r="A635" s="89"/>
      <c r="B635" s="90"/>
    </row>
    <row r="636" spans="1:2" x14ac:dyDescent="0.35">
      <c r="A636" s="89"/>
      <c r="B636" s="90"/>
    </row>
    <row r="637" spans="1:2" x14ac:dyDescent="0.35">
      <c r="A637" s="89"/>
      <c r="B637" s="90"/>
    </row>
    <row r="638" spans="1:2" x14ac:dyDescent="0.35">
      <c r="A638" s="89"/>
      <c r="B638" s="90"/>
    </row>
    <row r="639" spans="1:2" x14ac:dyDescent="0.35">
      <c r="A639" s="89"/>
      <c r="B639" s="90"/>
    </row>
    <row r="640" spans="1:2" x14ac:dyDescent="0.35">
      <c r="A640" s="89"/>
      <c r="B640" s="90"/>
    </row>
    <row r="641" spans="1:2" x14ac:dyDescent="0.35">
      <c r="A641" s="89"/>
      <c r="B641" s="90"/>
    </row>
    <row r="642" spans="1:2" x14ac:dyDescent="0.35">
      <c r="A642" s="89"/>
      <c r="B642" s="90"/>
    </row>
    <row r="643" spans="1:2" x14ac:dyDescent="0.35">
      <c r="A643" s="89"/>
      <c r="B643" s="90"/>
    </row>
    <row r="644" spans="1:2" x14ac:dyDescent="0.35">
      <c r="A644" s="89"/>
      <c r="B644" s="90"/>
    </row>
    <row r="645" spans="1:2" x14ac:dyDescent="0.35">
      <c r="A645" s="89"/>
      <c r="B645" s="90"/>
    </row>
    <row r="646" spans="1:2" x14ac:dyDescent="0.35">
      <c r="A646" s="89"/>
      <c r="B646" s="90"/>
    </row>
    <row r="647" spans="1:2" x14ac:dyDescent="0.35">
      <c r="A647" s="89"/>
      <c r="B647" s="90"/>
    </row>
    <row r="648" spans="1:2" x14ac:dyDescent="0.35">
      <c r="A648" s="89"/>
      <c r="B648" s="90"/>
    </row>
    <row r="649" spans="1:2" x14ac:dyDescent="0.35">
      <c r="A649" s="89"/>
      <c r="B649" s="90"/>
    </row>
    <row r="650" spans="1:2" x14ac:dyDescent="0.35">
      <c r="A650" s="89"/>
      <c r="B650" s="90"/>
    </row>
    <row r="651" spans="1:2" x14ac:dyDescent="0.35">
      <c r="A651" s="89"/>
      <c r="B651" s="90"/>
    </row>
    <row r="652" spans="1:2" x14ac:dyDescent="0.35">
      <c r="A652" s="89"/>
      <c r="B652" s="90"/>
    </row>
    <row r="653" spans="1:2" x14ac:dyDescent="0.35">
      <c r="A653" s="89"/>
      <c r="B653" s="90"/>
    </row>
    <row r="654" spans="1:2" x14ac:dyDescent="0.35">
      <c r="A654" s="89"/>
      <c r="B654" s="90"/>
    </row>
    <row r="655" spans="1:2" x14ac:dyDescent="0.35">
      <c r="A655" s="89"/>
      <c r="B655" s="90"/>
    </row>
    <row r="656" spans="1:2" x14ac:dyDescent="0.35">
      <c r="A656" s="89"/>
      <c r="B656" s="90"/>
    </row>
    <row r="657" spans="1:2" x14ac:dyDescent="0.35">
      <c r="A657" s="89"/>
      <c r="B657" s="90"/>
    </row>
    <row r="658" spans="1:2" x14ac:dyDescent="0.35">
      <c r="A658" s="89"/>
      <c r="B658" s="90"/>
    </row>
    <row r="659" spans="1:2" x14ac:dyDescent="0.35">
      <c r="A659" s="89"/>
      <c r="B659" s="90"/>
    </row>
    <row r="660" spans="1:2" x14ac:dyDescent="0.35">
      <c r="A660" s="89"/>
      <c r="B660" s="90"/>
    </row>
    <row r="661" spans="1:2" x14ac:dyDescent="0.35">
      <c r="A661" s="89"/>
      <c r="B661" s="90"/>
    </row>
    <row r="662" spans="1:2" x14ac:dyDescent="0.35">
      <c r="A662" s="89"/>
      <c r="B662" s="90"/>
    </row>
    <row r="663" spans="1:2" x14ac:dyDescent="0.35">
      <c r="A663" s="89"/>
      <c r="B663" s="90"/>
    </row>
    <row r="664" spans="1:2" x14ac:dyDescent="0.35">
      <c r="A664" s="89"/>
      <c r="B664" s="90"/>
    </row>
    <row r="665" spans="1:2" x14ac:dyDescent="0.35">
      <c r="A665" s="89"/>
      <c r="B665" s="90"/>
    </row>
    <row r="666" spans="1:2" x14ac:dyDescent="0.35">
      <c r="A666" s="89"/>
      <c r="B666" s="90"/>
    </row>
    <row r="667" spans="1:2" x14ac:dyDescent="0.35">
      <c r="A667" s="89"/>
      <c r="B667" s="90"/>
    </row>
    <row r="668" spans="1:2" x14ac:dyDescent="0.35">
      <c r="A668" s="89"/>
      <c r="B668" s="90"/>
    </row>
    <row r="669" spans="1:2" x14ac:dyDescent="0.35">
      <c r="A669" s="89"/>
      <c r="B669" s="90"/>
    </row>
    <row r="670" spans="1:2" x14ac:dyDescent="0.35">
      <c r="A670" s="89"/>
      <c r="B670" s="90"/>
    </row>
    <row r="671" spans="1:2" x14ac:dyDescent="0.35">
      <c r="A671" s="89"/>
      <c r="B671" s="90"/>
    </row>
    <row r="672" spans="1:2" x14ac:dyDescent="0.35">
      <c r="A672" s="89"/>
      <c r="B672" s="90"/>
    </row>
    <row r="673" spans="1:2" x14ac:dyDescent="0.35">
      <c r="A673" s="89"/>
      <c r="B673" s="90"/>
    </row>
    <row r="674" spans="1:2" x14ac:dyDescent="0.35">
      <c r="A674" s="89"/>
      <c r="B674" s="90"/>
    </row>
    <row r="675" spans="1:2" x14ac:dyDescent="0.35">
      <c r="A675" s="89"/>
      <c r="B675" s="90"/>
    </row>
    <row r="676" spans="1:2" x14ac:dyDescent="0.35">
      <c r="A676" s="89"/>
      <c r="B676" s="90"/>
    </row>
    <row r="677" spans="1:2" x14ac:dyDescent="0.35">
      <c r="A677" s="89"/>
      <c r="B677" s="90"/>
    </row>
    <row r="678" spans="1:2" x14ac:dyDescent="0.35">
      <c r="A678" s="89"/>
      <c r="B678" s="90"/>
    </row>
    <row r="679" spans="1:2" x14ac:dyDescent="0.35">
      <c r="A679" s="89"/>
      <c r="B679" s="90"/>
    </row>
    <row r="680" spans="1:2" x14ac:dyDescent="0.35">
      <c r="A680" s="89"/>
      <c r="B680" s="90"/>
    </row>
    <row r="681" spans="1:2" x14ac:dyDescent="0.35">
      <c r="A681" s="89"/>
      <c r="B681" s="90"/>
    </row>
    <row r="682" spans="1:2" x14ac:dyDescent="0.35">
      <c r="A682" s="89"/>
      <c r="B682" s="90"/>
    </row>
    <row r="683" spans="1:2" x14ac:dyDescent="0.35">
      <c r="A683" s="89"/>
      <c r="B683" s="90"/>
    </row>
    <row r="684" spans="1:2" x14ac:dyDescent="0.35">
      <c r="A684" s="89"/>
      <c r="B684" s="90"/>
    </row>
    <row r="685" spans="1:2" x14ac:dyDescent="0.35">
      <c r="A685" s="89"/>
      <c r="B685" s="90"/>
    </row>
    <row r="686" spans="1:2" x14ac:dyDescent="0.35">
      <c r="A686" s="89"/>
      <c r="B686" s="90"/>
    </row>
    <row r="687" spans="1:2" x14ac:dyDescent="0.35">
      <c r="A687" s="89"/>
      <c r="B687" s="90"/>
    </row>
    <row r="688" spans="1:2" x14ac:dyDescent="0.35">
      <c r="A688" s="89"/>
      <c r="B688" s="90"/>
    </row>
    <row r="689" spans="1:2" x14ac:dyDescent="0.35">
      <c r="A689" s="89"/>
      <c r="B689" s="90"/>
    </row>
    <row r="690" spans="1:2" x14ac:dyDescent="0.35">
      <c r="A690" s="89"/>
      <c r="B690" s="90"/>
    </row>
    <row r="691" spans="1:2" x14ac:dyDescent="0.35">
      <c r="A691" s="89"/>
      <c r="B691" s="90"/>
    </row>
    <row r="692" spans="1:2" x14ac:dyDescent="0.35">
      <c r="A692" s="89"/>
      <c r="B692" s="90"/>
    </row>
    <row r="693" spans="1:2" x14ac:dyDescent="0.35">
      <c r="A693" s="89"/>
      <c r="B693" s="90"/>
    </row>
    <row r="694" spans="1:2" x14ac:dyDescent="0.35">
      <c r="A694" s="89"/>
      <c r="B694" s="90"/>
    </row>
    <row r="695" spans="1:2" x14ac:dyDescent="0.35">
      <c r="A695" s="89"/>
      <c r="B695" s="90"/>
    </row>
    <row r="696" spans="1:2" x14ac:dyDescent="0.35">
      <c r="A696" s="89"/>
      <c r="B696" s="90"/>
    </row>
    <row r="697" spans="1:2" x14ac:dyDescent="0.35">
      <c r="A697" s="89"/>
      <c r="B697" s="90"/>
    </row>
    <row r="698" spans="1:2" x14ac:dyDescent="0.35">
      <c r="A698" s="89"/>
      <c r="B698" s="90"/>
    </row>
    <row r="699" spans="1:2" x14ac:dyDescent="0.35">
      <c r="A699" s="89"/>
      <c r="B699" s="90"/>
    </row>
    <row r="700" spans="1:2" x14ac:dyDescent="0.35">
      <c r="A700" s="89"/>
      <c r="B700" s="90"/>
    </row>
    <row r="701" spans="1:2" x14ac:dyDescent="0.35">
      <c r="A701" s="89"/>
      <c r="B701" s="90"/>
    </row>
    <row r="702" spans="1:2" x14ac:dyDescent="0.35">
      <c r="A702" s="89"/>
      <c r="B702" s="90"/>
    </row>
    <row r="703" spans="1:2" x14ac:dyDescent="0.35">
      <c r="A703" s="89"/>
      <c r="B703" s="90"/>
    </row>
    <row r="704" spans="1:2" x14ac:dyDescent="0.35">
      <c r="A704" s="89"/>
      <c r="B704" s="90"/>
    </row>
    <row r="705" spans="1:2" x14ac:dyDescent="0.35">
      <c r="A705" s="89"/>
      <c r="B705" s="90"/>
    </row>
    <row r="706" spans="1:2" x14ac:dyDescent="0.35">
      <c r="A706" s="89"/>
      <c r="B706" s="90"/>
    </row>
    <row r="707" spans="1:2" x14ac:dyDescent="0.35">
      <c r="A707" s="89"/>
      <c r="B707" s="90"/>
    </row>
    <row r="708" spans="1:2" x14ac:dyDescent="0.35">
      <c r="A708" s="89"/>
      <c r="B708" s="90"/>
    </row>
    <row r="709" spans="1:2" x14ac:dyDescent="0.35">
      <c r="A709" s="89"/>
      <c r="B709" s="90"/>
    </row>
    <row r="710" spans="1:2" x14ac:dyDescent="0.35">
      <c r="A710" s="89"/>
      <c r="B710" s="90"/>
    </row>
    <row r="711" spans="1:2" x14ac:dyDescent="0.35">
      <c r="A711" s="89"/>
      <c r="B711" s="90"/>
    </row>
    <row r="712" spans="1:2" x14ac:dyDescent="0.35">
      <c r="A712" s="89"/>
      <c r="B712" s="90"/>
    </row>
    <row r="713" spans="1:2" x14ac:dyDescent="0.35">
      <c r="A713" s="89"/>
      <c r="B713" s="90"/>
    </row>
    <row r="714" spans="1:2" x14ac:dyDescent="0.35">
      <c r="A714" s="89"/>
      <c r="B714" s="90"/>
    </row>
    <row r="715" spans="1:2" x14ac:dyDescent="0.35">
      <c r="A715" s="89"/>
      <c r="B715" s="90"/>
    </row>
    <row r="716" spans="1:2" x14ac:dyDescent="0.35">
      <c r="A716" s="89"/>
      <c r="B716" s="90"/>
    </row>
    <row r="717" spans="1:2" x14ac:dyDescent="0.35">
      <c r="A717" s="89"/>
      <c r="B717" s="90"/>
    </row>
    <row r="718" spans="1:2" x14ac:dyDescent="0.35">
      <c r="A718" s="89"/>
      <c r="B718" s="90"/>
    </row>
    <row r="719" spans="1:2" x14ac:dyDescent="0.35">
      <c r="A719" s="89"/>
      <c r="B719" s="90"/>
    </row>
    <row r="720" spans="1:2" x14ac:dyDescent="0.35">
      <c r="A720" s="89"/>
      <c r="B720" s="90"/>
    </row>
    <row r="721" spans="1:2" x14ac:dyDescent="0.35">
      <c r="A721" s="89"/>
      <c r="B721" s="90"/>
    </row>
    <row r="722" spans="1:2" x14ac:dyDescent="0.35">
      <c r="A722" s="89"/>
      <c r="B722" s="90"/>
    </row>
    <row r="723" spans="1:2" x14ac:dyDescent="0.35">
      <c r="A723" s="89"/>
      <c r="B723" s="90"/>
    </row>
    <row r="724" spans="1:2" x14ac:dyDescent="0.35">
      <c r="A724" s="89"/>
      <c r="B724" s="90"/>
    </row>
    <row r="725" spans="1:2" x14ac:dyDescent="0.35">
      <c r="A725" s="89"/>
      <c r="B725" s="90"/>
    </row>
    <row r="726" spans="1:2" x14ac:dyDescent="0.35">
      <c r="A726" s="89"/>
      <c r="B726" s="90"/>
    </row>
    <row r="727" spans="1:2" x14ac:dyDescent="0.35">
      <c r="A727" s="89"/>
      <c r="B727" s="90"/>
    </row>
    <row r="728" spans="1:2" x14ac:dyDescent="0.35">
      <c r="A728" s="89"/>
      <c r="B728" s="90"/>
    </row>
    <row r="729" spans="1:2" x14ac:dyDescent="0.35">
      <c r="A729" s="89"/>
      <c r="B729" s="90"/>
    </row>
    <row r="730" spans="1:2" x14ac:dyDescent="0.35">
      <c r="A730" s="89"/>
      <c r="B730" s="90"/>
    </row>
    <row r="731" spans="1:2" x14ac:dyDescent="0.35">
      <c r="A731" s="89"/>
      <c r="B731" s="90"/>
    </row>
    <row r="732" spans="1:2" x14ac:dyDescent="0.35">
      <c r="A732" s="89"/>
      <c r="B732" s="90"/>
    </row>
    <row r="733" spans="1:2" x14ac:dyDescent="0.35">
      <c r="A733" s="89"/>
      <c r="B733" s="90"/>
    </row>
    <row r="734" spans="1:2" x14ac:dyDescent="0.35">
      <c r="A734" s="89"/>
      <c r="B734" s="90"/>
    </row>
    <row r="735" spans="1:2" x14ac:dyDescent="0.35">
      <c r="A735" s="89"/>
      <c r="B735" s="90"/>
    </row>
    <row r="736" spans="1:2" x14ac:dyDescent="0.35">
      <c r="A736" s="89"/>
      <c r="B736" s="90"/>
    </row>
    <row r="737" spans="1:2" x14ac:dyDescent="0.35">
      <c r="A737" s="89"/>
      <c r="B737" s="90"/>
    </row>
    <row r="738" spans="1:2" x14ac:dyDescent="0.35">
      <c r="A738" s="89"/>
      <c r="B738" s="90"/>
    </row>
    <row r="739" spans="1:2" x14ac:dyDescent="0.35">
      <c r="A739" s="89"/>
      <c r="B739" s="90"/>
    </row>
    <row r="740" spans="1:2" x14ac:dyDescent="0.35">
      <c r="A740" s="89"/>
      <c r="B740" s="90"/>
    </row>
    <row r="741" spans="1:2" x14ac:dyDescent="0.35">
      <c r="A741" s="89"/>
      <c r="B741" s="90"/>
    </row>
    <row r="742" spans="1:2" x14ac:dyDescent="0.35">
      <c r="A742" s="89"/>
      <c r="B742" s="90"/>
    </row>
    <row r="743" spans="1:2" x14ac:dyDescent="0.35">
      <c r="A743" s="89"/>
      <c r="B743" s="90"/>
    </row>
    <row r="744" spans="1:2" x14ac:dyDescent="0.35">
      <c r="A744" s="89"/>
      <c r="B744" s="90"/>
    </row>
    <row r="745" spans="1:2" x14ac:dyDescent="0.35">
      <c r="A745" s="89"/>
      <c r="B745" s="90"/>
    </row>
    <row r="746" spans="1:2" x14ac:dyDescent="0.35">
      <c r="A746" s="89"/>
      <c r="B746" s="90"/>
    </row>
    <row r="747" spans="1:2" x14ac:dyDescent="0.35">
      <c r="A747" s="89"/>
      <c r="B747" s="90"/>
    </row>
    <row r="748" spans="1:2" x14ac:dyDescent="0.35">
      <c r="A748" s="89"/>
      <c r="B748" s="90"/>
    </row>
    <row r="749" spans="1:2" x14ac:dyDescent="0.35">
      <c r="A749" s="89"/>
      <c r="B749" s="90"/>
    </row>
    <row r="750" spans="1:2" x14ac:dyDescent="0.35">
      <c r="A750" s="89"/>
      <c r="B750" s="90"/>
    </row>
    <row r="751" spans="1:2" x14ac:dyDescent="0.35">
      <c r="A751" s="89"/>
      <c r="B751" s="90"/>
    </row>
    <row r="752" spans="1:2" x14ac:dyDescent="0.35">
      <c r="A752" s="89"/>
      <c r="B752" s="90"/>
    </row>
    <row r="753" spans="1:2" x14ac:dyDescent="0.35">
      <c r="A753" s="89"/>
      <c r="B753" s="90"/>
    </row>
    <row r="754" spans="1:2" x14ac:dyDescent="0.35">
      <c r="A754" s="89"/>
      <c r="B754" s="90"/>
    </row>
    <row r="755" spans="1:2" x14ac:dyDescent="0.35">
      <c r="A755" s="89"/>
      <c r="B755" s="90"/>
    </row>
    <row r="756" spans="1:2" x14ac:dyDescent="0.35">
      <c r="A756" s="89"/>
      <c r="B756" s="90"/>
    </row>
    <row r="757" spans="1:2" x14ac:dyDescent="0.35">
      <c r="A757" s="89"/>
      <c r="B757" s="90"/>
    </row>
    <row r="758" spans="1:2" x14ac:dyDescent="0.35">
      <c r="A758" s="89"/>
      <c r="B758" s="90"/>
    </row>
    <row r="759" spans="1:2" x14ac:dyDescent="0.35">
      <c r="A759" s="89"/>
      <c r="B759" s="90"/>
    </row>
    <row r="760" spans="1:2" x14ac:dyDescent="0.35">
      <c r="A760" s="89"/>
      <c r="B760" s="90"/>
    </row>
    <row r="761" spans="1:2" x14ac:dyDescent="0.35">
      <c r="A761" s="89"/>
      <c r="B761" s="90"/>
    </row>
    <row r="762" spans="1:2" x14ac:dyDescent="0.35">
      <c r="A762" s="89"/>
      <c r="B762" s="90"/>
    </row>
    <row r="763" spans="1:2" x14ac:dyDescent="0.35">
      <c r="A763" s="89"/>
      <c r="B763" s="90"/>
    </row>
    <row r="764" spans="1:2" x14ac:dyDescent="0.35">
      <c r="A764" s="89"/>
      <c r="B764" s="90"/>
    </row>
    <row r="765" spans="1:2" x14ac:dyDescent="0.35">
      <c r="A765" s="89"/>
      <c r="B765" s="90"/>
    </row>
    <row r="766" spans="1:2" x14ac:dyDescent="0.35">
      <c r="A766" s="89"/>
      <c r="B766" s="90"/>
    </row>
    <row r="767" spans="1:2" x14ac:dyDescent="0.35">
      <c r="A767" s="89"/>
      <c r="B767" s="90"/>
    </row>
    <row r="768" spans="1:2" x14ac:dyDescent="0.35">
      <c r="A768" s="89"/>
      <c r="B768" s="90"/>
    </row>
    <row r="769" spans="1:2" x14ac:dyDescent="0.35">
      <c r="A769" s="89"/>
      <c r="B769" s="90"/>
    </row>
    <row r="770" spans="1:2" x14ac:dyDescent="0.35">
      <c r="A770" s="89"/>
      <c r="B770" s="90"/>
    </row>
    <row r="771" spans="1:2" x14ac:dyDescent="0.35">
      <c r="A771" s="89"/>
      <c r="B771" s="90"/>
    </row>
    <row r="772" spans="1:2" x14ac:dyDescent="0.35">
      <c r="A772" s="89"/>
      <c r="B772" s="90"/>
    </row>
    <row r="773" spans="1:2" x14ac:dyDescent="0.35">
      <c r="A773" s="89"/>
      <c r="B773" s="90"/>
    </row>
    <row r="774" spans="1:2" x14ac:dyDescent="0.35">
      <c r="A774" s="89"/>
      <c r="B774" s="90"/>
    </row>
    <row r="775" spans="1:2" x14ac:dyDescent="0.35">
      <c r="A775" s="89"/>
      <c r="B775" s="90"/>
    </row>
    <row r="776" spans="1:2" x14ac:dyDescent="0.35">
      <c r="A776" s="89"/>
      <c r="B776" s="90"/>
    </row>
    <row r="777" spans="1:2" x14ac:dyDescent="0.35">
      <c r="A777" s="89"/>
      <c r="B777" s="90"/>
    </row>
    <row r="778" spans="1:2" x14ac:dyDescent="0.35">
      <c r="A778" s="89"/>
      <c r="B778" s="90"/>
    </row>
    <row r="779" spans="1:2" x14ac:dyDescent="0.35">
      <c r="A779" s="89"/>
      <c r="B779" s="90"/>
    </row>
    <row r="780" spans="1:2" x14ac:dyDescent="0.35">
      <c r="A780" s="89"/>
      <c r="B780" s="90"/>
    </row>
    <row r="781" spans="1:2" x14ac:dyDescent="0.35">
      <c r="A781" s="89"/>
      <c r="B781" s="90"/>
    </row>
    <row r="782" spans="1:2" x14ac:dyDescent="0.35">
      <c r="A782" s="89"/>
      <c r="B782" s="90"/>
    </row>
    <row r="783" spans="1:2" x14ac:dyDescent="0.35">
      <c r="A783" s="89"/>
      <c r="B783" s="90"/>
    </row>
    <row r="784" spans="1:2" x14ac:dyDescent="0.35">
      <c r="A784" s="89"/>
      <c r="B784" s="90"/>
    </row>
    <row r="785" spans="1:2" x14ac:dyDescent="0.35">
      <c r="A785" s="89"/>
      <c r="B785" s="90"/>
    </row>
    <row r="786" spans="1:2" x14ac:dyDescent="0.35">
      <c r="A786" s="89"/>
      <c r="B786" s="90"/>
    </row>
    <row r="787" spans="1:2" x14ac:dyDescent="0.35">
      <c r="A787" s="89"/>
      <c r="B787" s="90"/>
    </row>
    <row r="788" spans="1:2" x14ac:dyDescent="0.35">
      <c r="A788" s="89"/>
      <c r="B788" s="90"/>
    </row>
    <row r="789" spans="1:2" x14ac:dyDescent="0.35">
      <c r="A789" s="89"/>
      <c r="B789" s="90"/>
    </row>
    <row r="790" spans="1:2" x14ac:dyDescent="0.35">
      <c r="A790" s="89"/>
      <c r="B790" s="90"/>
    </row>
    <row r="791" spans="1:2" x14ac:dyDescent="0.35">
      <c r="A791" s="89"/>
      <c r="B791" s="90"/>
    </row>
    <row r="792" spans="1:2" x14ac:dyDescent="0.35">
      <c r="A792" s="89"/>
      <c r="B792" s="90"/>
    </row>
    <row r="793" spans="1:2" x14ac:dyDescent="0.35">
      <c r="A793" s="89"/>
      <c r="B793" s="90"/>
    </row>
    <row r="794" spans="1:2" x14ac:dyDescent="0.35">
      <c r="A794" s="89"/>
      <c r="B794" s="90"/>
    </row>
    <row r="795" spans="1:2" x14ac:dyDescent="0.35">
      <c r="A795" s="89"/>
      <c r="B795" s="90"/>
    </row>
    <row r="796" spans="1:2" x14ac:dyDescent="0.35">
      <c r="A796" s="89"/>
      <c r="B796" s="90"/>
    </row>
    <row r="797" spans="1:2" x14ac:dyDescent="0.35">
      <c r="A797" s="89"/>
      <c r="B797" s="90"/>
    </row>
    <row r="798" spans="1:2" x14ac:dyDescent="0.35">
      <c r="A798" s="89"/>
      <c r="B798" s="90"/>
    </row>
    <row r="799" spans="1:2" x14ac:dyDescent="0.35">
      <c r="A799" s="89"/>
      <c r="B799" s="90"/>
    </row>
    <row r="800" spans="1:2" x14ac:dyDescent="0.35">
      <c r="A800" s="89"/>
      <c r="B800" s="90"/>
    </row>
    <row r="801" spans="1:2" x14ac:dyDescent="0.35">
      <c r="A801" s="89"/>
      <c r="B801" s="90"/>
    </row>
    <row r="802" spans="1:2" x14ac:dyDescent="0.35">
      <c r="A802" s="89"/>
      <c r="B802" s="90"/>
    </row>
    <row r="803" spans="1:2" x14ac:dyDescent="0.35">
      <c r="A803" s="89"/>
      <c r="B803" s="90"/>
    </row>
    <row r="804" spans="1:2" x14ac:dyDescent="0.35">
      <c r="A804" s="89"/>
      <c r="B804" s="90"/>
    </row>
    <row r="805" spans="1:2" x14ac:dyDescent="0.35">
      <c r="A805" s="89"/>
      <c r="B805" s="90"/>
    </row>
    <row r="806" spans="1:2" x14ac:dyDescent="0.35">
      <c r="A806" s="89"/>
      <c r="B806" s="90"/>
    </row>
    <row r="807" spans="1:2" x14ac:dyDescent="0.35">
      <c r="A807" s="89"/>
      <c r="B807" s="90"/>
    </row>
    <row r="808" spans="1:2" x14ac:dyDescent="0.35">
      <c r="A808" s="89"/>
      <c r="B808" s="90"/>
    </row>
    <row r="809" spans="1:2" x14ac:dyDescent="0.35">
      <c r="A809" s="89"/>
      <c r="B809" s="90"/>
    </row>
    <row r="810" spans="1:2" x14ac:dyDescent="0.35">
      <c r="A810" s="89"/>
      <c r="B810" s="90"/>
    </row>
    <row r="811" spans="1:2" x14ac:dyDescent="0.35">
      <c r="A811" s="89"/>
      <c r="B811" s="90"/>
    </row>
    <row r="812" spans="1:2" x14ac:dyDescent="0.35">
      <c r="A812" s="89"/>
      <c r="B812" s="90"/>
    </row>
    <row r="813" spans="1:2" x14ac:dyDescent="0.35">
      <c r="A813" s="89"/>
      <c r="B813" s="90"/>
    </row>
    <row r="814" spans="1:2" x14ac:dyDescent="0.35">
      <c r="A814" s="89"/>
      <c r="B814" s="90"/>
    </row>
    <row r="815" spans="1:2" x14ac:dyDescent="0.35">
      <c r="A815" s="89"/>
      <c r="B815" s="90"/>
    </row>
    <row r="816" spans="1:2" x14ac:dyDescent="0.35">
      <c r="A816" s="89"/>
      <c r="B816" s="90"/>
    </row>
    <row r="817" spans="1:2" x14ac:dyDescent="0.35">
      <c r="A817" s="89"/>
      <c r="B817" s="90"/>
    </row>
    <row r="818" spans="1:2" x14ac:dyDescent="0.35">
      <c r="A818" s="89"/>
      <c r="B818" s="90"/>
    </row>
    <row r="819" spans="1:2" x14ac:dyDescent="0.35">
      <c r="A819" s="89"/>
      <c r="B819" s="90"/>
    </row>
    <row r="820" spans="1:2" x14ac:dyDescent="0.35">
      <c r="A820" s="89"/>
      <c r="B820" s="90"/>
    </row>
    <row r="821" spans="1:2" x14ac:dyDescent="0.35">
      <c r="A821" s="89"/>
      <c r="B821" s="90"/>
    </row>
    <row r="822" spans="1:2" x14ac:dyDescent="0.35">
      <c r="A822" s="89"/>
      <c r="B822" s="90"/>
    </row>
    <row r="823" spans="1:2" x14ac:dyDescent="0.35">
      <c r="A823" s="89"/>
      <c r="B823" s="90"/>
    </row>
    <row r="824" spans="1:2" x14ac:dyDescent="0.35">
      <c r="A824" s="89"/>
      <c r="B824" s="90"/>
    </row>
    <row r="825" spans="1:2" x14ac:dyDescent="0.35">
      <c r="A825" s="89"/>
      <c r="B825" s="90"/>
    </row>
    <row r="826" spans="1:2" x14ac:dyDescent="0.35">
      <c r="A826" s="89"/>
      <c r="B826" s="90"/>
    </row>
    <row r="827" spans="1:2" x14ac:dyDescent="0.35">
      <c r="A827" s="89"/>
      <c r="B827" s="90"/>
    </row>
    <row r="828" spans="1:2" x14ac:dyDescent="0.35">
      <c r="A828" s="89"/>
      <c r="B828" s="90"/>
    </row>
    <row r="829" spans="1:2" x14ac:dyDescent="0.35">
      <c r="A829" s="89"/>
      <c r="B829" s="90"/>
    </row>
    <row r="830" spans="1:2" x14ac:dyDescent="0.35">
      <c r="A830" s="89"/>
      <c r="B830" s="90"/>
    </row>
    <row r="831" spans="1:2" x14ac:dyDescent="0.35">
      <c r="A831" s="89"/>
      <c r="B831" s="90"/>
    </row>
    <row r="832" spans="1:2" x14ac:dyDescent="0.35">
      <c r="A832" s="89"/>
      <c r="B832" s="90"/>
    </row>
    <row r="833" spans="1:2" x14ac:dyDescent="0.35">
      <c r="A833" s="89"/>
      <c r="B833" s="90"/>
    </row>
    <row r="834" spans="1:2" x14ac:dyDescent="0.35">
      <c r="A834" s="89"/>
      <c r="B834" s="90"/>
    </row>
    <row r="835" spans="1:2" x14ac:dyDescent="0.35">
      <c r="A835" s="89"/>
      <c r="B835" s="90"/>
    </row>
    <row r="836" spans="1:2" x14ac:dyDescent="0.35">
      <c r="A836" s="89"/>
      <c r="B836" s="90"/>
    </row>
    <row r="837" spans="1:2" x14ac:dyDescent="0.35">
      <c r="A837" s="89"/>
      <c r="B837" s="90"/>
    </row>
    <row r="838" spans="1:2" x14ac:dyDescent="0.35">
      <c r="A838" s="89"/>
      <c r="B838" s="90"/>
    </row>
    <row r="839" spans="1:2" x14ac:dyDescent="0.35">
      <c r="A839" s="89"/>
      <c r="B839" s="90"/>
    </row>
    <row r="840" spans="1:2" x14ac:dyDescent="0.35">
      <c r="A840" s="89"/>
      <c r="B840" s="90"/>
    </row>
    <row r="841" spans="1:2" x14ac:dyDescent="0.35">
      <c r="A841" s="89"/>
      <c r="B841" s="90"/>
    </row>
    <row r="842" spans="1:2" x14ac:dyDescent="0.35">
      <c r="A842" s="89"/>
      <c r="B842" s="90"/>
    </row>
    <row r="843" spans="1:2" x14ac:dyDescent="0.35">
      <c r="A843" s="89"/>
      <c r="B843" s="90"/>
    </row>
    <row r="844" spans="1:2" x14ac:dyDescent="0.35">
      <c r="A844" s="89"/>
      <c r="B844" s="90"/>
    </row>
    <row r="845" spans="1:2" x14ac:dyDescent="0.35">
      <c r="A845" s="89"/>
      <c r="B845" s="90"/>
    </row>
    <row r="846" spans="1:2" x14ac:dyDescent="0.35">
      <c r="A846" s="89"/>
      <c r="B846" s="90"/>
    </row>
    <row r="847" spans="1:2" x14ac:dyDescent="0.35">
      <c r="A847" s="89"/>
      <c r="B847" s="90"/>
    </row>
    <row r="848" spans="1:2" x14ac:dyDescent="0.35">
      <c r="A848" s="89"/>
      <c r="B848" s="90"/>
    </row>
    <row r="849" spans="1:2" x14ac:dyDescent="0.35">
      <c r="A849" s="89"/>
      <c r="B849" s="90"/>
    </row>
    <row r="850" spans="1:2" x14ac:dyDescent="0.35">
      <c r="A850" s="89"/>
      <c r="B850" s="90"/>
    </row>
    <row r="851" spans="1:2" x14ac:dyDescent="0.35">
      <c r="A851" s="89"/>
      <c r="B851" s="90"/>
    </row>
    <row r="852" spans="1:2" x14ac:dyDescent="0.35">
      <c r="A852" s="89"/>
      <c r="B852" s="90"/>
    </row>
    <row r="853" spans="1:2" x14ac:dyDescent="0.35">
      <c r="A853" s="89"/>
      <c r="B853" s="90"/>
    </row>
    <row r="854" spans="1:2" x14ac:dyDescent="0.35">
      <c r="A854" s="89"/>
      <c r="B854" s="90"/>
    </row>
    <row r="855" spans="1:2" x14ac:dyDescent="0.35">
      <c r="A855" s="89"/>
      <c r="B855" s="90"/>
    </row>
    <row r="856" spans="1:2" x14ac:dyDescent="0.35">
      <c r="A856" s="89"/>
      <c r="B856" s="90"/>
    </row>
    <row r="857" spans="1:2" x14ac:dyDescent="0.35">
      <c r="A857" s="89"/>
      <c r="B857" s="90"/>
    </row>
    <row r="858" spans="1:2" x14ac:dyDescent="0.35">
      <c r="A858" s="89"/>
      <c r="B858" s="90"/>
    </row>
    <row r="859" spans="1:2" x14ac:dyDescent="0.35">
      <c r="A859" s="89"/>
      <c r="B859" s="90"/>
    </row>
    <row r="860" spans="1:2" x14ac:dyDescent="0.35">
      <c r="A860" s="89"/>
      <c r="B860" s="90"/>
    </row>
    <row r="861" spans="1:2" x14ac:dyDescent="0.35">
      <c r="A861" s="89"/>
      <c r="B861" s="90"/>
    </row>
    <row r="862" spans="1:2" x14ac:dyDescent="0.35">
      <c r="A862" s="89"/>
      <c r="B862" s="90"/>
    </row>
    <row r="863" spans="1:2" x14ac:dyDescent="0.35">
      <c r="A863" s="89"/>
      <c r="B863" s="90"/>
    </row>
    <row r="864" spans="1:2" x14ac:dyDescent="0.35">
      <c r="A864" s="89"/>
      <c r="B864" s="90"/>
    </row>
    <row r="865" spans="1:2" x14ac:dyDescent="0.35">
      <c r="A865" s="89"/>
      <c r="B865" s="90"/>
    </row>
    <row r="866" spans="1:2" x14ac:dyDescent="0.35">
      <c r="A866" s="89"/>
      <c r="B866" s="90"/>
    </row>
    <row r="867" spans="1:2" x14ac:dyDescent="0.35">
      <c r="A867" s="89"/>
      <c r="B867" s="90"/>
    </row>
    <row r="868" spans="1:2" x14ac:dyDescent="0.35">
      <c r="A868" s="89"/>
      <c r="B868" s="90"/>
    </row>
    <row r="869" spans="1:2" x14ac:dyDescent="0.35">
      <c r="A869" s="89"/>
      <c r="B869" s="90"/>
    </row>
    <row r="870" spans="1:2" x14ac:dyDescent="0.35">
      <c r="A870" s="89"/>
      <c r="B870" s="90"/>
    </row>
    <row r="871" spans="1:2" x14ac:dyDescent="0.35">
      <c r="A871" s="89"/>
      <c r="B871" s="90"/>
    </row>
    <row r="872" spans="1:2" x14ac:dyDescent="0.35">
      <c r="A872" s="89"/>
      <c r="B872" s="90"/>
    </row>
    <row r="873" spans="1:2" x14ac:dyDescent="0.35">
      <c r="A873" s="89"/>
      <c r="B873" s="90"/>
    </row>
    <row r="874" spans="1:2" x14ac:dyDescent="0.35">
      <c r="A874" s="89"/>
      <c r="B874" s="90"/>
    </row>
    <row r="875" spans="1:2" x14ac:dyDescent="0.35">
      <c r="A875" s="89"/>
      <c r="B875" s="90"/>
    </row>
    <row r="876" spans="1:2" x14ac:dyDescent="0.35">
      <c r="A876" s="89"/>
      <c r="B876" s="90"/>
    </row>
    <row r="877" spans="1:2" x14ac:dyDescent="0.35">
      <c r="A877" s="89"/>
      <c r="B877" s="90"/>
    </row>
    <row r="878" spans="1:2" x14ac:dyDescent="0.35">
      <c r="A878" s="89"/>
      <c r="B878" s="90"/>
    </row>
    <row r="879" spans="1:2" x14ac:dyDescent="0.35">
      <c r="A879" s="89"/>
      <c r="B879" s="90"/>
    </row>
    <row r="880" spans="1:2" x14ac:dyDescent="0.35">
      <c r="A880" s="89"/>
      <c r="B880" s="90"/>
    </row>
    <row r="881" spans="1:2" x14ac:dyDescent="0.35">
      <c r="A881" s="89"/>
      <c r="B881" s="90"/>
    </row>
    <row r="882" spans="1:2" x14ac:dyDescent="0.35">
      <c r="A882" s="89"/>
      <c r="B882" s="90"/>
    </row>
    <row r="883" spans="1:2" x14ac:dyDescent="0.35">
      <c r="A883" s="89"/>
      <c r="B883" s="90"/>
    </row>
    <row r="884" spans="1:2" x14ac:dyDescent="0.35">
      <c r="A884" s="89"/>
      <c r="B884" s="90"/>
    </row>
    <row r="885" spans="1:2" x14ac:dyDescent="0.35">
      <c r="A885" s="89"/>
      <c r="B885" s="90"/>
    </row>
    <row r="886" spans="1:2" x14ac:dyDescent="0.35">
      <c r="A886" s="89"/>
      <c r="B886" s="90"/>
    </row>
    <row r="887" spans="1:2" x14ac:dyDescent="0.35">
      <c r="A887" s="89"/>
      <c r="B887" s="90"/>
    </row>
    <row r="888" spans="1:2" x14ac:dyDescent="0.35">
      <c r="A888" s="89"/>
      <c r="B888" s="90"/>
    </row>
    <row r="889" spans="1:2" x14ac:dyDescent="0.35">
      <c r="A889" s="89"/>
      <c r="B889" s="90"/>
    </row>
    <row r="890" spans="1:2" x14ac:dyDescent="0.35">
      <c r="A890" s="89"/>
      <c r="B890" s="90"/>
    </row>
    <row r="891" spans="1:2" x14ac:dyDescent="0.35">
      <c r="A891" s="89"/>
      <c r="B891" s="90"/>
    </row>
    <row r="892" spans="1:2" x14ac:dyDescent="0.35">
      <c r="A892" s="89"/>
      <c r="B892" s="90"/>
    </row>
    <row r="893" spans="1:2" x14ac:dyDescent="0.35">
      <c r="A893" s="89"/>
      <c r="B893" s="90"/>
    </row>
    <row r="894" spans="1:2" x14ac:dyDescent="0.35">
      <c r="A894" s="89"/>
      <c r="B894" s="90"/>
    </row>
    <row r="895" spans="1:2" x14ac:dyDescent="0.35">
      <c r="A895" s="89"/>
      <c r="B895" s="90"/>
    </row>
    <row r="896" spans="1:2" x14ac:dyDescent="0.35">
      <c r="A896" s="89"/>
      <c r="B896" s="90"/>
    </row>
    <row r="897" spans="1:2" x14ac:dyDescent="0.35">
      <c r="A897" s="89"/>
      <c r="B897" s="90"/>
    </row>
    <row r="898" spans="1:2" x14ac:dyDescent="0.35">
      <c r="A898" s="89"/>
      <c r="B898" s="90"/>
    </row>
    <row r="899" spans="1:2" x14ac:dyDescent="0.35">
      <c r="A899" s="89"/>
      <c r="B899" s="90"/>
    </row>
    <row r="900" spans="1:2" x14ac:dyDescent="0.35">
      <c r="A900" s="89"/>
      <c r="B900" s="90"/>
    </row>
    <row r="901" spans="1:2" x14ac:dyDescent="0.35">
      <c r="A901" s="89"/>
      <c r="B901" s="90"/>
    </row>
    <row r="902" spans="1:2" x14ac:dyDescent="0.35">
      <c r="A902" s="89"/>
      <c r="B902" s="90"/>
    </row>
    <row r="903" spans="1:2" x14ac:dyDescent="0.35">
      <c r="A903" s="89"/>
      <c r="B903" s="90"/>
    </row>
    <row r="904" spans="1:2" x14ac:dyDescent="0.35">
      <c r="A904" s="89"/>
      <c r="B904" s="90"/>
    </row>
    <row r="905" spans="1:2" x14ac:dyDescent="0.35">
      <c r="A905" s="89"/>
      <c r="B905" s="90"/>
    </row>
    <row r="906" spans="1:2" x14ac:dyDescent="0.35">
      <c r="A906" s="89"/>
      <c r="B906" s="90"/>
    </row>
    <row r="907" spans="1:2" x14ac:dyDescent="0.35">
      <c r="A907" s="89"/>
      <c r="B907" s="90"/>
    </row>
    <row r="908" spans="1:2" x14ac:dyDescent="0.35">
      <c r="A908" s="89"/>
      <c r="B908" s="90"/>
    </row>
    <row r="909" spans="1:2" x14ac:dyDescent="0.35">
      <c r="A909" s="89"/>
      <c r="B909" s="90"/>
    </row>
    <row r="910" spans="1:2" x14ac:dyDescent="0.35">
      <c r="A910" s="89"/>
      <c r="B910" s="90"/>
    </row>
    <row r="911" spans="1:2" x14ac:dyDescent="0.35">
      <c r="A911" s="89"/>
      <c r="B911" s="90"/>
    </row>
    <row r="912" spans="1:2" x14ac:dyDescent="0.35">
      <c r="A912" s="89"/>
      <c r="B912" s="90"/>
    </row>
    <row r="913" spans="1:2" x14ac:dyDescent="0.35">
      <c r="A913" s="89"/>
      <c r="B913" s="90"/>
    </row>
    <row r="914" spans="1:2" x14ac:dyDescent="0.35">
      <c r="A914" s="89"/>
      <c r="B914" s="90"/>
    </row>
    <row r="915" spans="1:2" x14ac:dyDescent="0.35">
      <c r="A915" s="89"/>
      <c r="B915" s="90"/>
    </row>
    <row r="916" spans="1:2" x14ac:dyDescent="0.35">
      <c r="A916" s="89"/>
      <c r="B916" s="90"/>
    </row>
    <row r="917" spans="1:2" x14ac:dyDescent="0.35">
      <c r="A917" s="89"/>
      <c r="B917" s="90"/>
    </row>
    <row r="918" spans="1:2" x14ac:dyDescent="0.35">
      <c r="A918" s="89"/>
      <c r="B918" s="90"/>
    </row>
    <row r="919" spans="1:2" x14ac:dyDescent="0.35">
      <c r="A919" s="89"/>
      <c r="B919" s="90"/>
    </row>
    <row r="920" spans="1:2" x14ac:dyDescent="0.35">
      <c r="A920" s="89"/>
      <c r="B920" s="90"/>
    </row>
    <row r="921" spans="1:2" x14ac:dyDescent="0.35">
      <c r="A921" s="89"/>
      <c r="B921" s="90"/>
    </row>
    <row r="922" spans="1:2" x14ac:dyDescent="0.35">
      <c r="A922" s="89"/>
      <c r="B922" s="90"/>
    </row>
    <row r="923" spans="1:2" x14ac:dyDescent="0.35">
      <c r="A923" s="89"/>
      <c r="B923" s="90"/>
    </row>
    <row r="924" spans="1:2" x14ac:dyDescent="0.35">
      <c r="A924" s="89"/>
      <c r="B924" s="90"/>
    </row>
    <row r="925" spans="1:2" x14ac:dyDescent="0.35">
      <c r="A925" s="89"/>
      <c r="B925" s="90"/>
    </row>
    <row r="926" spans="1:2" x14ac:dyDescent="0.35">
      <c r="A926" s="89"/>
      <c r="B926" s="90"/>
    </row>
    <row r="927" spans="1:2" x14ac:dyDescent="0.35">
      <c r="A927" s="89"/>
      <c r="B927" s="90"/>
    </row>
    <row r="928" spans="1:2" x14ac:dyDescent="0.35">
      <c r="A928" s="89"/>
      <c r="B928" s="90"/>
    </row>
    <row r="929" spans="1:2" x14ac:dyDescent="0.35">
      <c r="A929" s="89"/>
      <c r="B929" s="90"/>
    </row>
    <row r="930" spans="1:2" x14ac:dyDescent="0.35">
      <c r="A930" s="89"/>
      <c r="B930" s="90"/>
    </row>
    <row r="931" spans="1:2" x14ac:dyDescent="0.35">
      <c r="A931" s="89"/>
      <c r="B931" s="90"/>
    </row>
    <row r="932" spans="1:2" x14ac:dyDescent="0.35">
      <c r="A932" s="89"/>
      <c r="B932" s="90"/>
    </row>
    <row r="933" spans="1:2" x14ac:dyDescent="0.35">
      <c r="A933" s="89"/>
      <c r="B933" s="90"/>
    </row>
    <row r="934" spans="1:2" x14ac:dyDescent="0.35">
      <c r="A934" s="89"/>
      <c r="B934" s="90"/>
    </row>
    <row r="935" spans="1:2" x14ac:dyDescent="0.35">
      <c r="A935" s="89"/>
      <c r="B935" s="90"/>
    </row>
    <row r="936" spans="1:2" x14ac:dyDescent="0.35">
      <c r="A936" s="89"/>
      <c r="B936" s="90"/>
    </row>
    <row r="937" spans="1:2" x14ac:dyDescent="0.35">
      <c r="A937" s="89"/>
      <c r="B937" s="90"/>
    </row>
    <row r="938" spans="1:2" x14ac:dyDescent="0.35">
      <c r="A938" s="89"/>
      <c r="B938" s="90"/>
    </row>
    <row r="939" spans="1:2" x14ac:dyDescent="0.35">
      <c r="A939" s="89"/>
      <c r="B939" s="90"/>
    </row>
    <row r="940" spans="1:2" x14ac:dyDescent="0.35">
      <c r="A940" s="89"/>
      <c r="B940" s="90"/>
    </row>
    <row r="941" spans="1:2" x14ac:dyDescent="0.35">
      <c r="A941" s="89"/>
      <c r="B941" s="90"/>
    </row>
    <row r="942" spans="1:2" x14ac:dyDescent="0.35">
      <c r="A942" s="89"/>
      <c r="B942" s="90"/>
    </row>
    <row r="943" spans="1:2" x14ac:dyDescent="0.35">
      <c r="A943" s="89"/>
      <c r="B943" s="90"/>
    </row>
    <row r="944" spans="1:2" x14ac:dyDescent="0.35">
      <c r="A944" s="89"/>
      <c r="B944" s="90"/>
    </row>
    <row r="945" spans="1:2" x14ac:dyDescent="0.35">
      <c r="A945" s="89"/>
      <c r="B945" s="90"/>
    </row>
    <row r="946" spans="1:2" x14ac:dyDescent="0.35">
      <c r="A946" s="89"/>
      <c r="B946" s="90"/>
    </row>
    <row r="947" spans="1:2" x14ac:dyDescent="0.35">
      <c r="A947" s="89"/>
      <c r="B947" s="90"/>
    </row>
    <row r="948" spans="1:2" x14ac:dyDescent="0.35">
      <c r="A948" s="89"/>
      <c r="B948" s="90"/>
    </row>
    <row r="949" spans="1:2" x14ac:dyDescent="0.35">
      <c r="A949" s="89"/>
      <c r="B949" s="90"/>
    </row>
    <row r="950" spans="1:2" x14ac:dyDescent="0.35">
      <c r="A950" s="89"/>
      <c r="B950" s="90"/>
    </row>
    <row r="951" spans="1:2" x14ac:dyDescent="0.35">
      <c r="A951" s="89"/>
      <c r="B951" s="90"/>
    </row>
    <row r="952" spans="1:2" x14ac:dyDescent="0.35">
      <c r="A952" s="89"/>
      <c r="B952" s="90"/>
    </row>
    <row r="953" spans="1:2" x14ac:dyDescent="0.35">
      <c r="A953" s="89"/>
      <c r="B953" s="90"/>
    </row>
    <row r="954" spans="1:2" x14ac:dyDescent="0.35">
      <c r="A954" s="89"/>
      <c r="B954" s="90"/>
    </row>
    <row r="955" spans="1:2" x14ac:dyDescent="0.35">
      <c r="A955" s="89"/>
      <c r="B955" s="90"/>
    </row>
    <row r="956" spans="1:2" x14ac:dyDescent="0.35">
      <c r="A956" s="89"/>
      <c r="B956" s="90"/>
    </row>
    <row r="957" spans="1:2" x14ac:dyDescent="0.35">
      <c r="A957" s="89"/>
      <c r="B957" s="90"/>
    </row>
    <row r="958" spans="1:2" x14ac:dyDescent="0.35">
      <c r="A958" s="89"/>
      <c r="B958" s="90"/>
    </row>
    <row r="959" spans="1:2" x14ac:dyDescent="0.35">
      <c r="A959" s="89"/>
      <c r="B959" s="90"/>
    </row>
    <row r="960" spans="1:2" x14ac:dyDescent="0.35">
      <c r="A960" s="89"/>
      <c r="B960" s="90"/>
    </row>
    <row r="961" spans="1:2" x14ac:dyDescent="0.35">
      <c r="A961" s="89"/>
      <c r="B961" s="90"/>
    </row>
    <row r="962" spans="1:2" x14ac:dyDescent="0.35">
      <c r="A962" s="89"/>
      <c r="B962" s="90"/>
    </row>
    <row r="963" spans="1:2" x14ac:dyDescent="0.35">
      <c r="A963" s="89"/>
      <c r="B963" s="90"/>
    </row>
    <row r="964" spans="1:2" x14ac:dyDescent="0.35">
      <c r="A964" s="89"/>
      <c r="B964" s="90"/>
    </row>
    <row r="965" spans="1:2" x14ac:dyDescent="0.35">
      <c r="A965" s="89"/>
      <c r="B965" s="90"/>
    </row>
    <row r="966" spans="1:2" x14ac:dyDescent="0.35">
      <c r="A966" s="89"/>
      <c r="B966" s="90"/>
    </row>
    <row r="967" spans="1:2" x14ac:dyDescent="0.35">
      <c r="A967" s="89"/>
      <c r="B967" s="90"/>
    </row>
    <row r="968" spans="1:2" x14ac:dyDescent="0.35">
      <c r="A968" s="89"/>
      <c r="B968" s="90"/>
    </row>
    <row r="969" spans="1:2" x14ac:dyDescent="0.35">
      <c r="A969" s="89"/>
      <c r="B969" s="90"/>
    </row>
    <row r="970" spans="1:2" x14ac:dyDescent="0.35">
      <c r="A970" s="89"/>
      <c r="B970" s="90"/>
    </row>
    <row r="971" spans="1:2" x14ac:dyDescent="0.35">
      <c r="A971" s="89"/>
      <c r="B971" s="90"/>
    </row>
    <row r="972" spans="1:2" x14ac:dyDescent="0.35">
      <c r="A972" s="89"/>
      <c r="B972" s="90"/>
    </row>
    <row r="973" spans="1:2" x14ac:dyDescent="0.35">
      <c r="A973" s="89"/>
      <c r="B973" s="90"/>
    </row>
    <row r="974" spans="1:2" x14ac:dyDescent="0.35">
      <c r="A974" s="89"/>
      <c r="B974" s="90"/>
    </row>
    <row r="975" spans="1:2" x14ac:dyDescent="0.35">
      <c r="A975" s="89"/>
      <c r="B975" s="90"/>
    </row>
    <row r="976" spans="1:2" x14ac:dyDescent="0.35">
      <c r="A976" s="89"/>
      <c r="B976" s="90"/>
    </row>
    <row r="977" spans="1:2" x14ac:dyDescent="0.35">
      <c r="A977" s="89"/>
      <c r="B977" s="90"/>
    </row>
    <row r="978" spans="1:2" x14ac:dyDescent="0.35">
      <c r="A978" s="89"/>
      <c r="B978" s="90"/>
    </row>
    <row r="979" spans="1:2" x14ac:dyDescent="0.35">
      <c r="A979" s="89"/>
      <c r="B979" s="90"/>
    </row>
    <row r="980" spans="1:2" x14ac:dyDescent="0.35">
      <c r="A980" s="89"/>
      <c r="B980" s="90"/>
    </row>
    <row r="981" spans="1:2" x14ac:dyDescent="0.35">
      <c r="A981" s="89"/>
      <c r="B981" s="90"/>
    </row>
    <row r="982" spans="1:2" x14ac:dyDescent="0.35">
      <c r="A982" s="89"/>
      <c r="B982" s="90"/>
    </row>
    <row r="983" spans="1:2" x14ac:dyDescent="0.35">
      <c r="A983" s="89"/>
      <c r="B983" s="90"/>
    </row>
    <row r="984" spans="1:2" x14ac:dyDescent="0.35">
      <c r="A984" s="89"/>
      <c r="B984" s="90"/>
    </row>
    <row r="985" spans="1:2" x14ac:dyDescent="0.35">
      <c r="A985" s="89"/>
      <c r="B985" s="90"/>
    </row>
    <row r="986" spans="1:2" x14ac:dyDescent="0.35">
      <c r="A986" s="89"/>
      <c r="B986" s="90"/>
    </row>
    <row r="987" spans="1:2" x14ac:dyDescent="0.35">
      <c r="A987" s="89"/>
      <c r="B987" s="90"/>
    </row>
    <row r="988" spans="1:2" x14ac:dyDescent="0.35">
      <c r="A988" s="89"/>
      <c r="B988" s="90"/>
    </row>
    <row r="989" spans="1:2" x14ac:dyDescent="0.35">
      <c r="A989" s="89"/>
      <c r="B989" s="90"/>
    </row>
    <row r="990" spans="1:2" x14ac:dyDescent="0.35">
      <c r="A990" s="89"/>
      <c r="B990" s="90"/>
    </row>
    <row r="991" spans="1:2" x14ac:dyDescent="0.35">
      <c r="A991" s="89"/>
      <c r="B991" s="90"/>
    </row>
    <row r="992" spans="1:2" x14ac:dyDescent="0.35">
      <c r="A992" s="89"/>
      <c r="B992" s="90"/>
    </row>
    <row r="993" spans="1:2" x14ac:dyDescent="0.35">
      <c r="A993" s="89"/>
      <c r="B993" s="90"/>
    </row>
    <row r="994" spans="1:2" x14ac:dyDescent="0.35">
      <c r="A994" s="89"/>
      <c r="B994" s="90"/>
    </row>
    <row r="995" spans="1:2" x14ac:dyDescent="0.35">
      <c r="A995" s="89"/>
      <c r="B995" s="90"/>
    </row>
    <row r="996" spans="1:2" x14ac:dyDescent="0.35">
      <c r="A996" s="89"/>
      <c r="B996" s="90"/>
    </row>
    <row r="997" spans="1:2" x14ac:dyDescent="0.35">
      <c r="A997" s="89"/>
      <c r="B997" s="90"/>
    </row>
    <row r="998" spans="1:2" x14ac:dyDescent="0.35">
      <c r="A998" s="89"/>
      <c r="B998" s="90"/>
    </row>
    <row r="999" spans="1:2" x14ac:dyDescent="0.35">
      <c r="A999" s="89"/>
      <c r="B999" s="90"/>
    </row>
    <row r="1000" spans="1:2" x14ac:dyDescent="0.35">
      <c r="A1000" s="89"/>
      <c r="B1000" s="90"/>
    </row>
    <row r="1001" spans="1:2" x14ac:dyDescent="0.35">
      <c r="A1001" s="89"/>
      <c r="B1001" s="90"/>
    </row>
    <row r="1002" spans="1:2" x14ac:dyDescent="0.35">
      <c r="A1002" s="89"/>
      <c r="B1002" s="90"/>
    </row>
    <row r="1003" spans="1:2" x14ac:dyDescent="0.35">
      <c r="A1003" s="89"/>
      <c r="B1003" s="90"/>
    </row>
    <row r="1004" spans="1:2" x14ac:dyDescent="0.35">
      <c r="A1004" s="89"/>
      <c r="B1004" s="90"/>
    </row>
    <row r="1005" spans="1:2" x14ac:dyDescent="0.35">
      <c r="A1005" s="89"/>
      <c r="B1005" s="90"/>
    </row>
    <row r="1006" spans="1:2" x14ac:dyDescent="0.35">
      <c r="A1006" s="89"/>
      <c r="B1006" s="90"/>
    </row>
    <row r="1007" spans="1:2" x14ac:dyDescent="0.35">
      <c r="A1007" s="89"/>
      <c r="B1007" s="90"/>
    </row>
    <row r="1008" spans="1:2" x14ac:dyDescent="0.35">
      <c r="A1008" s="89"/>
      <c r="B1008" s="90"/>
    </row>
    <row r="1009" spans="1:2" x14ac:dyDescent="0.35">
      <c r="A1009" s="89"/>
      <c r="B1009" s="90"/>
    </row>
    <row r="1010" spans="1:2" x14ac:dyDescent="0.35">
      <c r="A1010" s="89"/>
      <c r="B1010" s="90"/>
    </row>
    <row r="1011" spans="1:2" x14ac:dyDescent="0.35">
      <c r="A1011" s="89"/>
      <c r="B1011" s="90"/>
    </row>
    <row r="1012" spans="1:2" x14ac:dyDescent="0.35">
      <c r="A1012" s="89"/>
      <c r="B1012" s="90"/>
    </row>
    <row r="1013" spans="1:2" x14ac:dyDescent="0.35">
      <c r="A1013" s="89"/>
      <c r="B1013" s="90"/>
    </row>
    <row r="1014" spans="1:2" x14ac:dyDescent="0.35">
      <c r="A1014" s="89"/>
      <c r="B1014" s="90"/>
    </row>
    <row r="1015" spans="1:2" x14ac:dyDescent="0.35">
      <c r="A1015" s="89"/>
      <c r="B1015" s="90"/>
    </row>
    <row r="1016" spans="1:2" x14ac:dyDescent="0.35">
      <c r="A1016" s="89"/>
      <c r="B1016" s="90"/>
    </row>
    <row r="1017" spans="1:2" x14ac:dyDescent="0.35">
      <c r="A1017" s="89"/>
      <c r="B1017" s="90"/>
    </row>
    <row r="1018" spans="1:2" x14ac:dyDescent="0.35">
      <c r="A1018" s="89"/>
      <c r="B1018" s="90"/>
    </row>
    <row r="1019" spans="1:2" x14ac:dyDescent="0.35">
      <c r="A1019" s="89"/>
      <c r="B1019" s="90"/>
    </row>
    <row r="1020" spans="1:2" x14ac:dyDescent="0.35">
      <c r="A1020" s="89"/>
      <c r="B1020" s="90"/>
    </row>
    <row r="1021" spans="1:2" x14ac:dyDescent="0.35">
      <c r="A1021" s="89"/>
      <c r="B1021" s="90"/>
    </row>
    <row r="1022" spans="1:2" x14ac:dyDescent="0.35">
      <c r="A1022" s="89"/>
      <c r="B1022" s="90"/>
    </row>
    <row r="1023" spans="1:2" x14ac:dyDescent="0.35">
      <c r="A1023" s="89"/>
      <c r="B1023" s="90"/>
    </row>
    <row r="1024" spans="1:2" x14ac:dyDescent="0.35">
      <c r="A1024" s="89"/>
      <c r="B1024" s="90"/>
    </row>
    <row r="1025" spans="1:2" x14ac:dyDescent="0.35">
      <c r="A1025" s="89"/>
      <c r="B1025" s="90"/>
    </row>
    <row r="1026" spans="1:2" x14ac:dyDescent="0.35">
      <c r="A1026" s="89"/>
      <c r="B1026" s="90"/>
    </row>
    <row r="1027" spans="1:2" x14ac:dyDescent="0.35">
      <c r="A1027" s="89"/>
      <c r="B1027" s="90"/>
    </row>
    <row r="1028" spans="1:2" x14ac:dyDescent="0.35">
      <c r="A1028" s="89"/>
      <c r="B1028" s="90"/>
    </row>
    <row r="1029" spans="1:2" x14ac:dyDescent="0.35">
      <c r="A1029" s="89"/>
      <c r="B1029" s="90"/>
    </row>
    <row r="1030" spans="1:2" x14ac:dyDescent="0.35">
      <c r="A1030" s="89"/>
      <c r="B1030" s="90"/>
    </row>
    <row r="1031" spans="1:2" x14ac:dyDescent="0.35">
      <c r="A1031" s="89"/>
      <c r="B1031" s="90"/>
    </row>
    <row r="1032" spans="1:2" x14ac:dyDescent="0.35">
      <c r="A1032" s="89"/>
      <c r="B1032" s="90"/>
    </row>
    <row r="1033" spans="1:2" x14ac:dyDescent="0.35">
      <c r="A1033" s="89"/>
      <c r="B1033" s="90"/>
    </row>
    <row r="1034" spans="1:2" x14ac:dyDescent="0.35">
      <c r="A1034" s="89"/>
      <c r="B1034" s="90"/>
    </row>
    <row r="1035" spans="1:2" x14ac:dyDescent="0.35">
      <c r="A1035" s="89"/>
      <c r="B1035" s="90"/>
    </row>
    <row r="1036" spans="1:2" x14ac:dyDescent="0.35">
      <c r="A1036" s="89"/>
      <c r="B1036" s="90"/>
    </row>
    <row r="1037" spans="1:2" x14ac:dyDescent="0.35">
      <c r="A1037" s="89"/>
      <c r="B1037" s="90"/>
    </row>
    <row r="1038" spans="1:2" x14ac:dyDescent="0.35">
      <c r="A1038" s="89"/>
      <c r="B1038" s="90"/>
    </row>
    <row r="1039" spans="1:2" x14ac:dyDescent="0.35">
      <c r="A1039" s="89"/>
      <c r="B1039" s="90"/>
    </row>
    <row r="1040" spans="1:2" x14ac:dyDescent="0.35">
      <c r="A1040" s="89"/>
      <c r="B1040" s="90"/>
    </row>
    <row r="1041" spans="1:2" x14ac:dyDescent="0.35">
      <c r="A1041" s="89"/>
      <c r="B1041" s="90"/>
    </row>
    <row r="1042" spans="1:2" x14ac:dyDescent="0.35">
      <c r="A1042" s="89"/>
      <c r="B1042" s="90"/>
    </row>
    <row r="1043" spans="1:2" x14ac:dyDescent="0.35">
      <c r="A1043" s="89"/>
      <c r="B1043" s="90"/>
    </row>
    <row r="1044" spans="1:2" x14ac:dyDescent="0.35">
      <c r="A1044" s="89"/>
      <c r="B1044" s="90"/>
    </row>
    <row r="1045" spans="1:2" x14ac:dyDescent="0.35">
      <c r="A1045" s="89"/>
      <c r="B1045" s="90"/>
    </row>
    <row r="1046" spans="1:2" x14ac:dyDescent="0.35">
      <c r="A1046" s="89"/>
      <c r="B1046" s="90"/>
    </row>
    <row r="1047" spans="1:2" x14ac:dyDescent="0.35">
      <c r="A1047" s="89"/>
      <c r="B1047" s="90"/>
    </row>
    <row r="1048" spans="1:2" x14ac:dyDescent="0.35">
      <c r="A1048" s="89"/>
      <c r="B1048" s="90"/>
    </row>
    <row r="1049" spans="1:2" x14ac:dyDescent="0.35">
      <c r="A1049" s="89"/>
      <c r="B1049" s="90"/>
    </row>
    <row r="1050" spans="1:2" x14ac:dyDescent="0.35">
      <c r="A1050" s="89"/>
      <c r="B1050" s="90"/>
    </row>
    <row r="1051" spans="1:2" x14ac:dyDescent="0.35">
      <c r="A1051" s="89"/>
      <c r="B1051" s="90"/>
    </row>
    <row r="1052" spans="1:2" x14ac:dyDescent="0.35">
      <c r="A1052" s="89"/>
      <c r="B1052" s="90"/>
    </row>
    <row r="1053" spans="1:2" x14ac:dyDescent="0.35">
      <c r="A1053" s="89"/>
      <c r="B1053" s="90"/>
    </row>
    <row r="1054" spans="1:2" x14ac:dyDescent="0.35">
      <c r="A1054" s="89"/>
      <c r="B1054" s="90"/>
    </row>
    <row r="1055" spans="1:2" x14ac:dyDescent="0.35">
      <c r="A1055" s="89"/>
      <c r="B1055" s="90"/>
    </row>
    <row r="1056" spans="1:2" x14ac:dyDescent="0.35">
      <c r="A1056" s="89"/>
      <c r="B1056" s="90"/>
    </row>
    <row r="1057" spans="1:2" x14ac:dyDescent="0.35">
      <c r="A1057" s="89"/>
      <c r="B1057" s="90"/>
    </row>
    <row r="1058" spans="1:2" x14ac:dyDescent="0.35">
      <c r="A1058" s="89"/>
      <c r="B1058" s="90"/>
    </row>
    <row r="1059" spans="1:2" x14ac:dyDescent="0.35">
      <c r="A1059" s="89"/>
      <c r="B1059" s="90"/>
    </row>
    <row r="1060" spans="1:2" x14ac:dyDescent="0.35">
      <c r="A1060" s="89"/>
      <c r="B1060" s="90"/>
    </row>
    <row r="1061" spans="1:2" x14ac:dyDescent="0.35">
      <c r="A1061" s="89"/>
      <c r="B1061" s="90"/>
    </row>
    <row r="1062" spans="1:2" x14ac:dyDescent="0.35">
      <c r="A1062" s="89"/>
      <c r="B1062" s="90"/>
    </row>
    <row r="1063" spans="1:2" x14ac:dyDescent="0.35">
      <c r="A1063" s="89"/>
      <c r="B1063" s="90"/>
    </row>
    <row r="1064" spans="1:2" x14ac:dyDescent="0.35">
      <c r="A1064" s="89"/>
      <c r="B1064" s="90"/>
    </row>
    <row r="1065" spans="1:2" x14ac:dyDescent="0.35">
      <c r="A1065" s="89"/>
      <c r="B1065" s="90"/>
    </row>
    <row r="1066" spans="1:2" x14ac:dyDescent="0.35">
      <c r="A1066" s="89"/>
      <c r="B1066" s="90"/>
    </row>
    <row r="1067" spans="1:2" x14ac:dyDescent="0.35">
      <c r="A1067" s="89"/>
      <c r="B1067" s="90"/>
    </row>
    <row r="1068" spans="1:2" x14ac:dyDescent="0.35">
      <c r="A1068" s="89"/>
      <c r="B1068" s="90"/>
    </row>
    <row r="1069" spans="1:2" x14ac:dyDescent="0.35">
      <c r="A1069" s="89"/>
      <c r="B1069" s="90"/>
    </row>
    <row r="1070" spans="1:2" x14ac:dyDescent="0.35">
      <c r="A1070" s="89"/>
      <c r="B1070" s="90"/>
    </row>
    <row r="1071" spans="1:2" x14ac:dyDescent="0.35">
      <c r="A1071" s="89"/>
      <c r="B1071" s="90"/>
    </row>
    <row r="1072" spans="1:2" x14ac:dyDescent="0.35">
      <c r="A1072" s="89"/>
      <c r="B1072" s="90"/>
    </row>
    <row r="1073" spans="1:2" x14ac:dyDescent="0.35">
      <c r="A1073" s="89"/>
      <c r="B1073" s="90"/>
    </row>
    <row r="1074" spans="1:2" x14ac:dyDescent="0.35">
      <c r="A1074" s="89"/>
      <c r="B1074" s="90"/>
    </row>
    <row r="1075" spans="1:2" x14ac:dyDescent="0.35">
      <c r="A1075" s="89"/>
      <c r="B1075" s="90"/>
    </row>
    <row r="1076" spans="1:2" x14ac:dyDescent="0.35">
      <c r="A1076" s="89"/>
      <c r="B1076" s="90"/>
    </row>
    <row r="1077" spans="1:2" x14ac:dyDescent="0.35">
      <c r="A1077" s="89"/>
      <c r="B1077" s="90"/>
    </row>
    <row r="1078" spans="1:2" x14ac:dyDescent="0.35">
      <c r="A1078" s="89"/>
      <c r="B1078" s="90"/>
    </row>
    <row r="1079" spans="1:2" x14ac:dyDescent="0.35">
      <c r="A1079" s="89"/>
      <c r="B1079" s="90"/>
    </row>
    <row r="1080" spans="1:2" x14ac:dyDescent="0.35">
      <c r="A1080" s="89"/>
      <c r="B1080" s="90"/>
    </row>
    <row r="1081" spans="1:2" x14ac:dyDescent="0.35">
      <c r="A1081" s="89"/>
      <c r="B1081" s="90"/>
    </row>
    <row r="1082" spans="1:2" x14ac:dyDescent="0.35">
      <c r="A1082" s="89"/>
      <c r="B1082" s="90"/>
    </row>
    <row r="1083" spans="1:2" x14ac:dyDescent="0.35">
      <c r="A1083" s="89"/>
      <c r="B1083" s="90"/>
    </row>
    <row r="1084" spans="1:2" x14ac:dyDescent="0.35">
      <c r="A1084" s="89"/>
      <c r="B1084" s="90"/>
    </row>
    <row r="1085" spans="1:2" x14ac:dyDescent="0.35">
      <c r="A1085" s="89"/>
      <c r="B1085" s="90"/>
    </row>
    <row r="1086" spans="1:2" x14ac:dyDescent="0.35">
      <c r="A1086" s="89"/>
      <c r="B1086" s="90"/>
    </row>
    <row r="1087" spans="1:2" x14ac:dyDescent="0.35">
      <c r="A1087" s="89"/>
      <c r="B1087" s="90"/>
    </row>
    <row r="1088" spans="1:2" x14ac:dyDescent="0.35">
      <c r="A1088" s="89"/>
      <c r="B1088" s="90"/>
    </row>
    <row r="1089" spans="1:2" x14ac:dyDescent="0.35">
      <c r="A1089" s="89"/>
      <c r="B1089" s="90"/>
    </row>
    <row r="1090" spans="1:2" x14ac:dyDescent="0.35">
      <c r="A1090" s="89"/>
      <c r="B1090" s="90"/>
    </row>
    <row r="1091" spans="1:2" x14ac:dyDescent="0.35">
      <c r="A1091" s="89"/>
      <c r="B1091" s="90"/>
    </row>
    <row r="1092" spans="1:2" x14ac:dyDescent="0.35">
      <c r="A1092" s="89"/>
      <c r="B1092" s="90"/>
    </row>
    <row r="1093" spans="1:2" x14ac:dyDescent="0.35">
      <c r="A1093" s="89"/>
      <c r="B1093" s="90"/>
    </row>
    <row r="1094" spans="1:2" x14ac:dyDescent="0.35">
      <c r="A1094" s="89"/>
      <c r="B1094" s="90"/>
    </row>
    <row r="1095" spans="1:2" x14ac:dyDescent="0.35">
      <c r="A1095" s="89"/>
      <c r="B1095" s="90"/>
    </row>
    <row r="1096" spans="1:2" x14ac:dyDescent="0.35">
      <c r="A1096" s="89"/>
      <c r="B1096" s="90"/>
    </row>
    <row r="1097" spans="1:2" x14ac:dyDescent="0.35">
      <c r="A1097" s="89"/>
      <c r="B1097" s="90"/>
    </row>
    <row r="1098" spans="1:2" x14ac:dyDescent="0.35">
      <c r="A1098" s="89"/>
      <c r="B1098" s="90"/>
    </row>
    <row r="1099" spans="1:2" x14ac:dyDescent="0.35">
      <c r="A1099" s="89"/>
      <c r="B1099" s="90"/>
    </row>
    <row r="1100" spans="1:2" x14ac:dyDescent="0.35">
      <c r="A1100" s="89"/>
      <c r="B1100" s="90"/>
    </row>
    <row r="1101" spans="1:2" x14ac:dyDescent="0.35">
      <c r="A1101" s="89"/>
      <c r="B1101" s="90"/>
    </row>
    <row r="1102" spans="1:2" x14ac:dyDescent="0.35">
      <c r="A1102" s="89"/>
      <c r="B1102" s="90"/>
    </row>
    <row r="1103" spans="1:2" x14ac:dyDescent="0.35">
      <c r="A1103" s="89"/>
      <c r="B1103" s="90"/>
    </row>
    <row r="1104" spans="1:2" x14ac:dyDescent="0.35">
      <c r="A1104" s="89"/>
      <c r="B1104" s="90"/>
    </row>
    <row r="1105" spans="1:2" x14ac:dyDescent="0.35">
      <c r="A1105" s="89"/>
      <c r="B1105" s="90"/>
    </row>
    <row r="1106" spans="1:2" x14ac:dyDescent="0.35">
      <c r="A1106" s="89"/>
      <c r="B1106" s="90"/>
    </row>
    <row r="1107" spans="1:2" x14ac:dyDescent="0.35">
      <c r="A1107" s="89"/>
      <c r="B1107" s="90"/>
    </row>
    <row r="1108" spans="1:2" x14ac:dyDescent="0.35">
      <c r="A1108" s="89"/>
      <c r="B1108" s="90"/>
    </row>
    <row r="1109" spans="1:2" x14ac:dyDescent="0.35">
      <c r="A1109" s="89"/>
      <c r="B1109" s="90"/>
    </row>
    <row r="1110" spans="1:2" x14ac:dyDescent="0.35">
      <c r="A1110" s="89"/>
      <c r="B1110" s="90"/>
    </row>
    <row r="1111" spans="1:2" x14ac:dyDescent="0.35">
      <c r="A1111" s="89"/>
      <c r="B1111" s="90"/>
    </row>
    <row r="1112" spans="1:2" x14ac:dyDescent="0.35">
      <c r="A1112" s="89"/>
      <c r="B1112" s="90"/>
    </row>
    <row r="1113" spans="1:2" x14ac:dyDescent="0.35">
      <c r="A1113" s="89"/>
      <c r="B1113" s="90"/>
    </row>
    <row r="1114" spans="1:2" x14ac:dyDescent="0.35">
      <c r="A1114" s="89"/>
      <c r="B1114" s="90"/>
    </row>
    <row r="1115" spans="1:2" x14ac:dyDescent="0.35">
      <c r="A1115" s="89"/>
      <c r="B1115" s="90"/>
    </row>
    <row r="1116" spans="1:2" x14ac:dyDescent="0.35">
      <c r="A1116" s="89"/>
      <c r="B1116" s="90"/>
    </row>
    <row r="1117" spans="1:2" x14ac:dyDescent="0.35">
      <c r="A1117" s="89"/>
      <c r="B1117" s="90"/>
    </row>
    <row r="1118" spans="1:2" x14ac:dyDescent="0.35">
      <c r="A1118" s="89"/>
      <c r="B1118" s="90"/>
    </row>
    <row r="1119" spans="1:2" x14ac:dyDescent="0.35">
      <c r="A1119" s="89"/>
      <c r="B1119" s="90"/>
    </row>
    <row r="1120" spans="1:2" x14ac:dyDescent="0.35">
      <c r="A1120" s="89"/>
      <c r="B1120" s="90"/>
    </row>
    <row r="1121" spans="1:2" x14ac:dyDescent="0.35">
      <c r="A1121" s="89"/>
      <c r="B1121" s="90"/>
    </row>
    <row r="1122" spans="1:2" x14ac:dyDescent="0.35">
      <c r="A1122" s="89"/>
      <c r="B1122" s="90"/>
    </row>
    <row r="1123" spans="1:2" x14ac:dyDescent="0.35">
      <c r="A1123" s="89"/>
      <c r="B1123" s="90"/>
    </row>
    <row r="1124" spans="1:2" x14ac:dyDescent="0.35">
      <c r="A1124" s="89"/>
      <c r="B1124" s="90"/>
    </row>
    <row r="1125" spans="1:2" x14ac:dyDescent="0.35">
      <c r="A1125" s="89"/>
      <c r="B1125" s="90"/>
    </row>
    <row r="1126" spans="1:2" x14ac:dyDescent="0.35">
      <c r="A1126" s="89"/>
      <c r="B1126" s="90"/>
    </row>
    <row r="1127" spans="1:2" x14ac:dyDescent="0.35">
      <c r="A1127" s="89"/>
      <c r="B1127" s="90"/>
    </row>
    <row r="1128" spans="1:2" x14ac:dyDescent="0.35">
      <c r="A1128" s="89"/>
      <c r="B1128" s="90"/>
    </row>
    <row r="1129" spans="1:2" x14ac:dyDescent="0.35">
      <c r="A1129" s="89"/>
      <c r="B1129" s="90"/>
    </row>
    <row r="1130" spans="1:2" x14ac:dyDescent="0.35">
      <c r="A1130" s="89"/>
      <c r="B1130" s="90"/>
    </row>
    <row r="1131" spans="1:2" x14ac:dyDescent="0.35">
      <c r="A1131" s="89"/>
      <c r="B1131" s="90"/>
    </row>
    <row r="1132" spans="1:2" x14ac:dyDescent="0.35">
      <c r="A1132" s="89"/>
      <c r="B1132" s="90"/>
    </row>
    <row r="1133" spans="1:2" x14ac:dyDescent="0.35">
      <c r="A1133" s="89"/>
      <c r="B1133" s="90"/>
    </row>
    <row r="1134" spans="1:2" x14ac:dyDescent="0.35">
      <c r="A1134" s="89"/>
      <c r="B1134" s="90"/>
    </row>
    <row r="1135" spans="1:2" x14ac:dyDescent="0.35">
      <c r="A1135" s="89"/>
      <c r="B1135" s="90"/>
    </row>
    <row r="1136" spans="1:2" x14ac:dyDescent="0.35">
      <c r="A1136" s="89"/>
      <c r="B1136" s="90"/>
    </row>
    <row r="1137" spans="1:2" x14ac:dyDescent="0.35">
      <c r="A1137" s="89"/>
      <c r="B1137" s="90"/>
    </row>
    <row r="1138" spans="1:2" x14ac:dyDescent="0.35">
      <c r="A1138" s="89"/>
      <c r="B1138" s="90"/>
    </row>
    <row r="1139" spans="1:2" x14ac:dyDescent="0.35">
      <c r="A1139" s="89"/>
      <c r="B1139" s="90"/>
    </row>
    <row r="1140" spans="1:2" x14ac:dyDescent="0.35">
      <c r="A1140" s="89"/>
      <c r="B1140" s="90"/>
    </row>
    <row r="1141" spans="1:2" x14ac:dyDescent="0.35">
      <c r="A1141" s="89"/>
      <c r="B1141" s="90"/>
    </row>
    <row r="1142" spans="1:2" x14ac:dyDescent="0.35">
      <c r="A1142" s="89"/>
      <c r="B1142" s="90"/>
    </row>
    <row r="1143" spans="1:2" x14ac:dyDescent="0.35">
      <c r="A1143" s="89"/>
      <c r="B1143" s="90"/>
    </row>
    <row r="1144" spans="1:2" x14ac:dyDescent="0.35">
      <c r="A1144" s="89"/>
      <c r="B1144" s="90"/>
    </row>
    <row r="1145" spans="1:2" x14ac:dyDescent="0.35">
      <c r="A1145" s="89"/>
      <c r="B1145" s="90"/>
    </row>
    <row r="1146" spans="1:2" x14ac:dyDescent="0.35">
      <c r="A1146" s="89"/>
      <c r="B1146" s="90"/>
    </row>
    <row r="1147" spans="1:2" x14ac:dyDescent="0.35">
      <c r="A1147" s="89"/>
      <c r="B1147" s="90"/>
    </row>
    <row r="1148" spans="1:2" x14ac:dyDescent="0.35">
      <c r="A1148" s="89"/>
      <c r="B1148" s="90"/>
    </row>
    <row r="1149" spans="1:2" x14ac:dyDescent="0.35">
      <c r="A1149" s="89"/>
      <c r="B1149" s="90"/>
    </row>
    <row r="1150" spans="1:2" x14ac:dyDescent="0.35">
      <c r="A1150" s="89"/>
      <c r="B1150" s="90"/>
    </row>
    <row r="1151" spans="1:2" x14ac:dyDescent="0.35">
      <c r="A1151" s="89"/>
      <c r="B1151" s="90"/>
    </row>
    <row r="1152" spans="1:2" x14ac:dyDescent="0.35">
      <c r="A1152" s="89"/>
      <c r="B1152" s="90"/>
    </row>
    <row r="1153" spans="1:2" x14ac:dyDescent="0.35">
      <c r="A1153" s="89"/>
      <c r="B1153" s="90"/>
    </row>
    <row r="1154" spans="1:2" x14ac:dyDescent="0.35">
      <c r="A1154" s="89"/>
      <c r="B1154" s="90"/>
    </row>
    <row r="1155" spans="1:2" x14ac:dyDescent="0.35">
      <c r="A1155" s="89"/>
      <c r="B1155" s="90"/>
    </row>
    <row r="1156" spans="1:2" x14ac:dyDescent="0.35">
      <c r="A1156" s="89"/>
      <c r="B1156" s="90"/>
    </row>
    <row r="1157" spans="1:2" x14ac:dyDescent="0.35">
      <c r="A1157" s="89"/>
      <c r="B1157" s="90"/>
    </row>
    <row r="1158" spans="1:2" x14ac:dyDescent="0.35">
      <c r="A1158" s="89"/>
      <c r="B1158" s="90"/>
    </row>
    <row r="1159" spans="1:2" x14ac:dyDescent="0.35">
      <c r="A1159" s="89"/>
      <c r="B1159" s="90"/>
    </row>
    <row r="1160" spans="1:2" x14ac:dyDescent="0.35">
      <c r="A1160" s="89"/>
      <c r="B1160" s="90"/>
    </row>
    <row r="1161" spans="1:2" x14ac:dyDescent="0.35">
      <c r="A1161" s="89"/>
      <c r="B1161" s="90"/>
    </row>
    <row r="1162" spans="1:2" x14ac:dyDescent="0.35">
      <c r="A1162" s="89"/>
      <c r="B1162" s="90"/>
    </row>
    <row r="1163" spans="1:2" x14ac:dyDescent="0.35">
      <c r="A1163" s="89"/>
      <c r="B1163" s="90"/>
    </row>
    <row r="1164" spans="1:2" x14ac:dyDescent="0.35">
      <c r="A1164" s="89"/>
      <c r="B1164" s="90"/>
    </row>
    <row r="1165" spans="1:2" x14ac:dyDescent="0.35">
      <c r="A1165" s="89"/>
      <c r="B1165" s="90"/>
    </row>
    <row r="1166" spans="1:2" x14ac:dyDescent="0.35">
      <c r="A1166" s="89"/>
      <c r="B1166" s="90"/>
    </row>
    <row r="1167" spans="1:2" x14ac:dyDescent="0.35">
      <c r="A1167" s="89"/>
      <c r="B1167" s="90"/>
    </row>
    <row r="1168" spans="1:2" x14ac:dyDescent="0.35">
      <c r="A1168" s="89"/>
      <c r="B1168" s="90"/>
    </row>
    <row r="1169" spans="1:2" x14ac:dyDescent="0.35">
      <c r="A1169" s="89"/>
      <c r="B1169" s="90"/>
    </row>
    <row r="1170" spans="1:2" x14ac:dyDescent="0.35">
      <c r="A1170" s="89"/>
      <c r="B1170" s="90"/>
    </row>
    <row r="1171" spans="1:2" x14ac:dyDescent="0.35">
      <c r="A1171" s="89"/>
      <c r="B1171" s="90"/>
    </row>
    <row r="1172" spans="1:2" x14ac:dyDescent="0.35">
      <c r="A1172" s="89"/>
      <c r="B1172" s="90"/>
    </row>
    <row r="1173" spans="1:2" x14ac:dyDescent="0.35">
      <c r="A1173" s="89"/>
      <c r="B1173" s="90"/>
    </row>
    <row r="1174" spans="1:2" x14ac:dyDescent="0.35">
      <c r="A1174" s="89"/>
      <c r="B1174" s="90"/>
    </row>
    <row r="1175" spans="1:2" x14ac:dyDescent="0.35">
      <c r="A1175" s="89"/>
      <c r="B1175" s="90"/>
    </row>
    <row r="1176" spans="1:2" x14ac:dyDescent="0.35">
      <c r="A1176" s="89"/>
      <c r="B1176" s="90"/>
    </row>
    <row r="1177" spans="1:2" x14ac:dyDescent="0.35">
      <c r="A1177" s="89"/>
      <c r="B1177" s="90"/>
    </row>
    <row r="1178" spans="1:2" x14ac:dyDescent="0.35">
      <c r="A1178" s="89"/>
      <c r="B1178" s="90"/>
    </row>
    <row r="1179" spans="1:2" x14ac:dyDescent="0.35">
      <c r="A1179" s="89"/>
      <c r="B1179" s="90"/>
    </row>
    <row r="1180" spans="1:2" x14ac:dyDescent="0.35">
      <c r="A1180" s="89"/>
      <c r="B1180" s="90"/>
    </row>
    <row r="1181" spans="1:2" x14ac:dyDescent="0.35">
      <c r="A1181" s="89"/>
      <c r="B1181" s="90"/>
    </row>
    <row r="1182" spans="1:2" x14ac:dyDescent="0.35">
      <c r="A1182" s="89"/>
      <c r="B1182" s="90"/>
    </row>
    <row r="1183" spans="1:2" x14ac:dyDescent="0.35">
      <c r="A1183" s="89"/>
      <c r="B1183" s="90"/>
    </row>
    <row r="1184" spans="1:2" x14ac:dyDescent="0.35">
      <c r="A1184" s="89"/>
      <c r="B1184" s="90"/>
    </row>
    <row r="1185" spans="1:2" x14ac:dyDescent="0.35">
      <c r="A1185" s="89"/>
      <c r="B1185" s="90"/>
    </row>
    <row r="1186" spans="1:2" x14ac:dyDescent="0.35">
      <c r="A1186" s="89"/>
      <c r="B1186" s="90"/>
    </row>
    <row r="1187" spans="1:2" x14ac:dyDescent="0.35">
      <c r="A1187" s="89"/>
      <c r="B1187" s="90"/>
    </row>
    <row r="1188" spans="1:2" x14ac:dyDescent="0.35">
      <c r="A1188" s="89"/>
      <c r="B1188" s="90"/>
    </row>
    <row r="1189" spans="1:2" x14ac:dyDescent="0.35">
      <c r="A1189" s="89"/>
      <c r="B1189" s="90"/>
    </row>
    <row r="1190" spans="1:2" x14ac:dyDescent="0.35">
      <c r="A1190" s="89"/>
      <c r="B1190" s="90"/>
    </row>
    <row r="1191" spans="1:2" x14ac:dyDescent="0.35">
      <c r="A1191" s="89"/>
      <c r="B1191" s="90"/>
    </row>
    <row r="1192" spans="1:2" x14ac:dyDescent="0.35">
      <c r="A1192" s="89"/>
      <c r="B1192" s="90"/>
    </row>
    <row r="1193" spans="1:2" x14ac:dyDescent="0.35">
      <c r="A1193" s="89"/>
      <c r="B1193" s="90"/>
    </row>
    <row r="1194" spans="1:2" x14ac:dyDescent="0.35">
      <c r="A1194" s="89"/>
      <c r="B1194" s="90"/>
    </row>
    <row r="1195" spans="1:2" x14ac:dyDescent="0.35">
      <c r="A1195" s="89"/>
      <c r="B1195" s="90"/>
    </row>
    <row r="1196" spans="1:2" x14ac:dyDescent="0.35">
      <c r="A1196" s="89"/>
      <c r="B1196" s="90"/>
    </row>
    <row r="1197" spans="1:2" x14ac:dyDescent="0.35">
      <c r="A1197" s="89"/>
      <c r="B1197" s="90"/>
    </row>
    <row r="1198" spans="1:2" x14ac:dyDescent="0.35">
      <c r="A1198" s="89"/>
      <c r="B1198" s="90"/>
    </row>
    <row r="1199" spans="1:2" x14ac:dyDescent="0.35">
      <c r="A1199" s="89"/>
      <c r="B1199" s="90"/>
    </row>
    <row r="1200" spans="1:2" x14ac:dyDescent="0.35">
      <c r="A1200" s="89"/>
      <c r="B1200" s="90"/>
    </row>
    <row r="1201" spans="1:2" x14ac:dyDescent="0.35">
      <c r="A1201" s="89"/>
      <c r="B1201" s="90"/>
    </row>
    <row r="1202" spans="1:2" x14ac:dyDescent="0.35">
      <c r="A1202" s="89"/>
      <c r="B1202" s="90"/>
    </row>
    <row r="1203" spans="1:2" x14ac:dyDescent="0.35">
      <c r="A1203" s="89"/>
      <c r="B1203" s="90"/>
    </row>
    <row r="1204" spans="1:2" x14ac:dyDescent="0.35">
      <c r="A1204" s="89"/>
      <c r="B1204" s="90"/>
    </row>
    <row r="1205" spans="1:2" x14ac:dyDescent="0.35">
      <c r="A1205" s="89"/>
      <c r="B1205" s="90"/>
    </row>
    <row r="1206" spans="1:2" x14ac:dyDescent="0.35">
      <c r="A1206" s="89"/>
      <c r="B1206" s="90"/>
    </row>
    <row r="1207" spans="1:2" x14ac:dyDescent="0.35">
      <c r="A1207" s="89"/>
      <c r="B1207" s="90"/>
    </row>
    <row r="1208" spans="1:2" x14ac:dyDescent="0.35">
      <c r="A1208" s="89"/>
      <c r="B1208" s="90"/>
    </row>
    <row r="1209" spans="1:2" x14ac:dyDescent="0.35">
      <c r="A1209" s="89"/>
      <c r="B1209" s="90"/>
    </row>
    <row r="1210" spans="1:2" x14ac:dyDescent="0.35">
      <c r="A1210" s="89"/>
      <c r="B1210" s="90"/>
    </row>
    <row r="1211" spans="1:2" x14ac:dyDescent="0.35">
      <c r="A1211" s="89"/>
      <c r="B1211" s="90"/>
    </row>
    <row r="1212" spans="1:2" x14ac:dyDescent="0.35">
      <c r="A1212" s="89"/>
      <c r="B1212" s="90"/>
    </row>
    <row r="1213" spans="1:2" x14ac:dyDescent="0.35">
      <c r="A1213" s="89"/>
      <c r="B1213" s="90"/>
    </row>
    <row r="1214" spans="1:2" x14ac:dyDescent="0.35">
      <c r="A1214" s="89"/>
      <c r="B1214" s="90"/>
    </row>
    <row r="1215" spans="1:2" x14ac:dyDescent="0.35">
      <c r="A1215" s="89"/>
      <c r="B1215" s="90"/>
    </row>
    <row r="1216" spans="1:2" x14ac:dyDescent="0.35">
      <c r="A1216" s="89"/>
      <c r="B1216" s="90"/>
    </row>
    <row r="1217" spans="1:2" x14ac:dyDescent="0.35">
      <c r="A1217" s="89"/>
      <c r="B1217" s="90"/>
    </row>
    <row r="1218" spans="1:2" x14ac:dyDescent="0.35">
      <c r="A1218" s="89"/>
      <c r="B1218" s="90"/>
    </row>
    <row r="1219" spans="1:2" x14ac:dyDescent="0.35">
      <c r="A1219" s="89"/>
      <c r="B1219" s="90"/>
    </row>
    <row r="1220" spans="1:2" x14ac:dyDescent="0.35">
      <c r="A1220" s="89"/>
      <c r="B1220" s="90"/>
    </row>
    <row r="1221" spans="1:2" x14ac:dyDescent="0.35">
      <c r="A1221" s="89"/>
      <c r="B1221" s="90"/>
    </row>
    <row r="1222" spans="1:2" x14ac:dyDescent="0.35">
      <c r="A1222" s="89"/>
      <c r="B1222" s="90"/>
    </row>
    <row r="1223" spans="1:2" x14ac:dyDescent="0.35">
      <c r="A1223" s="89"/>
      <c r="B1223" s="90"/>
    </row>
    <row r="1224" spans="1:2" x14ac:dyDescent="0.35">
      <c r="A1224" s="89"/>
      <c r="B1224" s="90"/>
    </row>
    <row r="1225" spans="1:2" x14ac:dyDescent="0.35">
      <c r="A1225" s="89"/>
      <c r="B1225" s="90"/>
    </row>
    <row r="1226" spans="1:2" x14ac:dyDescent="0.35">
      <c r="A1226" s="89"/>
      <c r="B1226" s="90"/>
    </row>
    <row r="1227" spans="1:2" x14ac:dyDescent="0.35">
      <c r="A1227" s="89"/>
      <c r="B1227" s="90"/>
    </row>
    <row r="1228" spans="1:2" x14ac:dyDescent="0.35">
      <c r="A1228" s="89"/>
      <c r="B1228" s="90"/>
    </row>
    <row r="1229" spans="1:2" x14ac:dyDescent="0.35">
      <c r="A1229" s="89"/>
      <c r="B1229" s="90"/>
    </row>
    <row r="1230" spans="1:2" x14ac:dyDescent="0.35">
      <c r="A1230" s="89"/>
      <c r="B1230" s="90"/>
    </row>
    <row r="1231" spans="1:2" x14ac:dyDescent="0.35">
      <c r="A1231" s="89"/>
      <c r="B1231" s="90"/>
    </row>
    <row r="1232" spans="1:2" x14ac:dyDescent="0.35">
      <c r="A1232" s="89"/>
      <c r="B1232" s="90"/>
    </row>
    <row r="1233" spans="1:2" x14ac:dyDescent="0.35">
      <c r="A1233" s="89"/>
      <c r="B1233" s="90"/>
    </row>
    <row r="1234" spans="1:2" x14ac:dyDescent="0.35">
      <c r="A1234" s="89"/>
      <c r="B1234" s="90"/>
    </row>
    <row r="1235" spans="1:2" x14ac:dyDescent="0.35">
      <c r="A1235" s="89"/>
      <c r="B1235" s="90"/>
    </row>
    <row r="1236" spans="1:2" x14ac:dyDescent="0.35">
      <c r="A1236" s="89"/>
      <c r="B1236" s="90"/>
    </row>
    <row r="1237" spans="1:2" x14ac:dyDescent="0.35">
      <c r="A1237" s="89"/>
      <c r="B1237" s="90"/>
    </row>
    <row r="1238" spans="1:2" x14ac:dyDescent="0.35">
      <c r="A1238" s="89"/>
      <c r="B1238" s="90"/>
    </row>
    <row r="1239" spans="1:2" x14ac:dyDescent="0.35">
      <c r="A1239" s="89"/>
      <c r="B1239" s="90"/>
    </row>
    <row r="1240" spans="1:2" x14ac:dyDescent="0.35">
      <c r="A1240" s="89"/>
      <c r="B1240" s="90"/>
    </row>
    <row r="1241" spans="1:2" x14ac:dyDescent="0.35">
      <c r="A1241" s="89"/>
      <c r="B1241" s="90"/>
    </row>
    <row r="1242" spans="1:2" x14ac:dyDescent="0.35">
      <c r="A1242" s="89"/>
      <c r="B1242" s="90"/>
    </row>
    <row r="1243" spans="1:2" x14ac:dyDescent="0.35">
      <c r="A1243" s="89"/>
      <c r="B1243" s="90"/>
    </row>
    <row r="1244" spans="1:2" x14ac:dyDescent="0.35">
      <c r="A1244" s="89"/>
      <c r="B1244" s="90"/>
    </row>
    <row r="1245" spans="1:2" x14ac:dyDescent="0.35">
      <c r="A1245" s="89"/>
      <c r="B1245" s="90"/>
    </row>
    <row r="1246" spans="1:2" x14ac:dyDescent="0.35">
      <c r="A1246" s="89"/>
      <c r="B1246" s="90"/>
    </row>
    <row r="1247" spans="1:2" x14ac:dyDescent="0.35">
      <c r="A1247" s="89"/>
      <c r="B1247" s="90"/>
    </row>
    <row r="1248" spans="1:2" x14ac:dyDescent="0.35">
      <c r="A1248" s="89"/>
      <c r="B1248" s="90"/>
    </row>
    <row r="1249" spans="1:2" x14ac:dyDescent="0.35">
      <c r="A1249" s="89"/>
      <c r="B1249" s="90"/>
    </row>
    <row r="1250" spans="1:2" x14ac:dyDescent="0.35">
      <c r="A1250" s="89"/>
      <c r="B1250" s="90"/>
    </row>
    <row r="1251" spans="1:2" x14ac:dyDescent="0.35">
      <c r="A1251" s="89"/>
      <c r="B1251" s="90"/>
    </row>
    <row r="1252" spans="1:2" x14ac:dyDescent="0.35">
      <c r="A1252" s="89"/>
      <c r="B1252" s="90"/>
    </row>
    <row r="1253" spans="1:2" x14ac:dyDescent="0.35">
      <c r="A1253" s="89"/>
      <c r="B1253" s="90"/>
    </row>
    <row r="1254" spans="1:2" x14ac:dyDescent="0.35">
      <c r="A1254" s="89"/>
      <c r="B1254" s="90"/>
    </row>
    <row r="1255" spans="1:2" x14ac:dyDescent="0.35">
      <c r="A1255" s="89"/>
      <c r="B1255" s="90"/>
    </row>
    <row r="1256" spans="1:2" x14ac:dyDescent="0.35">
      <c r="A1256" s="89"/>
      <c r="B1256" s="90"/>
    </row>
    <row r="1257" spans="1:2" x14ac:dyDescent="0.35">
      <c r="A1257" s="89"/>
      <c r="B1257" s="90"/>
    </row>
    <row r="1258" spans="1:2" x14ac:dyDescent="0.35">
      <c r="A1258" s="89"/>
      <c r="B1258" s="90"/>
    </row>
    <row r="1259" spans="1:2" x14ac:dyDescent="0.35">
      <c r="A1259" s="89"/>
      <c r="B1259" s="90"/>
    </row>
    <row r="1260" spans="1:2" x14ac:dyDescent="0.35">
      <c r="A1260" s="89"/>
      <c r="B1260" s="90"/>
    </row>
    <row r="1261" spans="1:2" x14ac:dyDescent="0.35">
      <c r="A1261" s="89"/>
      <c r="B1261" s="90"/>
    </row>
    <row r="1262" spans="1:2" x14ac:dyDescent="0.35">
      <c r="A1262" s="89"/>
      <c r="B1262" s="90"/>
    </row>
    <row r="1263" spans="1:2" x14ac:dyDescent="0.35">
      <c r="A1263" s="89"/>
      <c r="B1263" s="90"/>
    </row>
    <row r="1264" spans="1:2" x14ac:dyDescent="0.35">
      <c r="A1264" s="89"/>
      <c r="B1264" s="90"/>
    </row>
    <row r="1265" spans="1:2" x14ac:dyDescent="0.35">
      <c r="A1265" s="89"/>
      <c r="B1265" s="90"/>
    </row>
    <row r="1266" spans="1:2" x14ac:dyDescent="0.35">
      <c r="A1266" s="89"/>
      <c r="B1266" s="90"/>
    </row>
    <row r="1267" spans="1:2" x14ac:dyDescent="0.35">
      <c r="A1267" s="89"/>
      <c r="B1267" s="90"/>
    </row>
    <row r="1268" spans="1:2" x14ac:dyDescent="0.35">
      <c r="A1268" s="89"/>
      <c r="B1268" s="90"/>
    </row>
    <row r="1269" spans="1:2" x14ac:dyDescent="0.35">
      <c r="A1269" s="89"/>
      <c r="B1269" s="90"/>
    </row>
    <row r="1270" spans="1:2" x14ac:dyDescent="0.35">
      <c r="A1270" s="89"/>
      <c r="B1270" s="90"/>
    </row>
    <row r="1271" spans="1:2" x14ac:dyDescent="0.35">
      <c r="A1271" s="89"/>
      <c r="B1271" s="90"/>
    </row>
    <row r="1272" spans="1:2" x14ac:dyDescent="0.35">
      <c r="A1272" s="89"/>
      <c r="B1272" s="90"/>
    </row>
    <row r="1273" spans="1:2" x14ac:dyDescent="0.35">
      <c r="A1273" s="89"/>
      <c r="B1273" s="90"/>
    </row>
    <row r="1274" spans="1:2" x14ac:dyDescent="0.35">
      <c r="A1274" s="89"/>
      <c r="B1274" s="90"/>
    </row>
    <row r="1275" spans="1:2" x14ac:dyDescent="0.35">
      <c r="A1275" s="89"/>
      <c r="B1275" s="90"/>
    </row>
    <row r="1276" spans="1:2" x14ac:dyDescent="0.35">
      <c r="A1276" s="89"/>
      <c r="B1276" s="90"/>
    </row>
    <row r="1277" spans="1:2" x14ac:dyDescent="0.35">
      <c r="A1277" s="89"/>
      <c r="B1277" s="90"/>
    </row>
    <row r="1278" spans="1:2" x14ac:dyDescent="0.35">
      <c r="A1278" s="89"/>
      <c r="B1278" s="90"/>
    </row>
    <row r="1279" spans="1:2" x14ac:dyDescent="0.35">
      <c r="A1279" s="89"/>
      <c r="B1279" s="90"/>
    </row>
    <row r="1280" spans="1:2" x14ac:dyDescent="0.35">
      <c r="A1280" s="89"/>
      <c r="B1280" s="90"/>
    </row>
    <row r="1281" spans="1:2" x14ac:dyDescent="0.35">
      <c r="A1281" s="89"/>
      <c r="B1281" s="90"/>
    </row>
    <row r="1282" spans="1:2" x14ac:dyDescent="0.35">
      <c r="A1282" s="89"/>
      <c r="B1282" s="90"/>
    </row>
    <row r="1283" spans="1:2" x14ac:dyDescent="0.35">
      <c r="A1283" s="89"/>
      <c r="B1283" s="90"/>
    </row>
    <row r="1284" spans="1:2" x14ac:dyDescent="0.35">
      <c r="A1284" s="89"/>
      <c r="B1284" s="90"/>
    </row>
    <row r="1285" spans="1:2" x14ac:dyDescent="0.35">
      <c r="A1285" s="89"/>
      <c r="B1285" s="90"/>
    </row>
    <row r="1286" spans="1:2" x14ac:dyDescent="0.35">
      <c r="A1286" s="89"/>
      <c r="B1286" s="90"/>
    </row>
    <row r="1287" spans="1:2" x14ac:dyDescent="0.35">
      <c r="A1287" s="89"/>
      <c r="B1287" s="90"/>
    </row>
    <row r="1288" spans="1:2" x14ac:dyDescent="0.35">
      <c r="A1288" s="89"/>
      <c r="B1288" s="90"/>
    </row>
    <row r="1289" spans="1:2" x14ac:dyDescent="0.35">
      <c r="A1289" s="89"/>
      <c r="B1289" s="90"/>
    </row>
    <row r="1290" spans="1:2" x14ac:dyDescent="0.35">
      <c r="A1290" s="89"/>
      <c r="B1290" s="90"/>
    </row>
    <row r="1291" spans="1:2" x14ac:dyDescent="0.35">
      <c r="A1291" s="89"/>
      <c r="B1291" s="90"/>
    </row>
    <row r="1292" spans="1:2" x14ac:dyDescent="0.35">
      <c r="A1292" s="89"/>
      <c r="B1292" s="90"/>
    </row>
    <row r="1293" spans="1:2" x14ac:dyDescent="0.35">
      <c r="A1293" s="89"/>
      <c r="B1293" s="90"/>
    </row>
    <row r="1294" spans="1:2" x14ac:dyDescent="0.35">
      <c r="A1294" s="89"/>
      <c r="B1294" s="90"/>
    </row>
    <row r="1295" spans="1:2" x14ac:dyDescent="0.35">
      <c r="A1295" s="89"/>
      <c r="B1295" s="90"/>
    </row>
    <row r="1296" spans="1:2" x14ac:dyDescent="0.35">
      <c r="A1296" s="89"/>
      <c r="B1296" s="90"/>
    </row>
    <row r="1297" spans="1:2" x14ac:dyDescent="0.35">
      <c r="A1297" s="89"/>
      <c r="B1297" s="90"/>
    </row>
    <row r="1298" spans="1:2" x14ac:dyDescent="0.35">
      <c r="A1298" s="89"/>
      <c r="B1298" s="90"/>
    </row>
    <row r="1299" spans="1:2" x14ac:dyDescent="0.35">
      <c r="A1299" s="89"/>
      <c r="B1299" s="90"/>
    </row>
    <row r="1300" spans="1:2" x14ac:dyDescent="0.35">
      <c r="A1300" s="89"/>
      <c r="B1300" s="90"/>
    </row>
    <row r="1301" spans="1:2" x14ac:dyDescent="0.35">
      <c r="A1301" s="89"/>
      <c r="B1301" s="90"/>
    </row>
    <row r="1302" spans="1:2" x14ac:dyDescent="0.35">
      <c r="A1302" s="89"/>
      <c r="B1302" s="90"/>
    </row>
    <row r="1303" spans="1:2" x14ac:dyDescent="0.35">
      <c r="A1303" s="89"/>
      <c r="B1303" s="90"/>
    </row>
    <row r="1304" spans="1:2" x14ac:dyDescent="0.35">
      <c r="A1304" s="89"/>
      <c r="B1304" s="90"/>
    </row>
    <row r="1305" spans="1:2" x14ac:dyDescent="0.35">
      <c r="A1305" s="89"/>
      <c r="B1305" s="90"/>
    </row>
    <row r="1306" spans="1:2" x14ac:dyDescent="0.35">
      <c r="A1306" s="89"/>
      <c r="B1306" s="90"/>
    </row>
    <row r="1307" spans="1:2" x14ac:dyDescent="0.35">
      <c r="A1307" s="89"/>
      <c r="B1307" s="90"/>
    </row>
    <row r="1308" spans="1:2" x14ac:dyDescent="0.35">
      <c r="A1308" s="89"/>
      <c r="B1308" s="90"/>
    </row>
    <row r="1309" spans="1:2" x14ac:dyDescent="0.35">
      <c r="A1309" s="89"/>
      <c r="B1309" s="90"/>
    </row>
    <row r="1310" spans="1:2" x14ac:dyDescent="0.35">
      <c r="A1310" s="89"/>
      <c r="B1310" s="90"/>
    </row>
    <row r="1311" spans="1:2" x14ac:dyDescent="0.35">
      <c r="A1311" s="89"/>
      <c r="B1311" s="90"/>
    </row>
    <row r="1312" spans="1:2" x14ac:dyDescent="0.35">
      <c r="A1312" s="89"/>
      <c r="B1312" s="90"/>
    </row>
    <row r="1313" spans="1:2" x14ac:dyDescent="0.35">
      <c r="A1313" s="89"/>
      <c r="B1313" s="90"/>
    </row>
    <row r="1314" spans="1:2" x14ac:dyDescent="0.35">
      <c r="A1314" s="89"/>
      <c r="B1314" s="90"/>
    </row>
    <row r="1315" spans="1:2" x14ac:dyDescent="0.35">
      <c r="A1315" s="89"/>
      <c r="B1315" s="90"/>
    </row>
    <row r="1316" spans="1:2" x14ac:dyDescent="0.35">
      <c r="A1316" s="89"/>
      <c r="B1316" s="90"/>
    </row>
    <row r="1317" spans="1:2" x14ac:dyDescent="0.35">
      <c r="A1317" s="89"/>
      <c r="B1317" s="90"/>
    </row>
    <row r="1318" spans="1:2" x14ac:dyDescent="0.35">
      <c r="A1318" s="89"/>
      <c r="B1318" s="90"/>
    </row>
    <row r="1319" spans="1:2" x14ac:dyDescent="0.35">
      <c r="A1319" s="89"/>
      <c r="B1319" s="90"/>
    </row>
    <row r="1320" spans="1:2" x14ac:dyDescent="0.35">
      <c r="A1320" s="89"/>
      <c r="B1320" s="90"/>
    </row>
    <row r="1321" spans="1:2" x14ac:dyDescent="0.35">
      <c r="A1321" s="89"/>
      <c r="B1321" s="90"/>
    </row>
    <row r="1322" spans="1:2" x14ac:dyDescent="0.35">
      <c r="A1322" s="89"/>
      <c r="B1322" s="90"/>
    </row>
    <row r="1323" spans="1:2" x14ac:dyDescent="0.35">
      <c r="A1323" s="89"/>
      <c r="B1323" s="90"/>
    </row>
    <row r="1324" spans="1:2" x14ac:dyDescent="0.35">
      <c r="A1324" s="89"/>
      <c r="B1324" s="90"/>
    </row>
    <row r="1325" spans="1:2" x14ac:dyDescent="0.35">
      <c r="A1325" s="89"/>
      <c r="B1325" s="90"/>
    </row>
    <row r="1326" spans="1:2" x14ac:dyDescent="0.35">
      <c r="A1326" s="89"/>
      <c r="B1326" s="90"/>
    </row>
    <row r="1327" spans="1:2" x14ac:dyDescent="0.35">
      <c r="A1327" s="89"/>
      <c r="B1327" s="90"/>
    </row>
    <row r="1328" spans="1:2" x14ac:dyDescent="0.35">
      <c r="A1328" s="89"/>
      <c r="B1328" s="90"/>
    </row>
    <row r="1329" spans="1:2" x14ac:dyDescent="0.35">
      <c r="A1329" s="89"/>
      <c r="B1329" s="90"/>
    </row>
    <row r="1330" spans="1:2" x14ac:dyDescent="0.35">
      <c r="A1330" s="89"/>
      <c r="B1330" s="90"/>
    </row>
    <row r="1331" spans="1:2" x14ac:dyDescent="0.35">
      <c r="A1331" s="89"/>
      <c r="B1331" s="90"/>
    </row>
    <row r="1332" spans="1:2" x14ac:dyDescent="0.35">
      <c r="A1332" s="89"/>
      <c r="B1332" s="90"/>
    </row>
    <row r="1333" spans="1:2" x14ac:dyDescent="0.35">
      <c r="A1333" s="89"/>
      <c r="B1333" s="90"/>
    </row>
    <row r="1334" spans="1:2" x14ac:dyDescent="0.35">
      <c r="A1334" s="89"/>
      <c r="B1334" s="90"/>
    </row>
    <row r="1335" spans="1:2" x14ac:dyDescent="0.35">
      <c r="A1335" s="89"/>
      <c r="B1335" s="90"/>
    </row>
    <row r="1336" spans="1:2" x14ac:dyDescent="0.35">
      <c r="A1336" s="89"/>
      <c r="B1336" s="90"/>
    </row>
    <row r="1337" spans="1:2" x14ac:dyDescent="0.35">
      <c r="A1337" s="89"/>
      <c r="B1337" s="90"/>
    </row>
    <row r="1338" spans="1:2" x14ac:dyDescent="0.35">
      <c r="A1338" s="89"/>
      <c r="B1338" s="90"/>
    </row>
    <row r="1339" spans="1:2" x14ac:dyDescent="0.35">
      <c r="A1339" s="89"/>
      <c r="B1339" s="90"/>
    </row>
    <row r="1340" spans="1:2" x14ac:dyDescent="0.35">
      <c r="A1340" s="89"/>
      <c r="B1340" s="90"/>
    </row>
    <row r="1341" spans="1:2" x14ac:dyDescent="0.35">
      <c r="A1341" s="89"/>
      <c r="B1341" s="90"/>
    </row>
    <row r="1342" spans="1:2" x14ac:dyDescent="0.35">
      <c r="A1342" s="89"/>
      <c r="B1342" s="90"/>
    </row>
    <row r="1343" spans="1:2" x14ac:dyDescent="0.35">
      <c r="A1343" s="89"/>
      <c r="B1343" s="90"/>
    </row>
    <row r="1344" spans="1:2" x14ac:dyDescent="0.35">
      <c r="A1344" s="89"/>
      <c r="B1344" s="90"/>
    </row>
    <row r="1345" spans="1:2" x14ac:dyDescent="0.35">
      <c r="A1345" s="89"/>
      <c r="B1345" s="90"/>
    </row>
    <row r="1346" spans="1:2" x14ac:dyDescent="0.35">
      <c r="A1346" s="89"/>
      <c r="B1346" s="90"/>
    </row>
    <row r="1347" spans="1:2" x14ac:dyDescent="0.35">
      <c r="A1347" s="89"/>
      <c r="B1347" s="90"/>
    </row>
    <row r="1348" spans="1:2" x14ac:dyDescent="0.35">
      <c r="A1348" s="89"/>
      <c r="B1348" s="90"/>
    </row>
    <row r="1349" spans="1:2" x14ac:dyDescent="0.35">
      <c r="A1349" s="89"/>
      <c r="B1349" s="90"/>
    </row>
    <row r="1350" spans="1:2" x14ac:dyDescent="0.35">
      <c r="A1350" s="89"/>
      <c r="B1350" s="90"/>
    </row>
    <row r="1351" spans="1:2" x14ac:dyDescent="0.35">
      <c r="A1351" s="89"/>
      <c r="B1351" s="90"/>
    </row>
    <row r="1352" spans="1:2" x14ac:dyDescent="0.35">
      <c r="A1352" s="89"/>
      <c r="B1352" s="90"/>
    </row>
    <row r="1353" spans="1:2" x14ac:dyDescent="0.35">
      <c r="A1353" s="89"/>
      <c r="B1353" s="90"/>
    </row>
    <row r="1354" spans="1:2" x14ac:dyDescent="0.35">
      <c r="A1354" s="89"/>
      <c r="B1354" s="90"/>
    </row>
    <row r="1355" spans="1:2" x14ac:dyDescent="0.35">
      <c r="A1355" s="89"/>
      <c r="B1355" s="90"/>
    </row>
    <row r="1356" spans="1:2" x14ac:dyDescent="0.35">
      <c r="A1356" s="89"/>
      <c r="B1356" s="90"/>
    </row>
    <row r="1357" spans="1:2" x14ac:dyDescent="0.35">
      <c r="A1357" s="89"/>
      <c r="B1357" s="90"/>
    </row>
    <row r="1358" spans="1:2" x14ac:dyDescent="0.35">
      <c r="A1358" s="89"/>
      <c r="B1358" s="90"/>
    </row>
    <row r="1359" spans="1:2" x14ac:dyDescent="0.35">
      <c r="A1359" s="89"/>
      <c r="B1359" s="90"/>
    </row>
    <row r="1360" spans="1:2" x14ac:dyDescent="0.35">
      <c r="A1360" s="89"/>
      <c r="B1360" s="90"/>
    </row>
    <row r="1361" spans="1:2" x14ac:dyDescent="0.35">
      <c r="A1361" s="89"/>
      <c r="B1361" s="90"/>
    </row>
    <row r="1362" spans="1:2" x14ac:dyDescent="0.35">
      <c r="A1362" s="89"/>
      <c r="B1362" s="90"/>
    </row>
    <row r="1363" spans="1:2" x14ac:dyDescent="0.35">
      <c r="A1363" s="89"/>
      <c r="B1363" s="90"/>
    </row>
    <row r="1364" spans="1:2" x14ac:dyDescent="0.35">
      <c r="A1364" s="89"/>
      <c r="B1364" s="90"/>
    </row>
    <row r="1365" spans="1:2" x14ac:dyDescent="0.35">
      <c r="A1365" s="89"/>
      <c r="B1365" s="90"/>
    </row>
    <row r="1366" spans="1:2" x14ac:dyDescent="0.35">
      <c r="A1366" s="89"/>
      <c r="B1366" s="90"/>
    </row>
    <row r="1367" spans="1:2" x14ac:dyDescent="0.35">
      <c r="A1367" s="89"/>
      <c r="B1367" s="90"/>
    </row>
    <row r="1368" spans="1:2" x14ac:dyDescent="0.35">
      <c r="A1368" s="89"/>
      <c r="B1368" s="90"/>
    </row>
    <row r="1369" spans="1:2" x14ac:dyDescent="0.35">
      <c r="A1369" s="89"/>
      <c r="B1369" s="90"/>
    </row>
    <row r="1370" spans="1:2" x14ac:dyDescent="0.35">
      <c r="A1370" s="89"/>
      <c r="B1370" s="90"/>
    </row>
    <row r="1371" spans="1:2" x14ac:dyDescent="0.35">
      <c r="A1371" s="89"/>
      <c r="B1371" s="90"/>
    </row>
    <row r="1372" spans="1:2" x14ac:dyDescent="0.35">
      <c r="A1372" s="89"/>
      <c r="B1372" s="90"/>
    </row>
    <row r="1373" spans="1:2" x14ac:dyDescent="0.35">
      <c r="A1373" s="89"/>
      <c r="B1373" s="90"/>
    </row>
    <row r="1374" spans="1:2" x14ac:dyDescent="0.35">
      <c r="A1374" s="89"/>
      <c r="B1374" s="90"/>
    </row>
    <row r="1375" spans="1:2" x14ac:dyDescent="0.35">
      <c r="A1375" s="89"/>
      <c r="B1375" s="90"/>
    </row>
    <row r="1376" spans="1:2" x14ac:dyDescent="0.35">
      <c r="A1376" s="89"/>
      <c r="B1376" s="90"/>
    </row>
    <row r="1377" spans="1:2" x14ac:dyDescent="0.35">
      <c r="A1377" s="89"/>
      <c r="B1377" s="90"/>
    </row>
    <row r="1378" spans="1:2" x14ac:dyDescent="0.35">
      <c r="A1378" s="89"/>
      <c r="B1378" s="90"/>
    </row>
    <row r="1379" spans="1:2" x14ac:dyDescent="0.35">
      <c r="A1379" s="89"/>
      <c r="B1379" s="90"/>
    </row>
    <row r="1380" spans="1:2" x14ac:dyDescent="0.35">
      <c r="A1380" s="89"/>
      <c r="B1380" s="90"/>
    </row>
    <row r="1381" spans="1:2" x14ac:dyDescent="0.35">
      <c r="A1381" s="89"/>
      <c r="B1381" s="90"/>
    </row>
    <row r="1382" spans="1:2" x14ac:dyDescent="0.35">
      <c r="A1382" s="89"/>
      <c r="B1382" s="90"/>
    </row>
    <row r="1383" spans="1:2" x14ac:dyDescent="0.35">
      <c r="A1383" s="89"/>
      <c r="B1383" s="90"/>
    </row>
    <row r="1384" spans="1:2" x14ac:dyDescent="0.35">
      <c r="A1384" s="89"/>
      <c r="B1384" s="90"/>
    </row>
    <row r="1385" spans="1:2" x14ac:dyDescent="0.35">
      <c r="A1385" s="89"/>
      <c r="B1385" s="90"/>
    </row>
    <row r="1386" spans="1:2" x14ac:dyDescent="0.35">
      <c r="A1386" s="89"/>
      <c r="B1386" s="90"/>
    </row>
    <row r="1387" spans="1:2" x14ac:dyDescent="0.35">
      <c r="A1387" s="89"/>
      <c r="B1387" s="90"/>
    </row>
    <row r="1388" spans="1:2" x14ac:dyDescent="0.35">
      <c r="A1388" s="89"/>
      <c r="B1388" s="90"/>
    </row>
    <row r="1389" spans="1:2" x14ac:dyDescent="0.35">
      <c r="A1389" s="89"/>
      <c r="B1389" s="90"/>
    </row>
    <row r="1390" spans="1:2" x14ac:dyDescent="0.35">
      <c r="A1390" s="89"/>
      <c r="B1390" s="90"/>
    </row>
    <row r="1391" spans="1:2" x14ac:dyDescent="0.35">
      <c r="A1391" s="89"/>
      <c r="B1391" s="90"/>
    </row>
    <row r="1392" spans="1:2" x14ac:dyDescent="0.35">
      <c r="A1392" s="89"/>
      <c r="B1392" s="90"/>
    </row>
    <row r="1393" spans="1:2" x14ac:dyDescent="0.35">
      <c r="A1393" s="89"/>
      <c r="B1393" s="90"/>
    </row>
    <row r="1394" spans="1:2" x14ac:dyDescent="0.35">
      <c r="A1394" s="89"/>
      <c r="B1394" s="90"/>
    </row>
    <row r="1395" spans="1:2" x14ac:dyDescent="0.35">
      <c r="A1395" s="89"/>
      <c r="B1395" s="90"/>
    </row>
    <row r="1396" spans="1:2" x14ac:dyDescent="0.35">
      <c r="A1396" s="89"/>
      <c r="B1396" s="90"/>
    </row>
    <row r="1397" spans="1:2" x14ac:dyDescent="0.35">
      <c r="A1397" s="89"/>
      <c r="B1397" s="90"/>
    </row>
    <row r="1398" spans="1:2" x14ac:dyDescent="0.35">
      <c r="A1398" s="89"/>
      <c r="B1398" s="90"/>
    </row>
    <row r="1399" spans="1:2" x14ac:dyDescent="0.35">
      <c r="A1399" s="89"/>
      <c r="B1399" s="90"/>
    </row>
    <row r="1400" spans="1:2" x14ac:dyDescent="0.35">
      <c r="A1400" s="89"/>
      <c r="B1400" s="90"/>
    </row>
    <row r="1401" spans="1:2" x14ac:dyDescent="0.35">
      <c r="A1401" s="89"/>
      <c r="B1401" s="90"/>
    </row>
    <row r="1402" spans="1:2" x14ac:dyDescent="0.35">
      <c r="A1402" s="89"/>
      <c r="B1402" s="90"/>
    </row>
    <row r="1403" spans="1:2" x14ac:dyDescent="0.35">
      <c r="A1403" s="89"/>
      <c r="B1403" s="90"/>
    </row>
    <row r="1404" spans="1:2" x14ac:dyDescent="0.35">
      <c r="A1404" s="89"/>
      <c r="B1404" s="90"/>
    </row>
    <row r="1405" spans="1:2" x14ac:dyDescent="0.35">
      <c r="A1405" s="89"/>
      <c r="B1405" s="90"/>
    </row>
    <row r="1406" spans="1:2" x14ac:dyDescent="0.35">
      <c r="A1406" s="89"/>
      <c r="B1406" s="90"/>
    </row>
    <row r="1407" spans="1:2" x14ac:dyDescent="0.35">
      <c r="A1407" s="89"/>
      <c r="B1407" s="90"/>
    </row>
    <row r="1408" spans="1:2" x14ac:dyDescent="0.35">
      <c r="A1408" s="89"/>
      <c r="B1408" s="90"/>
    </row>
    <row r="1409" spans="1:2" x14ac:dyDescent="0.35">
      <c r="A1409" s="89"/>
      <c r="B1409" s="90"/>
    </row>
    <row r="1410" spans="1:2" x14ac:dyDescent="0.35">
      <c r="A1410" s="89"/>
      <c r="B1410" s="90"/>
    </row>
    <row r="1411" spans="1:2" x14ac:dyDescent="0.35">
      <c r="A1411" s="89"/>
      <c r="B1411" s="90"/>
    </row>
    <row r="1412" spans="1:2" x14ac:dyDescent="0.35">
      <c r="A1412" s="89"/>
      <c r="B1412" s="90"/>
    </row>
    <row r="1413" spans="1:2" x14ac:dyDescent="0.35">
      <c r="A1413" s="89"/>
      <c r="B1413" s="90"/>
    </row>
    <row r="1414" spans="1:2" x14ac:dyDescent="0.35">
      <c r="A1414" s="89"/>
      <c r="B1414" s="90"/>
    </row>
    <row r="1415" spans="1:2" x14ac:dyDescent="0.35">
      <c r="A1415" s="89"/>
      <c r="B1415" s="90"/>
    </row>
    <row r="1416" spans="1:2" x14ac:dyDescent="0.35">
      <c r="A1416" s="89"/>
      <c r="B1416" s="90"/>
    </row>
    <row r="1417" spans="1:2" x14ac:dyDescent="0.35">
      <c r="A1417" s="89"/>
      <c r="B1417" s="90"/>
    </row>
    <row r="1418" spans="1:2" x14ac:dyDescent="0.35">
      <c r="A1418" s="89"/>
      <c r="B1418" s="90"/>
    </row>
    <row r="1419" spans="1:2" x14ac:dyDescent="0.35">
      <c r="A1419" s="89"/>
      <c r="B1419" s="90"/>
    </row>
    <row r="1420" spans="1:2" x14ac:dyDescent="0.35">
      <c r="A1420" s="89"/>
      <c r="B1420" s="90"/>
    </row>
    <row r="1421" spans="1:2" x14ac:dyDescent="0.35">
      <c r="A1421" s="89"/>
      <c r="B1421" s="90"/>
    </row>
    <row r="1422" spans="1:2" x14ac:dyDescent="0.35">
      <c r="A1422" s="89"/>
      <c r="B1422" s="90"/>
    </row>
    <row r="1423" spans="1:2" x14ac:dyDescent="0.35">
      <c r="A1423" s="89"/>
      <c r="B1423" s="90"/>
    </row>
    <row r="1424" spans="1:2" x14ac:dyDescent="0.35">
      <c r="A1424" s="89"/>
      <c r="B1424" s="90"/>
    </row>
    <row r="1425" spans="1:2" x14ac:dyDescent="0.35">
      <c r="A1425" s="89"/>
      <c r="B1425" s="90"/>
    </row>
    <row r="1426" spans="1:2" x14ac:dyDescent="0.35">
      <c r="A1426" s="89"/>
      <c r="B1426" s="90"/>
    </row>
    <row r="1427" spans="1:2" x14ac:dyDescent="0.35">
      <c r="A1427" s="89"/>
      <c r="B1427" s="90"/>
    </row>
    <row r="1428" spans="1:2" x14ac:dyDescent="0.35">
      <c r="A1428" s="89"/>
      <c r="B1428" s="90"/>
    </row>
    <row r="1429" spans="1:2" x14ac:dyDescent="0.35">
      <c r="A1429" s="89"/>
      <c r="B1429" s="90"/>
    </row>
    <row r="1430" spans="1:2" x14ac:dyDescent="0.35">
      <c r="A1430" s="89"/>
      <c r="B1430" s="90"/>
    </row>
    <row r="1431" spans="1:2" x14ac:dyDescent="0.35">
      <c r="A1431" s="89"/>
      <c r="B1431" s="90"/>
    </row>
    <row r="1432" spans="1:2" x14ac:dyDescent="0.35">
      <c r="A1432" s="89"/>
      <c r="B1432" s="90"/>
    </row>
    <row r="1433" spans="1:2" x14ac:dyDescent="0.35">
      <c r="A1433" s="89"/>
      <c r="B1433" s="90"/>
    </row>
    <row r="1434" spans="1:2" x14ac:dyDescent="0.35">
      <c r="A1434" s="89"/>
      <c r="B1434" s="90"/>
    </row>
    <row r="1435" spans="1:2" x14ac:dyDescent="0.35">
      <c r="A1435" s="89"/>
      <c r="B1435" s="90"/>
    </row>
    <row r="1436" spans="1:2" x14ac:dyDescent="0.35">
      <c r="A1436" s="89"/>
      <c r="B1436" s="90"/>
    </row>
    <row r="1437" spans="1:2" x14ac:dyDescent="0.35">
      <c r="A1437" s="89"/>
      <c r="B1437" s="90"/>
    </row>
    <row r="1438" spans="1:2" x14ac:dyDescent="0.35">
      <c r="A1438" s="89"/>
      <c r="B1438" s="90"/>
    </row>
    <row r="1439" spans="1:2" x14ac:dyDescent="0.35">
      <c r="A1439" s="89"/>
      <c r="B1439" s="90"/>
    </row>
    <row r="1440" spans="1:2" x14ac:dyDescent="0.35">
      <c r="A1440" s="89"/>
      <c r="B1440" s="90"/>
    </row>
    <row r="1441" spans="1:2" x14ac:dyDescent="0.35">
      <c r="A1441" s="89"/>
      <c r="B1441" s="90"/>
    </row>
    <row r="1442" spans="1:2" x14ac:dyDescent="0.35">
      <c r="A1442" s="89"/>
      <c r="B1442" s="90"/>
    </row>
    <row r="1443" spans="1:2" x14ac:dyDescent="0.35">
      <c r="A1443" s="89"/>
      <c r="B1443" s="90"/>
    </row>
    <row r="1444" spans="1:2" x14ac:dyDescent="0.35">
      <c r="A1444" s="89"/>
      <c r="B1444" s="90"/>
    </row>
    <row r="1445" spans="1:2" x14ac:dyDescent="0.35">
      <c r="A1445" s="89"/>
      <c r="B1445" s="90"/>
    </row>
    <row r="1446" spans="1:2" x14ac:dyDescent="0.35">
      <c r="A1446" s="89"/>
      <c r="B1446" s="90"/>
    </row>
    <row r="1447" spans="1:2" x14ac:dyDescent="0.35">
      <c r="A1447" s="89"/>
      <c r="B1447" s="90"/>
    </row>
    <row r="1448" spans="1:2" x14ac:dyDescent="0.35">
      <c r="A1448" s="89"/>
      <c r="B1448" s="90"/>
    </row>
    <row r="1449" spans="1:2" x14ac:dyDescent="0.35">
      <c r="A1449" s="89"/>
      <c r="B1449" s="90"/>
    </row>
    <row r="1450" spans="1:2" x14ac:dyDescent="0.35">
      <c r="A1450" s="89"/>
      <c r="B1450" s="90"/>
    </row>
    <row r="1451" spans="1:2" x14ac:dyDescent="0.35">
      <c r="A1451" s="89"/>
      <c r="B1451" s="90"/>
    </row>
    <row r="1452" spans="1:2" x14ac:dyDescent="0.35">
      <c r="A1452" s="89"/>
      <c r="B1452" s="90"/>
    </row>
    <row r="1453" spans="1:2" x14ac:dyDescent="0.35">
      <c r="A1453" s="89"/>
      <c r="B1453" s="90"/>
    </row>
    <row r="1454" spans="1:2" x14ac:dyDescent="0.35">
      <c r="A1454" s="89"/>
      <c r="B1454" s="90"/>
    </row>
    <row r="1455" spans="1:2" x14ac:dyDescent="0.35">
      <c r="A1455" s="89"/>
      <c r="B1455" s="90"/>
    </row>
    <row r="1456" spans="1:2" x14ac:dyDescent="0.35">
      <c r="A1456" s="89"/>
      <c r="B1456" s="90"/>
    </row>
    <row r="1457" spans="1:2" x14ac:dyDescent="0.35">
      <c r="A1457" s="89"/>
      <c r="B1457" s="90"/>
    </row>
    <row r="1458" spans="1:2" x14ac:dyDescent="0.35">
      <c r="A1458" s="89"/>
      <c r="B1458" s="90"/>
    </row>
    <row r="1459" spans="1:2" x14ac:dyDescent="0.35">
      <c r="A1459" s="89"/>
      <c r="B1459" s="90"/>
    </row>
    <row r="1460" spans="1:2" x14ac:dyDescent="0.35">
      <c r="A1460" s="89"/>
      <c r="B1460" s="90"/>
    </row>
    <row r="1461" spans="1:2" x14ac:dyDescent="0.35">
      <c r="A1461" s="89"/>
      <c r="B1461" s="90"/>
    </row>
    <row r="1462" spans="1:2" x14ac:dyDescent="0.35">
      <c r="A1462" s="89"/>
      <c r="B1462" s="90"/>
    </row>
    <row r="1463" spans="1:2" x14ac:dyDescent="0.35">
      <c r="A1463" s="89"/>
      <c r="B1463" s="90"/>
    </row>
    <row r="1464" spans="1:2" x14ac:dyDescent="0.35">
      <c r="A1464" s="89"/>
      <c r="B1464" s="90"/>
    </row>
    <row r="1465" spans="1:2" x14ac:dyDescent="0.35">
      <c r="A1465" s="89"/>
      <c r="B1465" s="90"/>
    </row>
    <row r="1466" spans="1:2" x14ac:dyDescent="0.35">
      <c r="A1466" s="89"/>
      <c r="B1466" s="90"/>
    </row>
    <row r="1467" spans="1:2" x14ac:dyDescent="0.35">
      <c r="A1467" s="89"/>
      <c r="B1467" s="90"/>
    </row>
    <row r="1468" spans="1:2" x14ac:dyDescent="0.35">
      <c r="A1468" s="89"/>
      <c r="B1468" s="90"/>
    </row>
    <row r="1469" spans="1:2" x14ac:dyDescent="0.35">
      <c r="A1469" s="89"/>
      <c r="B1469" s="90"/>
    </row>
    <row r="1470" spans="1:2" x14ac:dyDescent="0.35">
      <c r="A1470" s="89"/>
      <c r="B1470" s="90"/>
    </row>
    <row r="1471" spans="1:2" x14ac:dyDescent="0.35">
      <c r="A1471" s="89"/>
      <c r="B1471" s="90"/>
    </row>
    <row r="1472" spans="1:2" x14ac:dyDescent="0.35">
      <c r="A1472" s="89"/>
      <c r="B1472" s="90"/>
    </row>
    <row r="1473" spans="1:2" x14ac:dyDescent="0.35">
      <c r="A1473" s="89"/>
      <c r="B1473" s="90"/>
    </row>
    <row r="1474" spans="1:2" x14ac:dyDescent="0.35">
      <c r="A1474" s="89"/>
      <c r="B1474" s="90"/>
    </row>
    <row r="1475" spans="1:2" x14ac:dyDescent="0.35">
      <c r="A1475" s="89"/>
      <c r="B1475" s="90"/>
    </row>
    <row r="1476" spans="1:2" x14ac:dyDescent="0.35">
      <c r="A1476" s="89"/>
      <c r="B1476" s="90"/>
    </row>
    <row r="1477" spans="1:2" x14ac:dyDescent="0.35">
      <c r="A1477" s="89"/>
      <c r="B1477" s="90"/>
    </row>
    <row r="1478" spans="1:2" x14ac:dyDescent="0.35">
      <c r="A1478" s="89"/>
      <c r="B1478" s="90"/>
    </row>
    <row r="1479" spans="1:2" x14ac:dyDescent="0.35">
      <c r="A1479" s="89"/>
      <c r="B1479" s="90"/>
    </row>
    <row r="1480" spans="1:2" x14ac:dyDescent="0.35">
      <c r="A1480" s="89"/>
      <c r="B1480" s="90"/>
    </row>
    <row r="1481" spans="1:2" x14ac:dyDescent="0.35">
      <c r="A1481" s="89"/>
      <c r="B1481" s="90"/>
    </row>
    <row r="1482" spans="1:2" x14ac:dyDescent="0.35">
      <c r="A1482" s="89"/>
      <c r="B1482" s="90"/>
    </row>
    <row r="1483" spans="1:2" x14ac:dyDescent="0.35">
      <c r="A1483" s="89"/>
      <c r="B1483" s="90"/>
    </row>
    <row r="1484" spans="1:2" x14ac:dyDescent="0.35">
      <c r="A1484" s="89"/>
      <c r="B1484" s="90"/>
    </row>
    <row r="1485" spans="1:2" x14ac:dyDescent="0.35">
      <c r="A1485" s="89"/>
      <c r="B1485" s="90"/>
    </row>
    <row r="1486" spans="1:2" x14ac:dyDescent="0.35">
      <c r="A1486" s="89"/>
      <c r="B1486" s="90"/>
    </row>
    <row r="1487" spans="1:2" x14ac:dyDescent="0.35">
      <c r="A1487" s="89"/>
      <c r="B1487" s="90"/>
    </row>
    <row r="1488" spans="1:2" x14ac:dyDescent="0.35">
      <c r="A1488" s="89"/>
      <c r="B1488" s="90"/>
    </row>
    <row r="1489" spans="1:2" x14ac:dyDescent="0.35">
      <c r="A1489" s="89"/>
      <c r="B1489" s="90"/>
    </row>
    <row r="1490" spans="1:2" x14ac:dyDescent="0.35">
      <c r="A1490" s="89"/>
      <c r="B1490" s="90"/>
    </row>
    <row r="1491" spans="1:2" x14ac:dyDescent="0.35">
      <c r="A1491" s="89"/>
      <c r="B1491" s="90"/>
    </row>
    <row r="1492" spans="1:2" x14ac:dyDescent="0.35">
      <c r="A1492" s="89"/>
      <c r="B1492" s="90"/>
    </row>
    <row r="1493" spans="1:2" x14ac:dyDescent="0.35">
      <c r="A1493" s="89"/>
      <c r="B1493" s="90"/>
    </row>
    <row r="1494" spans="1:2" x14ac:dyDescent="0.35">
      <c r="A1494" s="89"/>
      <c r="B1494" s="90"/>
    </row>
    <row r="1495" spans="1:2" x14ac:dyDescent="0.35">
      <c r="A1495" s="89"/>
      <c r="B1495" s="90"/>
    </row>
    <row r="1496" spans="1:2" x14ac:dyDescent="0.35">
      <c r="A1496" s="89"/>
      <c r="B1496" s="90"/>
    </row>
    <row r="1497" spans="1:2" x14ac:dyDescent="0.35">
      <c r="A1497" s="89"/>
      <c r="B1497" s="90"/>
    </row>
    <row r="1498" spans="1:2" x14ac:dyDescent="0.35">
      <c r="A1498" s="89"/>
      <c r="B1498" s="90"/>
    </row>
    <row r="1499" spans="1:2" x14ac:dyDescent="0.35">
      <c r="A1499" s="89"/>
      <c r="B1499" s="90"/>
    </row>
    <row r="1500" spans="1:2" x14ac:dyDescent="0.35">
      <c r="A1500" s="89"/>
      <c r="B1500" s="90"/>
    </row>
    <row r="1501" spans="1:2" x14ac:dyDescent="0.35">
      <c r="A1501" s="89"/>
      <c r="B1501" s="90"/>
    </row>
    <row r="1502" spans="1:2" x14ac:dyDescent="0.35">
      <c r="A1502" s="89"/>
      <c r="B1502" s="90"/>
    </row>
    <row r="1503" spans="1:2" x14ac:dyDescent="0.35">
      <c r="A1503" s="89"/>
      <c r="B1503" s="90"/>
    </row>
    <row r="1504" spans="1:2" x14ac:dyDescent="0.35">
      <c r="A1504" s="89"/>
      <c r="B1504" s="90"/>
    </row>
    <row r="1505" spans="1:2" x14ac:dyDescent="0.35">
      <c r="A1505" s="89"/>
      <c r="B1505" s="90"/>
    </row>
    <row r="1506" spans="1:2" x14ac:dyDescent="0.35">
      <c r="A1506" s="89"/>
      <c r="B1506" s="90"/>
    </row>
    <row r="1507" spans="1:2" x14ac:dyDescent="0.35">
      <c r="A1507" s="89"/>
      <c r="B1507" s="90"/>
    </row>
    <row r="1508" spans="1:2" x14ac:dyDescent="0.35">
      <c r="A1508" s="89"/>
      <c r="B1508" s="90"/>
    </row>
    <row r="1509" spans="1:2" x14ac:dyDescent="0.35">
      <c r="A1509" s="89"/>
      <c r="B1509" s="90"/>
    </row>
    <row r="1510" spans="1:2" x14ac:dyDescent="0.35">
      <c r="A1510" s="89"/>
      <c r="B1510" s="90"/>
    </row>
    <row r="1511" spans="1:2" x14ac:dyDescent="0.35">
      <c r="A1511" s="89"/>
      <c r="B1511" s="90"/>
    </row>
    <row r="1512" spans="1:2" x14ac:dyDescent="0.35">
      <c r="A1512" s="89"/>
      <c r="B1512" s="90"/>
    </row>
    <row r="1513" spans="1:2" x14ac:dyDescent="0.35">
      <c r="A1513" s="89"/>
      <c r="B1513" s="90"/>
    </row>
    <row r="1514" spans="1:2" x14ac:dyDescent="0.35">
      <c r="A1514" s="89"/>
      <c r="B1514" s="90"/>
    </row>
    <row r="1515" spans="1:2" x14ac:dyDescent="0.35">
      <c r="A1515" s="89"/>
      <c r="B1515" s="90"/>
    </row>
    <row r="1516" spans="1:2" x14ac:dyDescent="0.35">
      <c r="A1516" s="89"/>
      <c r="B1516" s="90"/>
    </row>
    <row r="1517" spans="1:2" x14ac:dyDescent="0.35">
      <c r="A1517" s="89"/>
      <c r="B1517" s="90"/>
    </row>
    <row r="1518" spans="1:2" x14ac:dyDescent="0.35">
      <c r="A1518" s="89"/>
      <c r="B1518" s="90"/>
    </row>
    <row r="1519" spans="1:2" x14ac:dyDescent="0.35">
      <c r="A1519" s="89"/>
      <c r="B1519" s="90"/>
    </row>
    <row r="1520" spans="1:2" x14ac:dyDescent="0.35">
      <c r="A1520" s="89"/>
      <c r="B1520" s="90"/>
    </row>
    <row r="1521" spans="1:2" x14ac:dyDescent="0.35">
      <c r="A1521" s="89"/>
      <c r="B1521" s="90"/>
    </row>
    <row r="1522" spans="1:2" x14ac:dyDescent="0.35">
      <c r="A1522" s="89"/>
      <c r="B1522" s="90"/>
    </row>
    <row r="1523" spans="1:2" x14ac:dyDescent="0.35">
      <c r="A1523" s="89"/>
      <c r="B1523" s="90"/>
    </row>
    <row r="1524" spans="1:2" x14ac:dyDescent="0.35">
      <c r="A1524" s="89"/>
      <c r="B1524" s="90"/>
    </row>
    <row r="1525" spans="1:2" x14ac:dyDescent="0.35">
      <c r="A1525" s="89"/>
      <c r="B1525" s="90"/>
    </row>
    <row r="1526" spans="1:2" x14ac:dyDescent="0.35">
      <c r="A1526" s="89"/>
      <c r="B1526" s="90"/>
    </row>
    <row r="1527" spans="1:2" x14ac:dyDescent="0.35">
      <c r="A1527" s="89"/>
      <c r="B1527" s="90"/>
    </row>
    <row r="1528" spans="1:2" x14ac:dyDescent="0.35">
      <c r="A1528" s="89"/>
      <c r="B1528" s="90"/>
    </row>
    <row r="1529" spans="1:2" x14ac:dyDescent="0.35">
      <c r="A1529" s="89"/>
      <c r="B1529" s="90"/>
    </row>
    <row r="1530" spans="1:2" x14ac:dyDescent="0.35">
      <c r="A1530" s="89"/>
      <c r="B1530" s="90"/>
    </row>
    <row r="1531" spans="1:2" x14ac:dyDescent="0.35">
      <c r="A1531" s="89"/>
      <c r="B1531" s="90"/>
    </row>
    <row r="1532" spans="1:2" x14ac:dyDescent="0.35">
      <c r="A1532" s="89"/>
      <c r="B1532" s="90"/>
    </row>
    <row r="1533" spans="1:2" x14ac:dyDescent="0.35">
      <c r="A1533" s="89"/>
      <c r="B1533" s="90"/>
    </row>
    <row r="1534" spans="1:2" x14ac:dyDescent="0.35">
      <c r="A1534" s="89"/>
      <c r="B1534" s="90"/>
    </row>
    <row r="1535" spans="1:2" x14ac:dyDescent="0.35">
      <c r="A1535" s="89"/>
      <c r="B1535" s="90"/>
    </row>
    <row r="1536" spans="1:2" x14ac:dyDescent="0.35">
      <c r="A1536" s="89"/>
      <c r="B1536" s="90"/>
    </row>
    <row r="1537" spans="1:2" x14ac:dyDescent="0.35">
      <c r="A1537" s="89"/>
      <c r="B1537" s="90"/>
    </row>
    <row r="1538" spans="1:2" x14ac:dyDescent="0.35">
      <c r="A1538" s="89"/>
      <c r="B1538" s="90"/>
    </row>
    <row r="1539" spans="1:2" x14ac:dyDescent="0.35">
      <c r="A1539" s="89"/>
      <c r="B1539" s="90"/>
    </row>
    <row r="1540" spans="1:2" x14ac:dyDescent="0.35">
      <c r="A1540" s="89"/>
      <c r="B1540" s="90"/>
    </row>
    <row r="1541" spans="1:2" x14ac:dyDescent="0.35">
      <c r="A1541" s="89"/>
      <c r="B1541" s="90"/>
    </row>
    <row r="1542" spans="1:2" x14ac:dyDescent="0.35">
      <c r="A1542" s="89"/>
      <c r="B1542" s="90"/>
    </row>
    <row r="1543" spans="1:2" x14ac:dyDescent="0.35">
      <c r="A1543" s="89"/>
      <c r="B1543" s="90"/>
    </row>
    <row r="1544" spans="1:2" x14ac:dyDescent="0.35">
      <c r="A1544" s="89"/>
      <c r="B1544" s="90"/>
    </row>
    <row r="1545" spans="1:2" x14ac:dyDescent="0.35">
      <c r="A1545" s="89"/>
      <c r="B1545" s="90"/>
    </row>
    <row r="1546" spans="1:2" x14ac:dyDescent="0.35">
      <c r="A1546" s="89"/>
      <c r="B1546" s="90"/>
    </row>
    <row r="1547" spans="1:2" x14ac:dyDescent="0.35">
      <c r="A1547" s="89"/>
      <c r="B1547" s="90"/>
    </row>
    <row r="1548" spans="1:2" x14ac:dyDescent="0.35">
      <c r="A1548" s="89"/>
      <c r="B1548" s="90"/>
    </row>
    <row r="1549" spans="1:2" x14ac:dyDescent="0.35">
      <c r="A1549" s="89"/>
      <c r="B1549" s="90"/>
    </row>
    <row r="1550" spans="1:2" x14ac:dyDescent="0.35">
      <c r="A1550" s="89"/>
      <c r="B1550" s="90"/>
    </row>
    <row r="1551" spans="1:2" x14ac:dyDescent="0.35">
      <c r="A1551" s="89"/>
      <c r="B1551" s="90"/>
    </row>
    <row r="1552" spans="1:2" x14ac:dyDescent="0.35">
      <c r="A1552" s="89"/>
      <c r="B1552" s="90"/>
    </row>
    <row r="1553" spans="1:2" x14ac:dyDescent="0.35">
      <c r="A1553" s="89"/>
      <c r="B1553" s="90"/>
    </row>
    <row r="1554" spans="1:2" x14ac:dyDescent="0.35">
      <c r="A1554" s="89"/>
      <c r="B1554" s="90"/>
    </row>
    <row r="1555" spans="1:2" x14ac:dyDescent="0.35">
      <c r="A1555" s="89"/>
      <c r="B1555" s="90"/>
    </row>
    <row r="1556" spans="1:2" x14ac:dyDescent="0.35">
      <c r="A1556" s="89"/>
      <c r="B1556" s="90"/>
    </row>
    <row r="1557" spans="1:2" x14ac:dyDescent="0.35">
      <c r="A1557" s="89"/>
      <c r="B1557" s="90"/>
    </row>
    <row r="1558" spans="1:2" x14ac:dyDescent="0.35">
      <c r="A1558" s="89"/>
      <c r="B1558" s="90"/>
    </row>
    <row r="1559" spans="1:2" x14ac:dyDescent="0.35">
      <c r="A1559" s="89"/>
      <c r="B1559" s="90"/>
    </row>
    <row r="1560" spans="1:2" x14ac:dyDescent="0.35">
      <c r="A1560" s="89"/>
      <c r="B1560" s="90"/>
    </row>
    <row r="1561" spans="1:2" x14ac:dyDescent="0.35">
      <c r="A1561" s="89"/>
      <c r="B1561" s="90"/>
    </row>
    <row r="1562" spans="1:2" x14ac:dyDescent="0.35">
      <c r="A1562" s="89"/>
      <c r="B1562" s="90"/>
    </row>
    <row r="1563" spans="1:2" x14ac:dyDescent="0.35">
      <c r="A1563" s="89"/>
      <c r="B1563" s="90"/>
    </row>
    <row r="1564" spans="1:2" x14ac:dyDescent="0.35">
      <c r="A1564" s="89"/>
      <c r="B1564" s="90"/>
    </row>
    <row r="1565" spans="1:2" x14ac:dyDescent="0.35">
      <c r="A1565" s="89"/>
      <c r="B1565" s="90"/>
    </row>
    <row r="1566" spans="1:2" x14ac:dyDescent="0.35">
      <c r="A1566" s="89"/>
      <c r="B1566" s="90"/>
    </row>
    <row r="1567" spans="1:2" x14ac:dyDescent="0.35">
      <c r="A1567" s="89"/>
      <c r="B1567" s="90"/>
    </row>
    <row r="1568" spans="1:2" x14ac:dyDescent="0.35">
      <c r="A1568" s="89"/>
      <c r="B1568" s="90"/>
    </row>
    <row r="1569" spans="1:2" x14ac:dyDescent="0.35">
      <c r="A1569" s="89"/>
      <c r="B1569" s="90"/>
    </row>
    <row r="1570" spans="1:2" x14ac:dyDescent="0.35">
      <c r="A1570" s="89"/>
      <c r="B1570" s="90"/>
    </row>
    <row r="1571" spans="1:2" x14ac:dyDescent="0.35">
      <c r="A1571" s="89"/>
      <c r="B1571" s="90"/>
    </row>
    <row r="1572" spans="1:2" x14ac:dyDescent="0.35">
      <c r="A1572" s="89"/>
      <c r="B1572" s="90"/>
    </row>
    <row r="1573" spans="1:2" x14ac:dyDescent="0.35">
      <c r="A1573" s="89"/>
      <c r="B1573" s="90"/>
    </row>
    <row r="1574" spans="1:2" x14ac:dyDescent="0.35">
      <c r="A1574" s="89"/>
      <c r="B1574" s="90"/>
    </row>
    <row r="1575" spans="1:2" x14ac:dyDescent="0.35">
      <c r="A1575" s="89"/>
      <c r="B1575" s="90"/>
    </row>
    <row r="1576" spans="1:2" x14ac:dyDescent="0.35">
      <c r="A1576" s="89"/>
      <c r="B1576" s="90"/>
    </row>
    <row r="1577" spans="1:2" x14ac:dyDescent="0.35">
      <c r="A1577" s="89"/>
      <c r="B1577" s="90"/>
    </row>
    <row r="1578" spans="1:2" x14ac:dyDescent="0.35">
      <c r="A1578" s="89"/>
      <c r="B1578" s="90"/>
    </row>
    <row r="1579" spans="1:2" x14ac:dyDescent="0.35">
      <c r="A1579" s="89"/>
      <c r="B1579" s="90"/>
    </row>
    <row r="1580" spans="1:2" x14ac:dyDescent="0.35">
      <c r="A1580" s="89"/>
      <c r="B1580" s="90"/>
    </row>
    <row r="1581" spans="1:2" x14ac:dyDescent="0.35">
      <c r="A1581" s="89"/>
      <c r="B1581" s="90"/>
    </row>
    <row r="1582" spans="1:2" x14ac:dyDescent="0.35">
      <c r="A1582" s="89"/>
      <c r="B1582" s="90"/>
    </row>
    <row r="1583" spans="1:2" x14ac:dyDescent="0.35">
      <c r="A1583" s="89"/>
      <c r="B1583" s="90"/>
    </row>
    <row r="1584" spans="1:2" x14ac:dyDescent="0.35">
      <c r="A1584" s="89"/>
      <c r="B1584" s="90"/>
    </row>
    <row r="1585" spans="1:2" x14ac:dyDescent="0.35">
      <c r="A1585" s="89"/>
      <c r="B1585" s="90"/>
    </row>
    <row r="1586" spans="1:2" x14ac:dyDescent="0.35">
      <c r="A1586" s="89"/>
      <c r="B1586" s="90"/>
    </row>
    <row r="1587" spans="1:2" x14ac:dyDescent="0.35">
      <c r="A1587" s="89"/>
      <c r="B1587" s="90"/>
    </row>
    <row r="1588" spans="1:2" x14ac:dyDescent="0.35">
      <c r="A1588" s="89"/>
      <c r="B1588" s="90"/>
    </row>
    <row r="1589" spans="1:2" x14ac:dyDescent="0.35">
      <c r="A1589" s="89"/>
      <c r="B1589" s="90"/>
    </row>
    <row r="1590" spans="1:2" x14ac:dyDescent="0.35">
      <c r="A1590" s="89"/>
      <c r="B1590" s="90"/>
    </row>
    <row r="1591" spans="1:2" x14ac:dyDescent="0.35">
      <c r="A1591" s="89"/>
      <c r="B1591" s="90"/>
    </row>
    <row r="1592" spans="1:2" x14ac:dyDescent="0.35">
      <c r="A1592" s="89"/>
      <c r="B1592" s="90"/>
    </row>
    <row r="1593" spans="1:2" x14ac:dyDescent="0.35">
      <c r="A1593" s="89"/>
      <c r="B1593" s="90"/>
    </row>
    <row r="1594" spans="1:2" x14ac:dyDescent="0.35">
      <c r="A1594" s="89"/>
      <c r="B1594" s="90"/>
    </row>
    <row r="1595" spans="1:2" x14ac:dyDescent="0.35">
      <c r="A1595" s="89"/>
      <c r="B1595" s="90"/>
    </row>
    <row r="1596" spans="1:2" x14ac:dyDescent="0.35">
      <c r="A1596" s="89"/>
      <c r="B1596" s="90"/>
    </row>
    <row r="1597" spans="1:2" x14ac:dyDescent="0.35">
      <c r="A1597" s="89"/>
      <c r="B1597" s="90"/>
    </row>
    <row r="1598" spans="1:2" x14ac:dyDescent="0.35">
      <c r="A1598" s="89"/>
      <c r="B1598" s="90"/>
    </row>
    <row r="1599" spans="1:2" x14ac:dyDescent="0.35">
      <c r="A1599" s="89"/>
      <c r="B1599" s="90"/>
    </row>
    <row r="1600" spans="1:2" x14ac:dyDescent="0.35">
      <c r="A1600" s="89"/>
      <c r="B1600" s="90"/>
    </row>
    <row r="1601" spans="1:2" x14ac:dyDescent="0.35">
      <c r="A1601" s="89"/>
      <c r="B1601" s="90"/>
    </row>
    <row r="1602" spans="1:2" x14ac:dyDescent="0.35">
      <c r="A1602" s="89"/>
      <c r="B1602" s="90"/>
    </row>
    <row r="1603" spans="1:2" x14ac:dyDescent="0.35">
      <c r="A1603" s="89"/>
      <c r="B1603" s="90"/>
    </row>
    <row r="1604" spans="1:2" x14ac:dyDescent="0.35">
      <c r="A1604" s="89"/>
      <c r="B1604" s="90"/>
    </row>
    <row r="1605" spans="1:2" x14ac:dyDescent="0.35">
      <c r="A1605" s="89"/>
      <c r="B1605" s="90"/>
    </row>
    <row r="1606" spans="1:2" x14ac:dyDescent="0.35">
      <c r="A1606" s="89"/>
      <c r="B1606" s="90"/>
    </row>
    <row r="1607" spans="1:2" x14ac:dyDescent="0.35">
      <c r="A1607" s="89"/>
      <c r="B1607" s="90"/>
    </row>
    <row r="1608" spans="1:2" x14ac:dyDescent="0.35">
      <c r="A1608" s="89"/>
      <c r="B1608" s="90"/>
    </row>
    <row r="1609" spans="1:2" x14ac:dyDescent="0.35">
      <c r="A1609" s="89"/>
      <c r="B1609" s="90"/>
    </row>
    <row r="1610" spans="1:2" x14ac:dyDescent="0.35">
      <c r="A1610" s="89"/>
      <c r="B1610" s="90"/>
    </row>
    <row r="1611" spans="1:2" x14ac:dyDescent="0.35">
      <c r="A1611" s="89"/>
      <c r="B1611" s="90"/>
    </row>
    <row r="1612" spans="1:2" x14ac:dyDescent="0.35">
      <c r="A1612" s="89"/>
      <c r="B1612" s="90"/>
    </row>
    <row r="1613" spans="1:2" x14ac:dyDescent="0.35">
      <c r="A1613" s="89"/>
      <c r="B1613" s="90"/>
    </row>
    <row r="1614" spans="1:2" x14ac:dyDescent="0.35">
      <c r="A1614" s="89"/>
      <c r="B1614" s="90"/>
    </row>
    <row r="1615" spans="1:2" x14ac:dyDescent="0.35">
      <c r="A1615" s="89"/>
      <c r="B1615" s="90"/>
    </row>
    <row r="1616" spans="1:2" x14ac:dyDescent="0.35">
      <c r="A1616" s="89"/>
      <c r="B1616" s="90"/>
    </row>
    <row r="1617" spans="1:2" x14ac:dyDescent="0.35">
      <c r="A1617" s="89"/>
      <c r="B1617" s="90"/>
    </row>
    <row r="1618" spans="1:2" x14ac:dyDescent="0.35">
      <c r="A1618" s="89"/>
      <c r="B1618" s="90"/>
    </row>
    <row r="1619" spans="1:2" x14ac:dyDescent="0.35">
      <c r="A1619" s="89"/>
      <c r="B1619" s="90"/>
    </row>
    <row r="1620" spans="1:2" x14ac:dyDescent="0.35">
      <c r="A1620" s="89"/>
      <c r="B1620" s="90"/>
    </row>
    <row r="1621" spans="1:2" x14ac:dyDescent="0.35">
      <c r="A1621" s="89"/>
      <c r="B1621" s="90"/>
    </row>
    <row r="1622" spans="1:2" x14ac:dyDescent="0.35">
      <c r="A1622" s="89"/>
      <c r="B1622" s="90"/>
    </row>
    <row r="1623" spans="1:2" x14ac:dyDescent="0.35">
      <c r="A1623" s="89"/>
      <c r="B1623" s="90"/>
    </row>
    <row r="1624" spans="1:2" x14ac:dyDescent="0.35">
      <c r="A1624" s="89"/>
      <c r="B1624" s="90"/>
    </row>
    <row r="1625" spans="1:2" x14ac:dyDescent="0.35">
      <c r="A1625" s="89"/>
      <c r="B1625" s="90"/>
    </row>
    <row r="1626" spans="1:2" x14ac:dyDescent="0.35">
      <c r="A1626" s="89"/>
      <c r="B1626" s="90"/>
    </row>
    <row r="1627" spans="1:2" x14ac:dyDescent="0.35">
      <c r="A1627" s="89"/>
      <c r="B1627" s="90"/>
    </row>
    <row r="1628" spans="1:2" x14ac:dyDescent="0.35">
      <c r="A1628" s="89"/>
      <c r="B1628" s="90"/>
    </row>
    <row r="1629" spans="1:2" x14ac:dyDescent="0.35">
      <c r="A1629" s="89"/>
      <c r="B1629" s="90"/>
    </row>
    <row r="1630" spans="1:2" x14ac:dyDescent="0.35">
      <c r="A1630" s="89"/>
      <c r="B1630" s="90"/>
    </row>
    <row r="1631" spans="1:2" x14ac:dyDescent="0.35">
      <c r="A1631" s="89"/>
      <c r="B1631" s="90"/>
    </row>
    <row r="1632" spans="1:2" x14ac:dyDescent="0.35">
      <c r="A1632" s="89"/>
      <c r="B1632" s="90"/>
    </row>
    <row r="1633" spans="1:2" x14ac:dyDescent="0.35">
      <c r="A1633" s="89"/>
      <c r="B1633" s="90"/>
    </row>
    <row r="1634" spans="1:2" x14ac:dyDescent="0.35">
      <c r="A1634" s="89"/>
      <c r="B1634" s="90"/>
    </row>
    <row r="1635" spans="1:2" x14ac:dyDescent="0.35">
      <c r="A1635" s="89"/>
      <c r="B1635" s="90"/>
    </row>
    <row r="1636" spans="1:2" x14ac:dyDescent="0.35">
      <c r="A1636" s="89"/>
      <c r="B1636" s="90"/>
    </row>
    <row r="1637" spans="1:2" x14ac:dyDescent="0.35">
      <c r="A1637" s="89"/>
      <c r="B1637" s="90"/>
    </row>
    <row r="1638" spans="1:2" x14ac:dyDescent="0.35">
      <c r="A1638" s="89"/>
      <c r="B1638" s="90"/>
    </row>
    <row r="1639" spans="1:2" x14ac:dyDescent="0.35">
      <c r="A1639" s="89"/>
      <c r="B1639" s="90"/>
    </row>
    <row r="1640" spans="1:2" x14ac:dyDescent="0.35">
      <c r="A1640" s="89"/>
      <c r="B1640" s="90"/>
    </row>
    <row r="1641" spans="1:2" x14ac:dyDescent="0.35">
      <c r="A1641" s="89"/>
      <c r="B1641" s="90"/>
    </row>
    <row r="1642" spans="1:2" x14ac:dyDescent="0.35">
      <c r="A1642" s="89"/>
      <c r="B1642" s="90"/>
    </row>
    <row r="1643" spans="1:2" x14ac:dyDescent="0.35">
      <c r="A1643" s="89"/>
      <c r="B1643" s="90"/>
    </row>
    <row r="1644" spans="1:2" x14ac:dyDescent="0.35">
      <c r="A1644" s="89"/>
      <c r="B1644" s="90"/>
    </row>
    <row r="1645" spans="1:2" x14ac:dyDescent="0.35">
      <c r="A1645" s="89"/>
      <c r="B1645" s="90"/>
    </row>
    <row r="1646" spans="1:2" x14ac:dyDescent="0.35">
      <c r="A1646" s="89"/>
      <c r="B1646" s="90"/>
    </row>
    <row r="1647" spans="1:2" x14ac:dyDescent="0.35">
      <c r="A1647" s="89"/>
      <c r="B1647" s="90"/>
    </row>
    <row r="1648" spans="1:2" x14ac:dyDescent="0.35">
      <c r="A1648" s="89"/>
      <c r="B1648" s="90"/>
    </row>
    <row r="1649" spans="1:2" x14ac:dyDescent="0.35">
      <c r="A1649" s="89"/>
      <c r="B1649" s="90"/>
    </row>
    <row r="1650" spans="1:2" x14ac:dyDescent="0.35">
      <c r="A1650" s="89"/>
      <c r="B1650" s="90"/>
    </row>
    <row r="1651" spans="1:2" x14ac:dyDescent="0.35">
      <c r="A1651" s="89"/>
      <c r="B1651" s="90"/>
    </row>
    <row r="1652" spans="1:2" x14ac:dyDescent="0.35">
      <c r="A1652" s="89"/>
      <c r="B1652" s="90"/>
    </row>
    <row r="1653" spans="1:2" x14ac:dyDescent="0.35">
      <c r="A1653" s="89"/>
      <c r="B1653" s="90"/>
    </row>
    <row r="1654" spans="1:2" x14ac:dyDescent="0.35">
      <c r="A1654" s="89"/>
      <c r="B1654" s="90"/>
    </row>
    <row r="1655" spans="1:2" x14ac:dyDescent="0.35">
      <c r="A1655" s="89"/>
      <c r="B1655" s="90"/>
    </row>
    <row r="1656" spans="1:2" x14ac:dyDescent="0.35">
      <c r="A1656" s="89"/>
      <c r="B1656" s="90"/>
    </row>
    <row r="1657" spans="1:2" x14ac:dyDescent="0.35">
      <c r="A1657" s="89"/>
      <c r="B1657" s="90"/>
    </row>
    <row r="1658" spans="1:2" x14ac:dyDescent="0.35">
      <c r="A1658" s="89"/>
      <c r="B1658" s="90"/>
    </row>
    <row r="1659" spans="1:2" x14ac:dyDescent="0.35">
      <c r="A1659" s="89"/>
      <c r="B1659" s="90"/>
    </row>
    <row r="1660" spans="1:2" x14ac:dyDescent="0.35">
      <c r="A1660" s="89"/>
      <c r="B1660" s="90"/>
    </row>
    <row r="1661" spans="1:2" x14ac:dyDescent="0.35">
      <c r="A1661" s="89"/>
      <c r="B1661" s="90"/>
    </row>
    <row r="1662" spans="1:2" x14ac:dyDescent="0.35">
      <c r="A1662" s="89"/>
      <c r="B1662" s="90"/>
    </row>
    <row r="1663" spans="1:2" x14ac:dyDescent="0.35">
      <c r="A1663" s="89"/>
      <c r="B1663" s="90"/>
    </row>
    <row r="1664" spans="1:2" x14ac:dyDescent="0.35">
      <c r="A1664" s="89"/>
      <c r="B1664" s="90"/>
    </row>
    <row r="1665" spans="1:2" x14ac:dyDescent="0.35">
      <c r="A1665" s="89"/>
      <c r="B1665" s="90"/>
    </row>
    <row r="1666" spans="1:2" x14ac:dyDescent="0.35">
      <c r="A1666" s="89"/>
      <c r="B1666" s="90"/>
    </row>
    <row r="1667" spans="1:2" x14ac:dyDescent="0.35">
      <c r="A1667" s="89"/>
      <c r="B1667" s="90"/>
    </row>
    <row r="1668" spans="1:2" x14ac:dyDescent="0.35">
      <c r="A1668" s="89"/>
      <c r="B1668" s="90"/>
    </row>
    <row r="1669" spans="1:2" x14ac:dyDescent="0.35">
      <c r="A1669" s="89"/>
      <c r="B1669" s="90"/>
    </row>
    <row r="1670" spans="1:2" x14ac:dyDescent="0.35">
      <c r="A1670" s="89"/>
      <c r="B1670" s="90"/>
    </row>
    <row r="1671" spans="1:2" x14ac:dyDescent="0.35">
      <c r="A1671" s="89"/>
      <c r="B1671" s="90"/>
    </row>
    <row r="1672" spans="1:2" x14ac:dyDescent="0.35">
      <c r="A1672" s="89"/>
      <c r="B1672" s="90"/>
    </row>
    <row r="1673" spans="1:2" x14ac:dyDescent="0.35">
      <c r="A1673" s="89"/>
      <c r="B1673" s="90"/>
    </row>
    <row r="1674" spans="1:2" x14ac:dyDescent="0.35">
      <c r="A1674" s="89"/>
      <c r="B1674" s="90"/>
    </row>
    <row r="1675" spans="1:2" x14ac:dyDescent="0.35">
      <c r="A1675" s="89"/>
      <c r="B1675" s="90"/>
    </row>
    <row r="1676" spans="1:2" x14ac:dyDescent="0.35">
      <c r="A1676" s="89"/>
      <c r="B1676" s="90"/>
    </row>
    <row r="1677" spans="1:2" x14ac:dyDescent="0.35">
      <c r="A1677" s="89"/>
      <c r="B1677" s="90"/>
    </row>
    <row r="1678" spans="1:2" x14ac:dyDescent="0.35">
      <c r="A1678" s="89"/>
      <c r="B1678" s="90"/>
    </row>
    <row r="1679" spans="1:2" x14ac:dyDescent="0.35">
      <c r="A1679" s="89"/>
      <c r="B1679" s="90"/>
    </row>
    <row r="1680" spans="1:2" x14ac:dyDescent="0.35">
      <c r="A1680" s="89"/>
      <c r="B1680" s="90"/>
    </row>
    <row r="1681" spans="1:2" x14ac:dyDescent="0.35">
      <c r="A1681" s="89"/>
      <c r="B1681" s="90"/>
    </row>
    <row r="1682" spans="1:2" x14ac:dyDescent="0.35">
      <c r="A1682" s="89"/>
      <c r="B1682" s="90"/>
    </row>
    <row r="1683" spans="1:2" x14ac:dyDescent="0.35">
      <c r="A1683" s="89"/>
      <c r="B1683" s="90"/>
    </row>
    <row r="1684" spans="1:2" x14ac:dyDescent="0.35">
      <c r="A1684" s="89"/>
      <c r="B1684" s="90"/>
    </row>
    <row r="1685" spans="1:2" x14ac:dyDescent="0.35">
      <c r="A1685" s="89"/>
      <c r="B1685" s="90"/>
    </row>
    <row r="1686" spans="1:2" x14ac:dyDescent="0.35">
      <c r="A1686" s="89"/>
      <c r="B1686" s="90"/>
    </row>
    <row r="1687" spans="1:2" x14ac:dyDescent="0.35">
      <c r="A1687" s="89"/>
      <c r="B1687" s="90"/>
    </row>
    <row r="1688" spans="1:2" x14ac:dyDescent="0.35">
      <c r="A1688" s="89"/>
      <c r="B1688" s="90"/>
    </row>
    <row r="1689" spans="1:2" x14ac:dyDescent="0.35">
      <c r="A1689" s="89"/>
      <c r="B1689" s="90"/>
    </row>
    <row r="1690" spans="1:2" x14ac:dyDescent="0.35">
      <c r="A1690" s="89"/>
      <c r="B1690" s="90"/>
    </row>
    <row r="1691" spans="1:2" x14ac:dyDescent="0.35">
      <c r="A1691" s="89"/>
      <c r="B1691" s="90"/>
    </row>
    <row r="1692" spans="1:2" x14ac:dyDescent="0.35">
      <c r="A1692" s="89"/>
      <c r="B1692" s="90"/>
    </row>
    <row r="1693" spans="1:2" x14ac:dyDescent="0.35">
      <c r="A1693" s="89"/>
      <c r="B1693" s="90"/>
    </row>
    <row r="1694" spans="1:2" x14ac:dyDescent="0.35">
      <c r="A1694" s="89"/>
      <c r="B1694" s="90"/>
    </row>
    <row r="1695" spans="1:2" x14ac:dyDescent="0.35">
      <c r="A1695" s="89"/>
      <c r="B1695" s="90"/>
    </row>
    <row r="1696" spans="1:2" x14ac:dyDescent="0.35">
      <c r="A1696" s="89"/>
      <c r="B1696" s="90"/>
    </row>
    <row r="1697" spans="1:2" x14ac:dyDescent="0.35">
      <c r="A1697" s="89"/>
      <c r="B1697" s="90"/>
    </row>
    <row r="1698" spans="1:2" x14ac:dyDescent="0.35">
      <c r="A1698" s="89"/>
      <c r="B1698" s="90"/>
    </row>
    <row r="1699" spans="1:2" x14ac:dyDescent="0.35">
      <c r="A1699" s="89"/>
      <c r="B1699" s="90"/>
    </row>
    <row r="1700" spans="1:2" x14ac:dyDescent="0.35">
      <c r="A1700" s="89"/>
      <c r="B1700" s="90"/>
    </row>
    <row r="1701" spans="1:2" x14ac:dyDescent="0.35">
      <c r="A1701" s="89"/>
      <c r="B1701" s="90"/>
    </row>
    <row r="1702" spans="1:2" x14ac:dyDescent="0.35">
      <c r="A1702" s="89"/>
      <c r="B1702" s="90"/>
    </row>
    <row r="1703" spans="1:2" x14ac:dyDescent="0.35">
      <c r="A1703" s="89"/>
      <c r="B1703" s="90"/>
    </row>
    <row r="1704" spans="1:2" x14ac:dyDescent="0.35">
      <c r="A1704" s="89"/>
      <c r="B1704" s="90"/>
    </row>
    <row r="1705" spans="1:2" x14ac:dyDescent="0.35">
      <c r="A1705" s="89"/>
      <c r="B1705" s="90"/>
    </row>
    <row r="1706" spans="1:2" x14ac:dyDescent="0.35">
      <c r="A1706" s="89"/>
      <c r="B1706" s="90"/>
    </row>
    <row r="1707" spans="1:2" x14ac:dyDescent="0.35">
      <c r="A1707" s="89"/>
      <c r="B1707" s="90"/>
    </row>
    <row r="1708" spans="1:2" x14ac:dyDescent="0.35">
      <c r="A1708" s="89"/>
      <c r="B1708" s="90"/>
    </row>
    <row r="1709" spans="1:2" x14ac:dyDescent="0.35">
      <c r="A1709" s="89"/>
      <c r="B1709" s="90"/>
    </row>
    <row r="1710" spans="1:2" x14ac:dyDescent="0.35">
      <c r="A1710" s="89"/>
      <c r="B1710" s="90"/>
    </row>
    <row r="1711" spans="1:2" x14ac:dyDescent="0.35">
      <c r="A1711" s="89"/>
      <c r="B1711" s="90"/>
    </row>
    <row r="1712" spans="1:2" x14ac:dyDescent="0.35">
      <c r="A1712" s="89"/>
      <c r="B1712" s="90"/>
    </row>
    <row r="1713" spans="1:2" x14ac:dyDescent="0.35">
      <c r="A1713" s="89"/>
      <c r="B1713" s="90"/>
    </row>
    <row r="1714" spans="1:2" x14ac:dyDescent="0.35">
      <c r="A1714" s="89"/>
      <c r="B1714" s="90"/>
    </row>
    <row r="1715" spans="1:2" x14ac:dyDescent="0.35">
      <c r="A1715" s="89"/>
      <c r="B1715" s="90"/>
    </row>
    <row r="1716" spans="1:2" x14ac:dyDescent="0.35">
      <c r="A1716" s="89"/>
      <c r="B1716" s="90"/>
    </row>
    <row r="1717" spans="1:2" x14ac:dyDescent="0.35">
      <c r="A1717" s="89"/>
      <c r="B1717" s="90"/>
    </row>
    <row r="1718" spans="1:2" x14ac:dyDescent="0.35">
      <c r="A1718" s="89"/>
      <c r="B1718" s="90"/>
    </row>
    <row r="1719" spans="1:2" x14ac:dyDescent="0.35">
      <c r="A1719" s="89"/>
      <c r="B1719" s="90"/>
    </row>
    <row r="1720" spans="1:2" x14ac:dyDescent="0.35">
      <c r="A1720" s="89"/>
      <c r="B1720" s="90"/>
    </row>
    <row r="1721" spans="1:2" x14ac:dyDescent="0.35">
      <c r="A1721" s="89"/>
      <c r="B1721" s="90"/>
    </row>
    <row r="1722" spans="1:2" x14ac:dyDescent="0.35">
      <c r="A1722" s="89"/>
      <c r="B1722" s="90"/>
    </row>
    <row r="1723" spans="1:2" x14ac:dyDescent="0.35">
      <c r="A1723" s="89"/>
      <c r="B1723" s="90"/>
    </row>
    <row r="1724" spans="1:2" x14ac:dyDescent="0.35">
      <c r="A1724" s="89"/>
      <c r="B1724" s="90"/>
    </row>
    <row r="1725" spans="1:2" x14ac:dyDescent="0.35">
      <c r="A1725" s="89"/>
      <c r="B1725" s="90"/>
    </row>
    <row r="1726" spans="1:2" x14ac:dyDescent="0.35">
      <c r="A1726" s="89"/>
      <c r="B1726" s="90"/>
    </row>
    <row r="1727" spans="1:2" x14ac:dyDescent="0.35">
      <c r="A1727" s="89"/>
      <c r="B1727" s="90"/>
    </row>
    <row r="1728" spans="1:2" x14ac:dyDescent="0.35">
      <c r="A1728" s="89"/>
      <c r="B1728" s="90"/>
    </row>
    <row r="1729" spans="1:2" x14ac:dyDescent="0.35">
      <c r="A1729" s="89"/>
      <c r="B1729" s="90"/>
    </row>
    <row r="1730" spans="1:2" x14ac:dyDescent="0.35">
      <c r="A1730" s="89"/>
      <c r="B1730" s="90"/>
    </row>
    <row r="1731" spans="1:2" x14ac:dyDescent="0.35">
      <c r="A1731" s="89"/>
      <c r="B1731" s="90"/>
    </row>
    <row r="1732" spans="1:2" x14ac:dyDescent="0.35">
      <c r="A1732" s="89"/>
      <c r="B1732" s="90"/>
    </row>
    <row r="1733" spans="1:2" x14ac:dyDescent="0.35">
      <c r="A1733" s="89"/>
      <c r="B1733" s="90"/>
    </row>
    <row r="1734" spans="1:2" x14ac:dyDescent="0.35">
      <c r="A1734" s="89"/>
      <c r="B1734" s="90"/>
    </row>
    <row r="1735" spans="1:2" x14ac:dyDescent="0.35">
      <c r="A1735" s="89"/>
      <c r="B1735" s="90"/>
    </row>
    <row r="1736" spans="1:2" x14ac:dyDescent="0.35">
      <c r="A1736" s="89"/>
      <c r="B1736" s="90"/>
    </row>
    <row r="1737" spans="1:2" x14ac:dyDescent="0.35">
      <c r="A1737" s="89"/>
      <c r="B1737" s="90"/>
    </row>
    <row r="1738" spans="1:2" x14ac:dyDescent="0.35">
      <c r="A1738" s="89"/>
      <c r="B1738" s="90"/>
    </row>
    <row r="1739" spans="1:2" x14ac:dyDescent="0.35">
      <c r="A1739" s="89"/>
      <c r="B1739" s="90"/>
    </row>
    <row r="1740" spans="1:2" x14ac:dyDescent="0.35">
      <c r="A1740" s="89"/>
      <c r="B1740" s="90"/>
    </row>
    <row r="1741" spans="1:2" x14ac:dyDescent="0.35">
      <c r="A1741" s="89"/>
      <c r="B1741" s="90"/>
    </row>
    <row r="1742" spans="1:2" x14ac:dyDescent="0.35">
      <c r="A1742" s="89"/>
      <c r="B1742" s="90"/>
    </row>
    <row r="1743" spans="1:2" x14ac:dyDescent="0.35">
      <c r="A1743" s="89"/>
      <c r="B1743" s="90"/>
    </row>
    <row r="1744" spans="1:2" x14ac:dyDescent="0.35">
      <c r="A1744" s="89"/>
      <c r="B1744" s="90"/>
    </row>
    <row r="1745" spans="1:2" x14ac:dyDescent="0.35">
      <c r="A1745" s="89"/>
      <c r="B1745" s="90"/>
    </row>
    <row r="1746" spans="1:2" x14ac:dyDescent="0.35">
      <c r="A1746" s="89"/>
      <c r="B1746" s="90"/>
    </row>
    <row r="1747" spans="1:2" x14ac:dyDescent="0.35">
      <c r="A1747" s="89"/>
      <c r="B1747" s="90"/>
    </row>
    <row r="1748" spans="1:2" x14ac:dyDescent="0.35">
      <c r="A1748" s="89"/>
      <c r="B1748" s="90"/>
    </row>
    <row r="1749" spans="1:2" x14ac:dyDescent="0.35">
      <c r="A1749" s="89"/>
      <c r="B1749" s="90"/>
    </row>
    <row r="1750" spans="1:2" x14ac:dyDescent="0.35">
      <c r="A1750" s="89"/>
      <c r="B1750" s="90"/>
    </row>
    <row r="1751" spans="1:2" x14ac:dyDescent="0.35">
      <c r="A1751" s="89"/>
      <c r="B1751" s="90"/>
    </row>
    <row r="1752" spans="1:2" x14ac:dyDescent="0.35">
      <c r="A1752" s="89"/>
      <c r="B1752" s="90"/>
    </row>
    <row r="1753" spans="1:2" x14ac:dyDescent="0.35">
      <c r="A1753" s="89"/>
      <c r="B1753" s="90"/>
    </row>
    <row r="1754" spans="1:2" x14ac:dyDescent="0.35">
      <c r="A1754" s="89"/>
      <c r="B1754" s="90"/>
    </row>
    <row r="1755" spans="1:2" x14ac:dyDescent="0.35">
      <c r="A1755" s="89"/>
      <c r="B1755" s="90"/>
    </row>
    <row r="1756" spans="1:2" x14ac:dyDescent="0.35">
      <c r="A1756" s="89"/>
      <c r="B1756" s="90"/>
    </row>
    <row r="1757" spans="1:2" x14ac:dyDescent="0.35">
      <c r="A1757" s="89"/>
      <c r="B1757" s="90"/>
    </row>
    <row r="1758" spans="1:2" x14ac:dyDescent="0.35">
      <c r="A1758" s="89"/>
      <c r="B1758" s="90"/>
    </row>
    <row r="1759" spans="1:2" x14ac:dyDescent="0.35">
      <c r="A1759" s="89"/>
      <c r="B1759" s="90"/>
    </row>
    <row r="1760" spans="1:2" x14ac:dyDescent="0.35">
      <c r="A1760" s="89"/>
      <c r="B1760" s="90"/>
    </row>
    <row r="1761" spans="1:2" x14ac:dyDescent="0.35">
      <c r="A1761" s="89"/>
      <c r="B1761" s="90"/>
    </row>
    <row r="1762" spans="1:2" x14ac:dyDescent="0.35">
      <c r="A1762" s="89"/>
      <c r="B1762" s="90"/>
    </row>
    <row r="1763" spans="1:2" x14ac:dyDescent="0.35">
      <c r="A1763" s="89"/>
      <c r="B1763" s="90"/>
    </row>
    <row r="1764" spans="1:2" x14ac:dyDescent="0.35">
      <c r="A1764" s="89"/>
      <c r="B1764" s="90"/>
    </row>
    <row r="1765" spans="1:2" x14ac:dyDescent="0.35">
      <c r="A1765" s="89"/>
      <c r="B1765" s="90"/>
    </row>
    <row r="1766" spans="1:2" x14ac:dyDescent="0.35">
      <c r="A1766" s="89"/>
      <c r="B1766" s="90"/>
    </row>
    <row r="1767" spans="1:2" x14ac:dyDescent="0.35">
      <c r="A1767" s="89"/>
      <c r="B1767" s="90"/>
    </row>
    <row r="1768" spans="1:2" x14ac:dyDescent="0.35">
      <c r="A1768" s="89"/>
      <c r="B1768" s="90"/>
    </row>
    <row r="1769" spans="1:2" x14ac:dyDescent="0.35">
      <c r="A1769" s="89"/>
      <c r="B1769" s="90"/>
    </row>
    <row r="1770" spans="1:2" x14ac:dyDescent="0.35">
      <c r="A1770" s="89"/>
      <c r="B1770" s="90"/>
    </row>
    <row r="1771" spans="1:2" x14ac:dyDescent="0.35">
      <c r="A1771" s="89"/>
      <c r="B1771" s="90"/>
    </row>
    <row r="1772" spans="1:2" x14ac:dyDescent="0.35">
      <c r="A1772" s="89"/>
      <c r="B1772" s="90"/>
    </row>
    <row r="1773" spans="1:2" x14ac:dyDescent="0.35">
      <c r="A1773" s="89"/>
      <c r="B1773" s="90"/>
    </row>
    <row r="1774" spans="1:2" x14ac:dyDescent="0.35">
      <c r="A1774" s="89"/>
      <c r="B1774" s="90"/>
    </row>
    <row r="1775" spans="1:2" x14ac:dyDescent="0.35">
      <c r="A1775" s="89"/>
      <c r="B1775" s="90"/>
    </row>
    <row r="1776" spans="1:2" x14ac:dyDescent="0.35">
      <c r="A1776" s="89"/>
      <c r="B1776" s="90"/>
    </row>
    <row r="1777" spans="1:2" x14ac:dyDescent="0.35">
      <c r="A1777" s="89"/>
      <c r="B1777" s="90"/>
    </row>
    <row r="1778" spans="1:2" x14ac:dyDescent="0.35">
      <c r="A1778" s="89"/>
      <c r="B1778" s="90"/>
    </row>
    <row r="1779" spans="1:2" x14ac:dyDescent="0.35">
      <c r="A1779" s="89"/>
      <c r="B1779" s="90"/>
    </row>
    <row r="1780" spans="1:2" x14ac:dyDescent="0.35">
      <c r="A1780" s="89"/>
      <c r="B1780" s="90"/>
    </row>
    <row r="1781" spans="1:2" x14ac:dyDescent="0.35">
      <c r="A1781" s="89"/>
      <c r="B1781" s="90"/>
    </row>
    <row r="1782" spans="1:2" x14ac:dyDescent="0.35">
      <c r="A1782" s="89"/>
      <c r="B1782" s="90"/>
    </row>
    <row r="1783" spans="1:2" x14ac:dyDescent="0.35">
      <c r="A1783" s="89"/>
      <c r="B1783" s="90"/>
    </row>
    <row r="1784" spans="1:2" x14ac:dyDescent="0.35">
      <c r="A1784" s="89"/>
      <c r="B1784" s="90"/>
    </row>
    <row r="1785" spans="1:2" x14ac:dyDescent="0.35">
      <c r="A1785" s="89"/>
      <c r="B1785" s="90"/>
    </row>
    <row r="1786" spans="1:2" x14ac:dyDescent="0.35">
      <c r="A1786" s="89"/>
      <c r="B1786" s="90"/>
    </row>
    <row r="1787" spans="1:2" x14ac:dyDescent="0.35">
      <c r="A1787" s="89"/>
      <c r="B1787" s="90"/>
    </row>
    <row r="1788" spans="1:2" x14ac:dyDescent="0.35">
      <c r="A1788" s="89"/>
      <c r="B1788" s="90"/>
    </row>
    <row r="1789" spans="1:2" x14ac:dyDescent="0.35">
      <c r="A1789" s="89"/>
      <c r="B1789" s="90"/>
    </row>
    <row r="1790" spans="1:2" x14ac:dyDescent="0.35">
      <c r="A1790" s="89"/>
      <c r="B1790" s="90"/>
    </row>
    <row r="1791" spans="1:2" x14ac:dyDescent="0.35">
      <c r="A1791" s="89"/>
      <c r="B1791" s="90"/>
    </row>
    <row r="1792" spans="1:2" x14ac:dyDescent="0.35">
      <c r="A1792" s="89"/>
      <c r="B1792" s="90"/>
    </row>
    <row r="1793" spans="1:2" x14ac:dyDescent="0.35">
      <c r="A1793" s="89"/>
      <c r="B1793" s="90"/>
    </row>
    <row r="1794" spans="1:2" x14ac:dyDescent="0.35">
      <c r="A1794" s="89"/>
      <c r="B1794" s="90"/>
    </row>
    <row r="1795" spans="1:2" x14ac:dyDescent="0.35">
      <c r="A1795" s="89"/>
      <c r="B1795" s="90"/>
    </row>
    <row r="1796" spans="1:2" x14ac:dyDescent="0.35">
      <c r="A1796" s="89"/>
      <c r="B1796" s="90"/>
    </row>
    <row r="1797" spans="1:2" x14ac:dyDescent="0.35">
      <c r="A1797" s="89"/>
      <c r="B1797" s="90"/>
    </row>
    <row r="1798" spans="1:2" x14ac:dyDescent="0.35">
      <c r="A1798" s="89"/>
      <c r="B1798" s="90"/>
    </row>
    <row r="1799" spans="1:2" x14ac:dyDescent="0.35">
      <c r="A1799" s="89"/>
      <c r="B1799" s="90"/>
    </row>
    <row r="1800" spans="1:2" x14ac:dyDescent="0.35">
      <c r="A1800" s="89"/>
      <c r="B1800" s="90"/>
    </row>
    <row r="1801" spans="1:2" x14ac:dyDescent="0.35">
      <c r="A1801" s="89"/>
      <c r="B1801" s="90"/>
    </row>
    <row r="1802" spans="1:2" x14ac:dyDescent="0.35">
      <c r="A1802" s="89"/>
      <c r="B1802" s="90"/>
    </row>
    <row r="1803" spans="1:2" x14ac:dyDescent="0.35">
      <c r="A1803" s="89"/>
      <c r="B1803" s="90"/>
    </row>
    <row r="1804" spans="1:2" x14ac:dyDescent="0.35">
      <c r="A1804" s="89"/>
      <c r="B1804" s="90"/>
    </row>
    <row r="1805" spans="1:2" x14ac:dyDescent="0.35">
      <c r="A1805" s="89"/>
      <c r="B1805" s="90"/>
    </row>
    <row r="1806" spans="1:2" x14ac:dyDescent="0.35">
      <c r="A1806" s="89"/>
      <c r="B1806" s="90"/>
    </row>
    <row r="1807" spans="1:2" x14ac:dyDescent="0.35">
      <c r="A1807" s="89"/>
      <c r="B1807" s="90"/>
    </row>
    <row r="1808" spans="1:2" x14ac:dyDescent="0.35">
      <c r="A1808" s="89"/>
      <c r="B1808" s="90"/>
    </row>
    <row r="1809" spans="1:2" x14ac:dyDescent="0.35">
      <c r="A1809" s="89"/>
      <c r="B1809" s="90"/>
    </row>
    <row r="1810" spans="1:2" x14ac:dyDescent="0.35">
      <c r="A1810" s="89"/>
      <c r="B1810" s="90"/>
    </row>
    <row r="1811" spans="1:2" x14ac:dyDescent="0.35">
      <c r="A1811" s="89"/>
      <c r="B1811" s="90"/>
    </row>
    <row r="1812" spans="1:2" x14ac:dyDescent="0.35">
      <c r="A1812" s="89"/>
      <c r="B1812" s="90"/>
    </row>
    <row r="1813" spans="1:2" x14ac:dyDescent="0.35">
      <c r="A1813" s="89"/>
      <c r="B1813" s="90"/>
    </row>
    <row r="1814" spans="1:2" x14ac:dyDescent="0.35">
      <c r="A1814" s="89"/>
      <c r="B1814" s="90"/>
    </row>
    <row r="1815" spans="1:2" x14ac:dyDescent="0.35">
      <c r="A1815" s="89"/>
      <c r="B1815" s="90"/>
    </row>
    <row r="1816" spans="1:2" x14ac:dyDescent="0.35">
      <c r="A1816" s="89"/>
      <c r="B1816" s="90"/>
    </row>
    <row r="1817" spans="1:2" x14ac:dyDescent="0.35">
      <c r="A1817" s="89"/>
      <c r="B1817" s="90"/>
    </row>
    <row r="1818" spans="1:2" x14ac:dyDescent="0.35">
      <c r="A1818" s="89"/>
      <c r="B1818" s="90"/>
    </row>
    <row r="1819" spans="1:2" x14ac:dyDescent="0.35">
      <c r="A1819" s="89"/>
      <c r="B1819" s="90"/>
    </row>
    <row r="1820" spans="1:2" x14ac:dyDescent="0.35">
      <c r="A1820" s="89"/>
      <c r="B1820" s="90"/>
    </row>
    <row r="1821" spans="1:2" x14ac:dyDescent="0.35">
      <c r="A1821" s="89"/>
      <c r="B1821" s="90"/>
    </row>
    <row r="1822" spans="1:2" x14ac:dyDescent="0.35">
      <c r="A1822" s="89"/>
      <c r="B1822" s="90"/>
    </row>
    <row r="1823" spans="1:2" x14ac:dyDescent="0.35">
      <c r="A1823" s="89"/>
      <c r="B1823" s="90"/>
    </row>
    <row r="1824" spans="1:2" x14ac:dyDescent="0.35">
      <c r="A1824" s="89"/>
      <c r="B1824" s="90"/>
    </row>
    <row r="1825" spans="1:2" x14ac:dyDescent="0.35">
      <c r="A1825" s="89"/>
      <c r="B1825" s="90"/>
    </row>
    <row r="1826" spans="1:2" x14ac:dyDescent="0.35">
      <c r="A1826" s="89"/>
      <c r="B1826" s="90"/>
    </row>
    <row r="1827" spans="1:2" x14ac:dyDescent="0.35">
      <c r="A1827" s="89"/>
      <c r="B1827" s="90"/>
    </row>
    <row r="1828" spans="1:2" x14ac:dyDescent="0.35">
      <c r="A1828" s="89"/>
      <c r="B1828" s="90"/>
    </row>
    <row r="1829" spans="1:2" x14ac:dyDescent="0.35">
      <c r="A1829" s="89"/>
      <c r="B1829" s="90"/>
    </row>
    <row r="1830" spans="1:2" x14ac:dyDescent="0.35">
      <c r="A1830" s="89"/>
      <c r="B1830" s="90"/>
    </row>
    <row r="1831" spans="1:2" x14ac:dyDescent="0.35">
      <c r="A1831" s="89"/>
      <c r="B1831" s="90"/>
    </row>
    <row r="1832" spans="1:2" x14ac:dyDescent="0.35">
      <c r="A1832" s="89"/>
      <c r="B1832" s="90"/>
    </row>
    <row r="1833" spans="1:2" x14ac:dyDescent="0.35">
      <c r="A1833" s="89"/>
      <c r="B1833" s="90"/>
    </row>
    <row r="1834" spans="1:2" x14ac:dyDescent="0.35">
      <c r="A1834" s="89"/>
      <c r="B1834" s="90"/>
    </row>
    <row r="1835" spans="1:2" x14ac:dyDescent="0.35">
      <c r="A1835" s="89"/>
      <c r="B1835" s="90"/>
    </row>
    <row r="1836" spans="1:2" x14ac:dyDescent="0.35">
      <c r="A1836" s="89"/>
      <c r="B1836" s="90"/>
    </row>
    <row r="1837" spans="1:2" x14ac:dyDescent="0.35">
      <c r="A1837" s="89"/>
      <c r="B1837" s="90"/>
    </row>
    <row r="1838" spans="1:2" x14ac:dyDescent="0.35">
      <c r="A1838" s="89"/>
      <c r="B1838" s="90"/>
    </row>
    <row r="1839" spans="1:2" x14ac:dyDescent="0.35">
      <c r="A1839" s="89"/>
      <c r="B1839" s="90"/>
    </row>
    <row r="1840" spans="1:2" x14ac:dyDescent="0.35">
      <c r="A1840" s="89"/>
      <c r="B1840" s="90"/>
    </row>
    <row r="1841" spans="1:2" x14ac:dyDescent="0.35">
      <c r="A1841" s="89"/>
      <c r="B1841" s="90"/>
    </row>
    <row r="1842" spans="1:2" x14ac:dyDescent="0.35">
      <c r="A1842" s="89"/>
      <c r="B1842" s="90"/>
    </row>
    <row r="1843" spans="1:2" x14ac:dyDescent="0.35">
      <c r="A1843" s="89"/>
      <c r="B1843" s="90"/>
    </row>
    <row r="1844" spans="1:2" x14ac:dyDescent="0.35">
      <c r="A1844" s="89"/>
      <c r="B1844" s="90"/>
    </row>
    <row r="1845" spans="1:2" x14ac:dyDescent="0.35">
      <c r="A1845" s="89"/>
      <c r="B1845" s="90"/>
    </row>
    <row r="1846" spans="1:2" x14ac:dyDescent="0.35">
      <c r="A1846" s="89"/>
      <c r="B1846" s="90"/>
    </row>
    <row r="1847" spans="1:2" x14ac:dyDescent="0.35">
      <c r="A1847" s="89"/>
      <c r="B1847" s="90"/>
    </row>
    <row r="1848" spans="1:2" x14ac:dyDescent="0.35">
      <c r="A1848" s="89"/>
      <c r="B1848" s="90"/>
    </row>
    <row r="1849" spans="1:2" x14ac:dyDescent="0.35">
      <c r="A1849" s="89"/>
      <c r="B1849" s="90"/>
    </row>
    <row r="1850" spans="1:2" x14ac:dyDescent="0.35">
      <c r="A1850" s="89"/>
      <c r="B1850" s="90"/>
    </row>
    <row r="1851" spans="1:2" x14ac:dyDescent="0.35">
      <c r="A1851" s="89"/>
      <c r="B1851" s="90"/>
    </row>
    <row r="1852" spans="1:2" x14ac:dyDescent="0.35">
      <c r="A1852" s="89"/>
      <c r="B1852" s="90"/>
    </row>
    <row r="1853" spans="1:2" x14ac:dyDescent="0.35">
      <c r="A1853" s="89"/>
      <c r="B1853" s="90"/>
    </row>
    <row r="1854" spans="1:2" x14ac:dyDescent="0.35">
      <c r="A1854" s="89"/>
      <c r="B1854" s="90"/>
    </row>
    <row r="1855" spans="1:2" x14ac:dyDescent="0.35">
      <c r="A1855" s="89"/>
      <c r="B1855" s="90"/>
    </row>
    <row r="1856" spans="1:2" x14ac:dyDescent="0.35">
      <c r="A1856" s="89"/>
      <c r="B1856" s="90"/>
    </row>
    <row r="1857" spans="1:2" x14ac:dyDescent="0.35">
      <c r="A1857" s="89"/>
      <c r="B1857" s="90"/>
    </row>
    <row r="1858" spans="1:2" x14ac:dyDescent="0.35">
      <c r="A1858" s="89"/>
      <c r="B1858" s="90"/>
    </row>
    <row r="1859" spans="1:2" x14ac:dyDescent="0.35">
      <c r="A1859" s="89"/>
      <c r="B1859" s="90"/>
    </row>
    <row r="1860" spans="1:2" x14ac:dyDescent="0.35">
      <c r="A1860" s="89"/>
      <c r="B1860" s="90"/>
    </row>
    <row r="1861" spans="1:2" x14ac:dyDescent="0.35">
      <c r="A1861" s="89"/>
      <c r="B1861" s="90"/>
    </row>
    <row r="1862" spans="1:2" x14ac:dyDescent="0.35">
      <c r="A1862" s="89"/>
      <c r="B1862" s="90"/>
    </row>
    <row r="1863" spans="1:2" x14ac:dyDescent="0.35">
      <c r="A1863" s="89"/>
      <c r="B1863" s="90"/>
    </row>
    <row r="1864" spans="1:2" x14ac:dyDescent="0.35">
      <c r="A1864" s="89"/>
      <c r="B1864" s="90"/>
    </row>
    <row r="1865" spans="1:2" x14ac:dyDescent="0.35">
      <c r="A1865" s="89"/>
      <c r="B1865" s="90"/>
    </row>
    <row r="1866" spans="1:2" x14ac:dyDescent="0.35">
      <c r="A1866" s="89"/>
      <c r="B1866" s="90"/>
    </row>
    <row r="1867" spans="1:2" x14ac:dyDescent="0.35">
      <c r="A1867" s="89"/>
      <c r="B1867" s="90"/>
    </row>
    <row r="1868" spans="1:2" x14ac:dyDescent="0.35">
      <c r="A1868" s="89"/>
      <c r="B1868" s="90"/>
    </row>
    <row r="1869" spans="1:2" x14ac:dyDescent="0.35">
      <c r="A1869" s="89"/>
      <c r="B1869" s="90"/>
    </row>
    <row r="1870" spans="1:2" x14ac:dyDescent="0.35">
      <c r="A1870" s="89"/>
      <c r="B1870" s="90"/>
    </row>
    <row r="1871" spans="1:2" x14ac:dyDescent="0.35">
      <c r="A1871" s="89"/>
      <c r="B1871" s="90"/>
    </row>
    <row r="1872" spans="1:2" x14ac:dyDescent="0.35">
      <c r="A1872" s="89"/>
      <c r="B1872" s="90"/>
    </row>
    <row r="1873" spans="1:2" x14ac:dyDescent="0.35">
      <c r="A1873" s="89"/>
      <c r="B1873" s="90"/>
    </row>
    <row r="1874" spans="1:2" x14ac:dyDescent="0.35">
      <c r="A1874" s="89"/>
      <c r="B1874" s="90"/>
    </row>
    <row r="1875" spans="1:2" x14ac:dyDescent="0.35">
      <c r="A1875" s="89"/>
      <c r="B1875" s="90"/>
    </row>
    <row r="1876" spans="1:2" x14ac:dyDescent="0.35">
      <c r="A1876" s="89"/>
      <c r="B1876" s="90"/>
    </row>
    <row r="1877" spans="1:2" x14ac:dyDescent="0.35">
      <c r="A1877" s="89"/>
      <c r="B1877" s="90"/>
    </row>
    <row r="1878" spans="1:2" x14ac:dyDescent="0.35">
      <c r="A1878" s="89"/>
      <c r="B1878" s="90"/>
    </row>
    <row r="1879" spans="1:2" x14ac:dyDescent="0.35">
      <c r="A1879" s="89"/>
      <c r="B1879" s="90"/>
    </row>
    <row r="1880" spans="1:2" x14ac:dyDescent="0.35">
      <c r="A1880" s="89"/>
      <c r="B1880" s="90"/>
    </row>
    <row r="1881" spans="1:2" x14ac:dyDescent="0.35">
      <c r="A1881" s="89"/>
      <c r="B1881" s="90"/>
    </row>
    <row r="1882" spans="1:2" x14ac:dyDescent="0.35">
      <c r="A1882" s="89"/>
      <c r="B1882" s="90"/>
    </row>
    <row r="1883" spans="1:2" x14ac:dyDescent="0.35">
      <c r="A1883" s="89"/>
      <c r="B1883" s="90"/>
    </row>
    <row r="1884" spans="1:2" x14ac:dyDescent="0.35">
      <c r="A1884" s="89"/>
      <c r="B1884" s="90"/>
    </row>
    <row r="1885" spans="1:2" x14ac:dyDescent="0.35">
      <c r="A1885" s="89"/>
      <c r="B1885" s="90"/>
    </row>
    <row r="1886" spans="1:2" x14ac:dyDescent="0.35">
      <c r="A1886" s="89"/>
      <c r="B1886" s="90"/>
    </row>
    <row r="1887" spans="1:2" x14ac:dyDescent="0.35">
      <c r="A1887" s="89"/>
      <c r="B1887" s="90"/>
    </row>
    <row r="1888" spans="1:2" x14ac:dyDescent="0.35">
      <c r="A1888" s="89"/>
      <c r="B1888" s="90"/>
    </row>
    <row r="1889" spans="1:2" x14ac:dyDescent="0.35">
      <c r="A1889" s="89"/>
      <c r="B1889" s="90"/>
    </row>
    <row r="1890" spans="1:2" x14ac:dyDescent="0.35">
      <c r="A1890" s="89"/>
      <c r="B1890" s="90"/>
    </row>
    <row r="1891" spans="1:2" x14ac:dyDescent="0.35">
      <c r="A1891" s="89"/>
      <c r="B1891" s="90"/>
    </row>
    <row r="1892" spans="1:2" x14ac:dyDescent="0.35">
      <c r="A1892" s="89"/>
      <c r="B1892" s="90"/>
    </row>
    <row r="1893" spans="1:2" x14ac:dyDescent="0.35">
      <c r="A1893" s="89"/>
      <c r="B1893" s="90"/>
    </row>
    <row r="1894" spans="1:2" x14ac:dyDescent="0.35">
      <c r="A1894" s="89"/>
      <c r="B1894" s="90"/>
    </row>
    <row r="1895" spans="1:2" x14ac:dyDescent="0.35">
      <c r="A1895" s="89"/>
      <c r="B1895" s="90"/>
    </row>
    <row r="1896" spans="1:2" x14ac:dyDescent="0.35">
      <c r="A1896" s="89"/>
      <c r="B1896" s="90"/>
    </row>
    <row r="1897" spans="1:2" x14ac:dyDescent="0.35">
      <c r="A1897" s="89"/>
      <c r="B1897" s="90"/>
    </row>
    <row r="1898" spans="1:2" x14ac:dyDescent="0.35">
      <c r="A1898" s="89"/>
      <c r="B1898" s="90"/>
    </row>
    <row r="1899" spans="1:2" x14ac:dyDescent="0.35">
      <c r="A1899" s="89"/>
      <c r="B1899" s="90"/>
    </row>
    <row r="1900" spans="1:2" x14ac:dyDescent="0.35">
      <c r="A1900" s="89"/>
      <c r="B1900" s="90"/>
    </row>
    <row r="1901" spans="1:2" x14ac:dyDescent="0.35">
      <c r="A1901" s="89"/>
      <c r="B1901" s="90"/>
    </row>
    <row r="1902" spans="1:2" x14ac:dyDescent="0.35">
      <c r="A1902" s="89"/>
      <c r="B1902" s="90"/>
    </row>
    <row r="1903" spans="1:2" x14ac:dyDescent="0.35">
      <c r="A1903" s="89"/>
      <c r="B1903" s="90"/>
    </row>
    <row r="1904" spans="1:2" x14ac:dyDescent="0.35">
      <c r="A1904" s="89"/>
      <c r="B1904" s="90"/>
    </row>
    <row r="1905" spans="1:2" x14ac:dyDescent="0.35">
      <c r="A1905" s="89"/>
      <c r="B1905" s="90"/>
    </row>
    <row r="1906" spans="1:2" x14ac:dyDescent="0.35">
      <c r="A1906" s="89"/>
      <c r="B1906" s="90"/>
    </row>
    <row r="1907" spans="1:2" x14ac:dyDescent="0.35">
      <c r="A1907" s="89"/>
      <c r="B1907" s="90"/>
    </row>
    <row r="1908" spans="1:2" x14ac:dyDescent="0.35">
      <c r="A1908" s="89"/>
      <c r="B1908" s="90"/>
    </row>
    <row r="1909" spans="1:2" x14ac:dyDescent="0.35">
      <c r="A1909" s="89"/>
      <c r="B1909" s="90"/>
    </row>
    <row r="1910" spans="1:2" x14ac:dyDescent="0.35">
      <c r="A1910" s="89"/>
      <c r="B1910" s="90"/>
    </row>
    <row r="1911" spans="1:2" x14ac:dyDescent="0.35">
      <c r="A1911" s="89"/>
      <c r="B1911" s="90"/>
    </row>
    <row r="1912" spans="1:2" x14ac:dyDescent="0.35">
      <c r="A1912" s="89"/>
      <c r="B1912" s="90"/>
    </row>
    <row r="1913" spans="1:2" x14ac:dyDescent="0.35">
      <c r="A1913" s="89"/>
      <c r="B1913" s="90"/>
    </row>
    <row r="1914" spans="1:2" x14ac:dyDescent="0.35">
      <c r="A1914" s="89"/>
      <c r="B1914" s="90"/>
    </row>
    <row r="1915" spans="1:2" x14ac:dyDescent="0.35">
      <c r="A1915" s="89"/>
      <c r="B1915" s="90"/>
    </row>
    <row r="1916" spans="1:2" x14ac:dyDescent="0.35">
      <c r="A1916" s="89"/>
      <c r="B1916" s="90"/>
    </row>
    <row r="1917" spans="1:2" x14ac:dyDescent="0.35">
      <c r="A1917" s="89"/>
      <c r="B1917" s="90"/>
    </row>
    <row r="1918" spans="1:2" x14ac:dyDescent="0.35">
      <c r="A1918" s="89"/>
      <c r="B1918" s="90"/>
    </row>
    <row r="1919" spans="1:2" x14ac:dyDescent="0.35">
      <c r="A1919" s="89"/>
      <c r="B1919" s="90"/>
    </row>
    <row r="1920" spans="1:2" x14ac:dyDescent="0.35">
      <c r="A1920" s="89"/>
      <c r="B1920" s="90"/>
    </row>
    <row r="1921" spans="1:2" x14ac:dyDescent="0.35">
      <c r="A1921" s="89"/>
      <c r="B1921" s="90"/>
    </row>
    <row r="1922" spans="1:2" x14ac:dyDescent="0.35">
      <c r="A1922" s="89"/>
      <c r="B1922" s="90"/>
    </row>
    <row r="1923" spans="1:2" x14ac:dyDescent="0.35">
      <c r="A1923" s="89"/>
      <c r="B1923" s="90"/>
    </row>
    <row r="1924" spans="1:2" x14ac:dyDescent="0.35">
      <c r="A1924" s="89"/>
      <c r="B1924" s="90"/>
    </row>
    <row r="1925" spans="1:2" x14ac:dyDescent="0.35">
      <c r="A1925" s="89"/>
      <c r="B1925" s="90"/>
    </row>
    <row r="1926" spans="1:2" x14ac:dyDescent="0.35">
      <c r="A1926" s="89"/>
      <c r="B1926" s="90"/>
    </row>
    <row r="1927" spans="1:2" x14ac:dyDescent="0.35">
      <c r="A1927" s="89"/>
      <c r="B1927" s="90"/>
    </row>
    <row r="1928" spans="1:2" x14ac:dyDescent="0.35">
      <c r="A1928" s="89"/>
      <c r="B1928" s="90"/>
    </row>
    <row r="1929" spans="1:2" x14ac:dyDescent="0.35">
      <c r="A1929" s="89"/>
      <c r="B1929" s="90"/>
    </row>
    <row r="1930" spans="1:2" x14ac:dyDescent="0.35">
      <c r="A1930" s="89"/>
      <c r="B1930" s="90"/>
    </row>
    <row r="1931" spans="1:2" x14ac:dyDescent="0.35">
      <c r="A1931" s="89"/>
      <c r="B1931" s="90"/>
    </row>
    <row r="1932" spans="1:2" x14ac:dyDescent="0.35">
      <c r="A1932" s="89"/>
      <c r="B1932" s="90"/>
    </row>
    <row r="1933" spans="1:2" x14ac:dyDescent="0.35">
      <c r="A1933" s="89"/>
      <c r="B1933" s="90"/>
    </row>
    <row r="1934" spans="1:2" x14ac:dyDescent="0.35">
      <c r="A1934" s="89"/>
      <c r="B1934" s="90"/>
    </row>
    <row r="1935" spans="1:2" x14ac:dyDescent="0.35">
      <c r="A1935" s="89"/>
      <c r="B1935" s="90"/>
    </row>
    <row r="1936" spans="1:2" x14ac:dyDescent="0.35">
      <c r="A1936" s="89"/>
      <c r="B1936" s="90"/>
    </row>
    <row r="1937" spans="1:2" x14ac:dyDescent="0.35">
      <c r="A1937" s="89"/>
      <c r="B1937" s="90"/>
    </row>
    <row r="1938" spans="1:2" x14ac:dyDescent="0.35">
      <c r="A1938" s="89"/>
      <c r="B1938" s="90"/>
    </row>
    <row r="1939" spans="1:2" x14ac:dyDescent="0.35">
      <c r="A1939" s="89"/>
      <c r="B1939" s="90"/>
    </row>
    <row r="1940" spans="1:2" x14ac:dyDescent="0.35">
      <c r="A1940" s="89"/>
      <c r="B1940" s="90"/>
    </row>
    <row r="1941" spans="1:2" x14ac:dyDescent="0.35">
      <c r="A1941" s="89"/>
      <c r="B1941" s="90"/>
    </row>
    <row r="1942" spans="1:2" x14ac:dyDescent="0.35">
      <c r="A1942" s="89"/>
      <c r="B1942" s="90"/>
    </row>
    <row r="1943" spans="1:2" x14ac:dyDescent="0.35">
      <c r="A1943" s="89"/>
      <c r="B1943" s="90"/>
    </row>
    <row r="1944" spans="1:2" x14ac:dyDescent="0.35">
      <c r="A1944" s="89"/>
      <c r="B1944" s="90"/>
    </row>
    <row r="1945" spans="1:2" x14ac:dyDescent="0.35">
      <c r="A1945" s="89"/>
      <c r="B1945" s="90"/>
    </row>
    <row r="1946" spans="1:2" x14ac:dyDescent="0.35">
      <c r="A1946" s="89"/>
      <c r="B1946" s="90"/>
    </row>
    <row r="1947" spans="1:2" x14ac:dyDescent="0.35">
      <c r="A1947" s="89"/>
      <c r="B1947" s="90"/>
    </row>
    <row r="1948" spans="1:2" x14ac:dyDescent="0.35">
      <c r="A1948" s="89"/>
      <c r="B1948" s="90"/>
    </row>
    <row r="1949" spans="1:2" x14ac:dyDescent="0.35">
      <c r="A1949" s="89"/>
      <c r="B1949" s="90"/>
    </row>
    <row r="1950" spans="1:2" x14ac:dyDescent="0.35">
      <c r="A1950" s="89"/>
      <c r="B1950" s="90"/>
    </row>
    <row r="1951" spans="1:2" x14ac:dyDescent="0.35">
      <c r="A1951" s="89"/>
      <c r="B1951" s="90"/>
    </row>
    <row r="1952" spans="1:2" x14ac:dyDescent="0.35">
      <c r="A1952" s="89"/>
      <c r="B1952" s="90"/>
    </row>
    <row r="1953" spans="1:2" x14ac:dyDescent="0.35">
      <c r="A1953" s="89"/>
      <c r="B1953" s="90"/>
    </row>
    <row r="1954" spans="1:2" x14ac:dyDescent="0.35">
      <c r="A1954" s="89"/>
      <c r="B1954" s="90"/>
    </row>
    <row r="1955" spans="1:2" x14ac:dyDescent="0.35">
      <c r="A1955" s="89"/>
      <c r="B1955" s="90"/>
    </row>
    <row r="1956" spans="1:2" x14ac:dyDescent="0.35">
      <c r="A1956" s="89"/>
      <c r="B1956" s="90"/>
    </row>
    <row r="1957" spans="1:2" x14ac:dyDescent="0.35">
      <c r="A1957" s="89"/>
      <c r="B1957" s="90"/>
    </row>
    <row r="1958" spans="1:2" x14ac:dyDescent="0.35">
      <c r="A1958" s="89"/>
      <c r="B1958" s="90"/>
    </row>
    <row r="1959" spans="1:2" x14ac:dyDescent="0.35">
      <c r="A1959" s="89"/>
      <c r="B1959" s="90"/>
    </row>
    <row r="1960" spans="1:2" x14ac:dyDescent="0.35">
      <c r="A1960" s="89"/>
      <c r="B1960" s="90"/>
    </row>
    <row r="1961" spans="1:2" x14ac:dyDescent="0.35">
      <c r="A1961" s="89"/>
      <c r="B1961" s="90"/>
    </row>
    <row r="1962" spans="1:2" x14ac:dyDescent="0.35">
      <c r="A1962" s="89"/>
      <c r="B1962" s="90"/>
    </row>
    <row r="1963" spans="1:2" x14ac:dyDescent="0.35">
      <c r="A1963" s="89"/>
      <c r="B1963" s="90"/>
    </row>
    <row r="1964" spans="1:2" x14ac:dyDescent="0.35">
      <c r="A1964" s="89"/>
      <c r="B1964" s="90"/>
    </row>
    <row r="1965" spans="1:2" x14ac:dyDescent="0.35">
      <c r="A1965" s="89"/>
      <c r="B1965" s="90"/>
    </row>
    <row r="1966" spans="1:2" x14ac:dyDescent="0.35">
      <c r="A1966" s="89"/>
      <c r="B1966" s="90"/>
    </row>
    <row r="1967" spans="1:2" x14ac:dyDescent="0.35">
      <c r="A1967" s="89"/>
      <c r="B1967" s="90"/>
    </row>
    <row r="1968" spans="1:2" x14ac:dyDescent="0.35">
      <c r="A1968" s="89"/>
      <c r="B1968" s="90"/>
    </row>
    <row r="1969" spans="1:2" x14ac:dyDescent="0.35">
      <c r="A1969" s="89"/>
      <c r="B1969" s="90"/>
    </row>
    <row r="1970" spans="1:2" x14ac:dyDescent="0.35">
      <c r="A1970" s="89"/>
      <c r="B1970" s="90"/>
    </row>
    <row r="1971" spans="1:2" x14ac:dyDescent="0.35">
      <c r="A1971" s="89"/>
      <c r="B1971" s="90"/>
    </row>
    <row r="1972" spans="1:2" x14ac:dyDescent="0.35">
      <c r="A1972" s="89"/>
      <c r="B1972" s="90"/>
    </row>
    <row r="1973" spans="1:2" x14ac:dyDescent="0.35">
      <c r="A1973" s="89"/>
      <c r="B1973" s="90"/>
    </row>
    <row r="1974" spans="1:2" x14ac:dyDescent="0.35">
      <c r="A1974" s="89"/>
      <c r="B1974" s="90"/>
    </row>
    <row r="1975" spans="1:2" x14ac:dyDescent="0.35">
      <c r="A1975" s="89"/>
      <c r="B1975" s="90"/>
    </row>
    <row r="1976" spans="1:2" x14ac:dyDescent="0.35">
      <c r="A1976" s="89"/>
      <c r="B1976" s="90"/>
    </row>
    <row r="1977" spans="1:2" x14ac:dyDescent="0.35">
      <c r="A1977" s="89"/>
      <c r="B1977" s="90"/>
    </row>
    <row r="1978" spans="1:2" x14ac:dyDescent="0.35">
      <c r="A1978" s="89"/>
      <c r="B1978" s="90"/>
    </row>
    <row r="1979" spans="1:2" x14ac:dyDescent="0.35">
      <c r="A1979" s="89"/>
      <c r="B1979" s="90"/>
    </row>
    <row r="1980" spans="1:2" x14ac:dyDescent="0.35">
      <c r="A1980" s="89"/>
      <c r="B1980" s="90"/>
    </row>
    <row r="1981" spans="1:2" x14ac:dyDescent="0.35">
      <c r="A1981" s="89"/>
      <c r="B1981" s="90"/>
    </row>
    <row r="1982" spans="1:2" x14ac:dyDescent="0.35">
      <c r="A1982" s="89"/>
      <c r="B1982" s="90"/>
    </row>
    <row r="1983" spans="1:2" x14ac:dyDescent="0.35">
      <c r="A1983" s="89"/>
      <c r="B1983" s="90"/>
    </row>
    <row r="1984" spans="1:2" x14ac:dyDescent="0.35">
      <c r="A1984" s="89"/>
      <c r="B1984" s="90"/>
    </row>
    <row r="1985" spans="1:2" x14ac:dyDescent="0.35">
      <c r="A1985" s="89"/>
      <c r="B1985" s="90"/>
    </row>
    <row r="1986" spans="1:2" x14ac:dyDescent="0.35">
      <c r="A1986" s="89"/>
      <c r="B1986" s="90"/>
    </row>
    <row r="1987" spans="1:2" x14ac:dyDescent="0.35">
      <c r="A1987" s="89"/>
      <c r="B1987" s="90"/>
    </row>
    <row r="1988" spans="1:2" x14ac:dyDescent="0.35">
      <c r="A1988" s="89"/>
      <c r="B1988" s="90"/>
    </row>
    <row r="1989" spans="1:2" x14ac:dyDescent="0.35">
      <c r="A1989" s="89"/>
      <c r="B1989" s="90"/>
    </row>
    <row r="1990" spans="1:2" x14ac:dyDescent="0.35">
      <c r="A1990" s="89"/>
      <c r="B1990" s="90"/>
    </row>
    <row r="1991" spans="1:2" x14ac:dyDescent="0.35">
      <c r="A1991" s="89"/>
      <c r="B1991" s="90"/>
    </row>
    <row r="1992" spans="1:2" x14ac:dyDescent="0.35">
      <c r="A1992" s="89"/>
      <c r="B1992" s="90"/>
    </row>
    <row r="1993" spans="1:2" x14ac:dyDescent="0.35">
      <c r="A1993" s="89"/>
      <c r="B1993" s="90"/>
    </row>
    <row r="1994" spans="1:2" x14ac:dyDescent="0.35">
      <c r="A1994" s="89"/>
      <c r="B1994" s="90"/>
    </row>
    <row r="1995" spans="1:2" x14ac:dyDescent="0.35">
      <c r="A1995" s="89"/>
      <c r="B1995" s="90"/>
    </row>
    <row r="1996" spans="1:2" x14ac:dyDescent="0.35">
      <c r="A1996" s="89"/>
      <c r="B1996" s="90"/>
    </row>
    <row r="1997" spans="1:2" x14ac:dyDescent="0.35">
      <c r="A1997" s="89"/>
      <c r="B1997" s="90"/>
    </row>
    <row r="1998" spans="1:2" x14ac:dyDescent="0.35">
      <c r="A1998" s="89"/>
      <c r="B1998" s="90"/>
    </row>
    <row r="1999" spans="1:2" x14ac:dyDescent="0.35">
      <c r="A1999" s="89"/>
      <c r="B1999" s="90"/>
    </row>
    <row r="2000" spans="1:2" x14ac:dyDescent="0.35">
      <c r="A2000" s="89"/>
      <c r="B2000" s="90"/>
    </row>
    <row r="2001" spans="1:2" x14ac:dyDescent="0.35">
      <c r="A2001" s="89"/>
      <c r="B2001" s="90"/>
    </row>
    <row r="2002" spans="1:2" x14ac:dyDescent="0.35">
      <c r="A2002" s="89"/>
      <c r="B2002" s="90"/>
    </row>
    <row r="2003" spans="1:2" x14ac:dyDescent="0.35">
      <c r="A2003" s="89"/>
      <c r="B2003" s="90"/>
    </row>
    <row r="2004" spans="1:2" x14ac:dyDescent="0.35">
      <c r="A2004" s="89"/>
      <c r="B2004" s="90"/>
    </row>
    <row r="2005" spans="1:2" x14ac:dyDescent="0.35">
      <c r="A2005" s="89"/>
      <c r="B2005" s="90"/>
    </row>
    <row r="2006" spans="1:2" x14ac:dyDescent="0.35">
      <c r="A2006" s="89"/>
      <c r="B2006" s="90"/>
    </row>
    <row r="2007" spans="1:2" x14ac:dyDescent="0.35">
      <c r="A2007" s="89"/>
      <c r="B2007" s="90"/>
    </row>
    <row r="2008" spans="1:2" x14ac:dyDescent="0.35">
      <c r="A2008" s="89"/>
      <c r="B2008" s="90"/>
    </row>
    <row r="2009" spans="1:2" x14ac:dyDescent="0.35">
      <c r="A2009" s="89"/>
      <c r="B2009" s="90"/>
    </row>
    <row r="2010" spans="1:2" x14ac:dyDescent="0.35">
      <c r="A2010" s="89"/>
      <c r="B2010" s="90"/>
    </row>
    <row r="2011" spans="1:2" x14ac:dyDescent="0.35">
      <c r="A2011" s="89"/>
      <c r="B2011" s="90"/>
    </row>
    <row r="2012" spans="1:2" x14ac:dyDescent="0.35">
      <c r="A2012" s="89"/>
      <c r="B2012" s="90"/>
    </row>
    <row r="2013" spans="1:2" x14ac:dyDescent="0.35">
      <c r="A2013" s="89"/>
      <c r="B2013" s="90"/>
    </row>
    <row r="2014" spans="1:2" x14ac:dyDescent="0.35">
      <c r="A2014" s="89"/>
      <c r="B2014" s="90"/>
    </row>
    <row r="2015" spans="1:2" x14ac:dyDescent="0.35">
      <c r="A2015" s="89"/>
      <c r="B2015" s="90"/>
    </row>
    <row r="2016" spans="1:2" x14ac:dyDescent="0.35">
      <c r="A2016" s="89"/>
      <c r="B2016" s="90"/>
    </row>
    <row r="2017" spans="1:2" x14ac:dyDescent="0.35">
      <c r="A2017" s="89"/>
      <c r="B2017" s="90"/>
    </row>
    <row r="2018" spans="1:2" x14ac:dyDescent="0.35">
      <c r="A2018" s="89"/>
      <c r="B2018" s="90"/>
    </row>
    <row r="2019" spans="1:2" x14ac:dyDescent="0.35">
      <c r="A2019" s="89"/>
      <c r="B2019" s="90"/>
    </row>
    <row r="2020" spans="1:2" x14ac:dyDescent="0.35">
      <c r="A2020" s="89"/>
      <c r="B2020" s="90"/>
    </row>
    <row r="2021" spans="1:2" x14ac:dyDescent="0.35">
      <c r="A2021" s="89"/>
      <c r="B2021" s="90"/>
    </row>
    <row r="2022" spans="1:2" x14ac:dyDescent="0.35">
      <c r="A2022" s="89"/>
      <c r="B2022" s="90"/>
    </row>
    <row r="2023" spans="1:2" x14ac:dyDescent="0.35">
      <c r="A2023" s="89"/>
      <c r="B2023" s="90"/>
    </row>
    <row r="2024" spans="1:2" x14ac:dyDescent="0.35">
      <c r="A2024" s="89"/>
      <c r="B2024" s="90"/>
    </row>
    <row r="2025" spans="1:2" x14ac:dyDescent="0.35">
      <c r="A2025" s="89"/>
      <c r="B2025" s="90"/>
    </row>
    <row r="2026" spans="1:2" x14ac:dyDescent="0.35">
      <c r="A2026" s="89"/>
      <c r="B2026" s="90"/>
    </row>
    <row r="2027" spans="1:2" x14ac:dyDescent="0.35">
      <c r="A2027" s="89"/>
      <c r="B2027" s="90"/>
    </row>
    <row r="2028" spans="1:2" x14ac:dyDescent="0.35">
      <c r="A2028" s="89"/>
      <c r="B2028" s="90"/>
    </row>
    <row r="2029" spans="1:2" x14ac:dyDescent="0.35">
      <c r="A2029" s="89"/>
      <c r="B2029" s="90"/>
    </row>
    <row r="2030" spans="1:2" x14ac:dyDescent="0.35">
      <c r="A2030" s="89"/>
      <c r="B2030" s="90"/>
    </row>
    <row r="2031" spans="1:2" x14ac:dyDescent="0.35">
      <c r="A2031" s="89"/>
      <c r="B2031" s="90"/>
    </row>
    <row r="2032" spans="1:2" x14ac:dyDescent="0.35">
      <c r="A2032" s="89"/>
      <c r="B2032" s="90"/>
    </row>
    <row r="2033" spans="1:2" x14ac:dyDescent="0.35">
      <c r="A2033" s="89"/>
      <c r="B2033" s="90"/>
    </row>
    <row r="2034" spans="1:2" x14ac:dyDescent="0.35">
      <c r="A2034" s="89"/>
      <c r="B2034" s="90"/>
    </row>
    <row r="2035" spans="1:2" x14ac:dyDescent="0.35">
      <c r="A2035" s="89"/>
      <c r="B2035" s="90"/>
    </row>
    <row r="2036" spans="1:2" x14ac:dyDescent="0.35">
      <c r="A2036" s="89"/>
      <c r="B2036" s="90"/>
    </row>
    <row r="2037" spans="1:2" x14ac:dyDescent="0.35">
      <c r="A2037" s="89"/>
      <c r="B2037" s="90"/>
    </row>
    <row r="2038" spans="1:2" x14ac:dyDescent="0.35">
      <c r="A2038" s="89"/>
      <c r="B2038" s="90"/>
    </row>
    <row r="2039" spans="1:2" x14ac:dyDescent="0.35">
      <c r="A2039" s="89"/>
      <c r="B2039" s="90"/>
    </row>
    <row r="2040" spans="1:2" x14ac:dyDescent="0.35">
      <c r="A2040" s="89"/>
      <c r="B2040" s="90"/>
    </row>
    <row r="2041" spans="1:2" x14ac:dyDescent="0.35">
      <c r="A2041" s="89"/>
      <c r="B2041" s="90"/>
    </row>
    <row r="2042" spans="1:2" x14ac:dyDescent="0.35">
      <c r="A2042" s="89"/>
      <c r="B2042" s="90"/>
    </row>
    <row r="2043" spans="1:2" x14ac:dyDescent="0.35">
      <c r="A2043" s="89"/>
      <c r="B2043" s="90"/>
    </row>
    <row r="2044" spans="1:2" x14ac:dyDescent="0.35">
      <c r="A2044" s="89"/>
      <c r="B2044" s="90"/>
    </row>
    <row r="2045" spans="1:2" x14ac:dyDescent="0.35">
      <c r="A2045" s="89"/>
      <c r="B2045" s="90"/>
    </row>
    <row r="2046" spans="1:2" x14ac:dyDescent="0.35">
      <c r="A2046" s="89"/>
      <c r="B2046" s="90"/>
    </row>
    <row r="2047" spans="1:2" x14ac:dyDescent="0.35">
      <c r="A2047" s="89"/>
      <c r="B2047" s="90"/>
    </row>
    <row r="2048" spans="1:2" x14ac:dyDescent="0.35">
      <c r="A2048" s="89"/>
      <c r="B2048" s="90"/>
    </row>
    <row r="2049" spans="1:2" x14ac:dyDescent="0.35">
      <c r="A2049" s="89"/>
      <c r="B2049" s="90"/>
    </row>
    <row r="2050" spans="1:2" x14ac:dyDescent="0.35">
      <c r="A2050" s="89"/>
      <c r="B2050" s="90"/>
    </row>
    <row r="2051" spans="1:2" x14ac:dyDescent="0.35">
      <c r="A2051" s="89"/>
      <c r="B2051" s="90"/>
    </row>
    <row r="2052" spans="1:2" x14ac:dyDescent="0.35">
      <c r="A2052" s="89"/>
      <c r="B2052" s="90"/>
    </row>
    <row r="2053" spans="1:2" x14ac:dyDescent="0.35">
      <c r="A2053" s="89"/>
      <c r="B2053" s="90"/>
    </row>
    <row r="2054" spans="1:2" x14ac:dyDescent="0.35">
      <c r="A2054" s="89"/>
      <c r="B2054" s="90"/>
    </row>
    <row r="2055" spans="1:2" x14ac:dyDescent="0.35">
      <c r="A2055" s="89"/>
      <c r="B2055" s="90"/>
    </row>
    <row r="2056" spans="1:2" x14ac:dyDescent="0.35">
      <c r="A2056" s="89"/>
      <c r="B2056" s="90"/>
    </row>
    <row r="2057" spans="1:2" x14ac:dyDescent="0.35">
      <c r="A2057" s="89"/>
      <c r="B2057" s="90"/>
    </row>
    <row r="2058" spans="1:2" x14ac:dyDescent="0.35">
      <c r="A2058" s="89"/>
      <c r="B2058" s="90"/>
    </row>
    <row r="2059" spans="1:2" x14ac:dyDescent="0.35">
      <c r="A2059" s="89"/>
      <c r="B2059" s="90"/>
    </row>
    <row r="2060" spans="1:2" x14ac:dyDescent="0.35">
      <c r="A2060" s="89"/>
      <c r="B2060" s="90"/>
    </row>
    <row r="2061" spans="1:2" x14ac:dyDescent="0.35">
      <c r="A2061" s="89"/>
      <c r="B2061" s="90"/>
    </row>
    <row r="2062" spans="1:2" x14ac:dyDescent="0.35">
      <c r="A2062" s="89"/>
      <c r="B2062" s="90"/>
    </row>
    <row r="2063" spans="1:2" x14ac:dyDescent="0.35">
      <c r="A2063" s="89"/>
      <c r="B2063" s="90"/>
    </row>
    <row r="2064" spans="1:2" x14ac:dyDescent="0.35">
      <c r="A2064" s="89"/>
      <c r="B2064" s="90"/>
    </row>
    <row r="2065" spans="1:2" x14ac:dyDescent="0.35">
      <c r="A2065" s="89"/>
      <c r="B2065" s="90"/>
    </row>
    <row r="2066" spans="1:2" x14ac:dyDescent="0.35">
      <c r="A2066" s="89"/>
      <c r="B2066" s="90"/>
    </row>
    <row r="2067" spans="1:2" x14ac:dyDescent="0.35">
      <c r="A2067" s="89"/>
      <c r="B2067" s="90"/>
    </row>
    <row r="2068" spans="1:2" x14ac:dyDescent="0.35">
      <c r="A2068" s="89"/>
      <c r="B2068" s="90"/>
    </row>
    <row r="2069" spans="1:2" x14ac:dyDescent="0.35">
      <c r="A2069" s="89"/>
      <c r="B2069" s="90"/>
    </row>
    <row r="2070" spans="1:2" x14ac:dyDescent="0.35">
      <c r="A2070" s="89"/>
      <c r="B2070" s="90"/>
    </row>
    <row r="2071" spans="1:2" x14ac:dyDescent="0.35">
      <c r="A2071" s="89"/>
      <c r="B2071" s="90"/>
    </row>
    <row r="2072" spans="1:2" x14ac:dyDescent="0.35">
      <c r="A2072" s="89"/>
      <c r="B2072" s="90"/>
    </row>
    <row r="2073" spans="1:2" x14ac:dyDescent="0.35">
      <c r="A2073" s="89"/>
      <c r="B2073" s="90"/>
    </row>
    <row r="2074" spans="1:2" x14ac:dyDescent="0.35">
      <c r="A2074" s="89"/>
      <c r="B2074" s="90"/>
    </row>
    <row r="2075" spans="1:2" x14ac:dyDescent="0.35">
      <c r="A2075" s="89"/>
      <c r="B2075" s="90"/>
    </row>
    <row r="2076" spans="1:2" x14ac:dyDescent="0.35">
      <c r="A2076" s="89"/>
      <c r="B2076" s="90"/>
    </row>
    <row r="2077" spans="1:2" x14ac:dyDescent="0.35">
      <c r="A2077" s="89"/>
      <c r="B2077" s="90"/>
    </row>
    <row r="2078" spans="1:2" x14ac:dyDescent="0.35">
      <c r="A2078" s="89"/>
      <c r="B2078" s="90"/>
    </row>
    <row r="2079" spans="1:2" x14ac:dyDescent="0.35">
      <c r="A2079" s="89"/>
      <c r="B2079" s="90"/>
    </row>
    <row r="2080" spans="1:2" x14ac:dyDescent="0.35">
      <c r="A2080" s="89"/>
      <c r="B2080" s="90"/>
    </row>
    <row r="2081" spans="1:2" x14ac:dyDescent="0.35">
      <c r="A2081" s="89"/>
      <c r="B2081" s="90"/>
    </row>
    <row r="2082" spans="1:2" x14ac:dyDescent="0.35">
      <c r="A2082" s="89"/>
      <c r="B2082" s="90"/>
    </row>
    <row r="2083" spans="1:2" x14ac:dyDescent="0.35">
      <c r="A2083" s="89"/>
      <c r="B2083" s="90"/>
    </row>
    <row r="2084" spans="1:2" x14ac:dyDescent="0.35">
      <c r="A2084" s="89"/>
      <c r="B2084" s="90"/>
    </row>
    <row r="2085" spans="1:2" x14ac:dyDescent="0.35">
      <c r="A2085" s="89"/>
      <c r="B2085" s="90"/>
    </row>
    <row r="2086" spans="1:2" x14ac:dyDescent="0.35">
      <c r="A2086" s="89"/>
      <c r="B2086" s="90"/>
    </row>
    <row r="2087" spans="1:2" x14ac:dyDescent="0.35">
      <c r="A2087" s="89"/>
      <c r="B2087" s="90"/>
    </row>
    <row r="2088" spans="1:2" x14ac:dyDescent="0.35">
      <c r="A2088" s="89"/>
      <c r="B2088" s="90"/>
    </row>
    <row r="2089" spans="1:2" x14ac:dyDescent="0.35">
      <c r="A2089" s="89"/>
      <c r="B2089" s="90"/>
    </row>
    <row r="2090" spans="1:2" x14ac:dyDescent="0.35">
      <c r="A2090" s="89"/>
      <c r="B2090" s="90"/>
    </row>
    <row r="2091" spans="1:2" x14ac:dyDescent="0.35">
      <c r="A2091" s="89"/>
      <c r="B2091" s="90"/>
    </row>
    <row r="2092" spans="1:2" x14ac:dyDescent="0.35">
      <c r="A2092" s="89"/>
      <c r="B2092" s="90"/>
    </row>
    <row r="2093" spans="1:2" x14ac:dyDescent="0.35">
      <c r="A2093" s="89"/>
      <c r="B2093" s="90"/>
    </row>
    <row r="2094" spans="1:2" x14ac:dyDescent="0.35">
      <c r="A2094" s="89"/>
      <c r="B2094" s="90"/>
    </row>
    <row r="2095" spans="1:2" x14ac:dyDescent="0.35">
      <c r="A2095" s="89"/>
      <c r="B2095" s="90"/>
    </row>
    <row r="2096" spans="1:2" x14ac:dyDescent="0.35">
      <c r="A2096" s="89"/>
      <c r="B2096" s="90"/>
    </row>
    <row r="2097" spans="1:2" x14ac:dyDescent="0.35">
      <c r="A2097" s="89"/>
      <c r="B2097" s="90"/>
    </row>
    <row r="2098" spans="1:2" x14ac:dyDescent="0.35">
      <c r="A2098" s="89"/>
      <c r="B2098" s="90"/>
    </row>
    <row r="2099" spans="1:2" x14ac:dyDescent="0.35">
      <c r="A2099" s="89"/>
      <c r="B2099" s="90"/>
    </row>
    <row r="2100" spans="1:2" x14ac:dyDescent="0.35">
      <c r="A2100" s="89"/>
      <c r="B2100" s="90"/>
    </row>
    <row r="2101" spans="1:2" x14ac:dyDescent="0.35">
      <c r="A2101" s="89"/>
      <c r="B2101" s="90"/>
    </row>
    <row r="2102" spans="1:2" x14ac:dyDescent="0.35">
      <c r="A2102" s="89"/>
      <c r="B2102" s="90"/>
    </row>
    <row r="2103" spans="1:2" x14ac:dyDescent="0.35">
      <c r="A2103" s="89"/>
      <c r="B2103" s="90"/>
    </row>
    <row r="2104" spans="1:2" x14ac:dyDescent="0.35">
      <c r="A2104" s="89"/>
      <c r="B2104" s="90"/>
    </row>
    <row r="2105" spans="1:2" x14ac:dyDescent="0.35">
      <c r="A2105" s="89"/>
      <c r="B2105" s="90"/>
    </row>
    <row r="2106" spans="1:2" x14ac:dyDescent="0.35">
      <c r="A2106" s="89"/>
      <c r="B2106" s="90"/>
    </row>
    <row r="2107" spans="1:2" x14ac:dyDescent="0.35">
      <c r="A2107" s="89"/>
      <c r="B2107" s="90"/>
    </row>
    <row r="2108" spans="1:2" x14ac:dyDescent="0.35">
      <c r="A2108" s="89"/>
      <c r="B2108" s="90"/>
    </row>
    <row r="2109" spans="1:2" x14ac:dyDescent="0.35">
      <c r="A2109" s="89"/>
      <c r="B2109" s="90"/>
    </row>
    <row r="2110" spans="1:2" x14ac:dyDescent="0.35">
      <c r="A2110" s="89"/>
      <c r="B2110" s="90"/>
    </row>
    <row r="2111" spans="1:2" x14ac:dyDescent="0.35">
      <c r="A2111" s="89"/>
      <c r="B2111" s="90"/>
    </row>
    <row r="2112" spans="1:2" x14ac:dyDescent="0.35">
      <c r="A2112" s="89"/>
      <c r="B2112" s="90"/>
    </row>
    <row r="2113" spans="1:2" x14ac:dyDescent="0.35">
      <c r="A2113" s="89"/>
      <c r="B2113" s="90"/>
    </row>
    <row r="2114" spans="1:2" x14ac:dyDescent="0.35">
      <c r="A2114" s="89"/>
      <c r="B2114" s="90"/>
    </row>
    <row r="2115" spans="1:2" x14ac:dyDescent="0.35">
      <c r="A2115" s="89"/>
      <c r="B2115" s="90"/>
    </row>
    <row r="2116" spans="1:2" x14ac:dyDescent="0.35">
      <c r="A2116" s="89"/>
      <c r="B2116" s="90"/>
    </row>
    <row r="2117" spans="1:2" x14ac:dyDescent="0.35">
      <c r="A2117" s="89"/>
      <c r="B2117" s="90"/>
    </row>
    <row r="2118" spans="1:2" x14ac:dyDescent="0.35">
      <c r="A2118" s="89"/>
      <c r="B2118" s="90"/>
    </row>
    <row r="2119" spans="1:2" x14ac:dyDescent="0.35">
      <c r="A2119" s="89"/>
      <c r="B2119" s="90"/>
    </row>
    <row r="2120" spans="1:2" x14ac:dyDescent="0.35">
      <c r="A2120" s="89"/>
      <c r="B2120" s="90"/>
    </row>
    <row r="2121" spans="1:2" x14ac:dyDescent="0.35">
      <c r="A2121" s="89"/>
      <c r="B2121" s="90"/>
    </row>
    <row r="2122" spans="1:2" x14ac:dyDescent="0.35">
      <c r="A2122" s="89"/>
      <c r="B2122" s="90"/>
    </row>
    <row r="2123" spans="1:2" x14ac:dyDescent="0.35">
      <c r="A2123" s="89"/>
      <c r="B2123" s="90"/>
    </row>
    <row r="2124" spans="1:2" x14ac:dyDescent="0.35">
      <c r="A2124" s="89"/>
      <c r="B2124" s="90"/>
    </row>
    <row r="2125" spans="1:2" x14ac:dyDescent="0.35">
      <c r="A2125" s="89"/>
      <c r="B2125" s="90"/>
    </row>
    <row r="2126" spans="1:2" x14ac:dyDescent="0.35">
      <c r="A2126" s="89"/>
      <c r="B2126" s="90"/>
    </row>
    <row r="2127" spans="1:2" x14ac:dyDescent="0.35">
      <c r="A2127" s="89"/>
      <c r="B2127" s="90"/>
    </row>
    <row r="2128" spans="1:2" x14ac:dyDescent="0.35">
      <c r="A2128" s="89"/>
      <c r="B2128" s="90"/>
    </row>
    <row r="2129" spans="1:2" x14ac:dyDescent="0.35">
      <c r="A2129" s="89"/>
      <c r="B2129" s="90"/>
    </row>
    <row r="2130" spans="1:2" x14ac:dyDescent="0.35">
      <c r="A2130" s="89"/>
      <c r="B2130" s="90"/>
    </row>
    <row r="2131" spans="1:2" x14ac:dyDescent="0.35">
      <c r="A2131" s="89"/>
      <c r="B2131" s="90"/>
    </row>
    <row r="2132" spans="1:2" x14ac:dyDescent="0.35">
      <c r="A2132" s="89"/>
      <c r="B2132" s="90"/>
    </row>
    <row r="2133" spans="1:2" x14ac:dyDescent="0.35">
      <c r="A2133" s="89"/>
      <c r="B2133" s="90"/>
    </row>
    <row r="2134" spans="1:2" x14ac:dyDescent="0.35">
      <c r="A2134" s="89"/>
      <c r="B2134" s="90"/>
    </row>
    <row r="2135" spans="1:2" x14ac:dyDescent="0.35">
      <c r="A2135" s="89"/>
      <c r="B2135" s="90"/>
    </row>
    <row r="2136" spans="1:2" x14ac:dyDescent="0.35">
      <c r="A2136" s="89"/>
      <c r="B2136" s="90"/>
    </row>
    <row r="2137" spans="1:2" x14ac:dyDescent="0.35">
      <c r="A2137" s="89"/>
      <c r="B2137" s="90"/>
    </row>
    <row r="2138" spans="1:2" x14ac:dyDescent="0.35">
      <c r="A2138" s="89"/>
      <c r="B2138" s="90"/>
    </row>
    <row r="2139" spans="1:2" x14ac:dyDescent="0.35">
      <c r="A2139" s="89"/>
      <c r="B2139" s="90"/>
    </row>
    <row r="2140" spans="1:2" x14ac:dyDescent="0.35">
      <c r="A2140" s="89"/>
      <c r="B2140" s="90"/>
    </row>
    <row r="2141" spans="1:2" x14ac:dyDescent="0.35">
      <c r="A2141" s="89"/>
      <c r="B2141" s="90"/>
    </row>
    <row r="2142" spans="1:2" x14ac:dyDescent="0.35">
      <c r="A2142" s="89"/>
      <c r="B2142" s="90"/>
    </row>
    <row r="2143" spans="1:2" x14ac:dyDescent="0.35">
      <c r="A2143" s="89"/>
      <c r="B2143" s="90"/>
    </row>
    <row r="2144" spans="1:2" x14ac:dyDescent="0.35">
      <c r="A2144" s="89"/>
      <c r="B2144" s="90"/>
    </row>
    <row r="2145" spans="1:2" x14ac:dyDescent="0.35">
      <c r="A2145" s="89"/>
      <c r="B2145" s="90"/>
    </row>
    <row r="2146" spans="1:2" x14ac:dyDescent="0.35">
      <c r="A2146" s="89"/>
      <c r="B2146" s="90"/>
    </row>
    <row r="2147" spans="1:2" x14ac:dyDescent="0.35">
      <c r="A2147" s="89"/>
      <c r="B2147" s="90"/>
    </row>
    <row r="2148" spans="1:2" x14ac:dyDescent="0.35">
      <c r="A2148" s="89"/>
      <c r="B2148" s="90"/>
    </row>
    <row r="2149" spans="1:2" x14ac:dyDescent="0.35">
      <c r="A2149" s="89"/>
      <c r="B2149" s="90"/>
    </row>
    <row r="2150" spans="1:2" x14ac:dyDescent="0.35">
      <c r="A2150" s="89"/>
      <c r="B2150" s="90"/>
    </row>
    <row r="2151" spans="1:2" x14ac:dyDescent="0.35">
      <c r="A2151" s="89"/>
      <c r="B2151" s="90"/>
    </row>
    <row r="2152" spans="1:2" x14ac:dyDescent="0.35">
      <c r="A2152" s="89"/>
      <c r="B2152" s="90"/>
    </row>
    <row r="2153" spans="1:2" x14ac:dyDescent="0.35">
      <c r="A2153" s="89"/>
      <c r="B2153" s="90"/>
    </row>
    <row r="2154" spans="1:2" x14ac:dyDescent="0.35">
      <c r="A2154" s="89"/>
      <c r="B2154" s="90"/>
    </row>
    <row r="2155" spans="1:2" x14ac:dyDescent="0.35">
      <c r="A2155" s="89"/>
      <c r="B2155" s="90"/>
    </row>
    <row r="2156" spans="1:2" x14ac:dyDescent="0.35">
      <c r="A2156" s="89"/>
      <c r="B2156" s="90"/>
    </row>
    <row r="2157" spans="1:2" x14ac:dyDescent="0.35">
      <c r="A2157" s="89"/>
      <c r="B2157" s="90"/>
    </row>
    <row r="2158" spans="1:2" x14ac:dyDescent="0.35">
      <c r="A2158" s="89"/>
      <c r="B2158" s="90"/>
    </row>
    <row r="2159" spans="1:2" x14ac:dyDescent="0.35">
      <c r="A2159" s="89"/>
      <c r="B2159" s="90"/>
    </row>
    <row r="2160" spans="1:2" x14ac:dyDescent="0.35">
      <c r="A2160" s="89"/>
      <c r="B2160" s="90"/>
    </row>
    <row r="2161" spans="1:2" x14ac:dyDescent="0.35">
      <c r="A2161" s="89"/>
      <c r="B2161" s="90"/>
    </row>
    <row r="2162" spans="1:2" x14ac:dyDescent="0.35">
      <c r="A2162" s="89"/>
      <c r="B2162" s="90"/>
    </row>
    <row r="2163" spans="1:2" x14ac:dyDescent="0.35">
      <c r="A2163" s="89"/>
      <c r="B2163" s="90"/>
    </row>
    <row r="2164" spans="1:2" x14ac:dyDescent="0.35">
      <c r="A2164" s="89"/>
      <c r="B2164" s="90"/>
    </row>
    <row r="2165" spans="1:2" x14ac:dyDescent="0.35">
      <c r="A2165" s="89"/>
      <c r="B2165" s="90"/>
    </row>
    <row r="2166" spans="1:2" x14ac:dyDescent="0.35">
      <c r="A2166" s="89"/>
      <c r="B2166" s="90"/>
    </row>
    <row r="2167" spans="1:2" x14ac:dyDescent="0.35">
      <c r="A2167" s="89"/>
      <c r="B2167" s="90"/>
    </row>
    <row r="2168" spans="1:2" x14ac:dyDescent="0.35">
      <c r="A2168" s="89"/>
      <c r="B2168" s="90"/>
    </row>
    <row r="2169" spans="1:2" x14ac:dyDescent="0.35">
      <c r="A2169" s="89"/>
      <c r="B2169" s="90"/>
    </row>
    <row r="2170" spans="1:2" x14ac:dyDescent="0.35">
      <c r="A2170" s="89"/>
      <c r="B2170" s="90"/>
    </row>
    <row r="2171" spans="1:2" x14ac:dyDescent="0.35">
      <c r="A2171" s="89"/>
      <c r="B2171" s="90"/>
    </row>
    <row r="2172" spans="1:2" x14ac:dyDescent="0.35">
      <c r="A2172" s="89"/>
      <c r="B2172" s="90"/>
    </row>
    <row r="2173" spans="1:2" x14ac:dyDescent="0.35">
      <c r="A2173" s="89"/>
      <c r="B2173" s="90"/>
    </row>
    <row r="2174" spans="1:2" x14ac:dyDescent="0.35">
      <c r="A2174" s="89"/>
      <c r="B2174" s="90"/>
    </row>
    <row r="2175" spans="1:2" x14ac:dyDescent="0.35">
      <c r="A2175" s="89"/>
      <c r="B2175" s="90"/>
    </row>
    <row r="2176" spans="1:2" x14ac:dyDescent="0.35">
      <c r="A2176" s="89"/>
      <c r="B2176" s="90"/>
    </row>
    <row r="2177" spans="1:2" x14ac:dyDescent="0.35">
      <c r="A2177" s="89"/>
      <c r="B2177" s="90"/>
    </row>
    <row r="2178" spans="1:2" x14ac:dyDescent="0.35">
      <c r="A2178" s="89"/>
      <c r="B2178" s="90"/>
    </row>
    <row r="2179" spans="1:2" x14ac:dyDescent="0.35">
      <c r="A2179" s="89"/>
      <c r="B2179" s="90"/>
    </row>
    <row r="2180" spans="1:2" x14ac:dyDescent="0.35">
      <c r="A2180" s="89"/>
      <c r="B2180" s="90"/>
    </row>
    <row r="2181" spans="1:2" x14ac:dyDescent="0.35">
      <c r="A2181" s="89"/>
      <c r="B2181" s="90"/>
    </row>
    <row r="2182" spans="1:2" x14ac:dyDescent="0.35">
      <c r="A2182" s="89"/>
      <c r="B2182" s="90"/>
    </row>
    <row r="2183" spans="1:2" x14ac:dyDescent="0.35">
      <c r="A2183" s="89"/>
      <c r="B2183" s="90"/>
    </row>
    <row r="2184" spans="1:2" x14ac:dyDescent="0.35">
      <c r="A2184" s="89"/>
      <c r="B2184" s="90"/>
    </row>
    <row r="2185" spans="1:2" x14ac:dyDescent="0.35">
      <c r="A2185" s="89"/>
      <c r="B2185" s="90"/>
    </row>
    <row r="2186" spans="1:2" x14ac:dyDescent="0.35">
      <c r="A2186" s="89"/>
      <c r="B2186" s="90"/>
    </row>
    <row r="2187" spans="1:2" x14ac:dyDescent="0.35">
      <c r="A2187" s="89"/>
      <c r="B2187" s="90"/>
    </row>
    <row r="2188" spans="1:2" x14ac:dyDescent="0.35">
      <c r="A2188" s="89"/>
      <c r="B2188" s="90"/>
    </row>
    <row r="2189" spans="1:2" x14ac:dyDescent="0.35">
      <c r="A2189" s="89"/>
      <c r="B2189" s="90"/>
    </row>
    <row r="2190" spans="1:2" x14ac:dyDescent="0.35">
      <c r="A2190" s="89"/>
      <c r="B2190" s="90"/>
    </row>
    <row r="2191" spans="1:2" x14ac:dyDescent="0.35">
      <c r="A2191" s="89"/>
      <c r="B2191" s="90"/>
    </row>
    <row r="2192" spans="1:2" x14ac:dyDescent="0.35">
      <c r="A2192" s="89"/>
      <c r="B2192" s="90"/>
    </row>
    <row r="2193" spans="1:2" x14ac:dyDescent="0.35">
      <c r="A2193" s="89"/>
      <c r="B2193" s="90"/>
    </row>
    <row r="2194" spans="1:2" x14ac:dyDescent="0.35">
      <c r="A2194" s="89"/>
      <c r="B2194" s="90"/>
    </row>
    <row r="2195" spans="1:2" x14ac:dyDescent="0.35">
      <c r="A2195" s="89"/>
      <c r="B2195" s="90"/>
    </row>
    <row r="2196" spans="1:2" x14ac:dyDescent="0.35">
      <c r="A2196" s="89"/>
      <c r="B2196" s="90"/>
    </row>
    <row r="2197" spans="1:2" x14ac:dyDescent="0.35">
      <c r="A2197" s="89"/>
      <c r="B2197" s="90"/>
    </row>
    <row r="2198" spans="1:2" x14ac:dyDescent="0.35">
      <c r="A2198" s="89"/>
      <c r="B2198" s="90"/>
    </row>
    <row r="2199" spans="1:2" x14ac:dyDescent="0.35">
      <c r="A2199" s="89"/>
      <c r="B2199" s="90"/>
    </row>
    <row r="2200" spans="1:2" x14ac:dyDescent="0.35">
      <c r="A2200" s="89"/>
      <c r="B2200" s="90"/>
    </row>
    <row r="2201" spans="1:2" x14ac:dyDescent="0.35">
      <c r="A2201" s="89"/>
      <c r="B2201" s="90"/>
    </row>
    <row r="2202" spans="1:2" x14ac:dyDescent="0.35">
      <c r="A2202" s="89"/>
      <c r="B2202" s="90"/>
    </row>
    <row r="2203" spans="1:2" x14ac:dyDescent="0.35">
      <c r="A2203" s="89"/>
      <c r="B2203" s="90"/>
    </row>
    <row r="2204" spans="1:2" x14ac:dyDescent="0.35">
      <c r="A2204" s="89"/>
      <c r="B2204" s="90"/>
    </row>
    <row r="2205" spans="1:2" x14ac:dyDescent="0.35">
      <c r="A2205" s="89"/>
      <c r="B2205" s="90"/>
    </row>
    <row r="2206" spans="1:2" x14ac:dyDescent="0.35">
      <c r="A2206" s="89"/>
      <c r="B2206" s="90"/>
    </row>
    <row r="2207" spans="1:2" x14ac:dyDescent="0.35">
      <c r="A2207" s="89"/>
      <c r="B2207" s="90"/>
    </row>
    <row r="2208" spans="1:2" x14ac:dyDescent="0.35">
      <c r="A2208" s="89"/>
      <c r="B2208" s="90"/>
    </row>
    <row r="2209" spans="1:2" x14ac:dyDescent="0.35">
      <c r="A2209" s="89"/>
      <c r="B2209" s="90"/>
    </row>
    <row r="2210" spans="1:2" x14ac:dyDescent="0.35">
      <c r="A2210" s="89"/>
      <c r="B2210" s="90"/>
    </row>
    <row r="2211" spans="1:2" x14ac:dyDescent="0.35">
      <c r="A2211" s="89"/>
      <c r="B2211" s="90"/>
    </row>
    <row r="2212" spans="1:2" x14ac:dyDescent="0.35">
      <c r="A2212" s="89"/>
      <c r="B2212" s="90"/>
    </row>
    <row r="2213" spans="1:2" x14ac:dyDescent="0.35">
      <c r="A2213" s="89"/>
      <c r="B2213" s="90"/>
    </row>
    <row r="2214" spans="1:2" x14ac:dyDescent="0.35">
      <c r="A2214" s="89"/>
      <c r="B2214" s="90"/>
    </row>
    <row r="2215" spans="1:2" x14ac:dyDescent="0.35">
      <c r="A2215" s="89"/>
      <c r="B2215" s="90"/>
    </row>
    <row r="2216" spans="1:2" x14ac:dyDescent="0.35">
      <c r="A2216" s="89"/>
      <c r="B2216" s="90"/>
    </row>
    <row r="2217" spans="1:2" x14ac:dyDescent="0.35">
      <c r="A2217" s="89"/>
      <c r="B2217" s="90"/>
    </row>
    <row r="2218" spans="1:2" x14ac:dyDescent="0.35">
      <c r="A2218" s="89"/>
      <c r="B2218" s="90"/>
    </row>
    <row r="2219" spans="1:2" x14ac:dyDescent="0.35">
      <c r="A2219" s="89"/>
      <c r="B2219" s="90"/>
    </row>
    <row r="2220" spans="1:2" x14ac:dyDescent="0.35">
      <c r="A2220" s="89"/>
      <c r="B2220" s="90"/>
    </row>
    <row r="2221" spans="1:2" x14ac:dyDescent="0.35">
      <c r="A2221" s="89"/>
      <c r="B2221" s="90"/>
    </row>
    <row r="2222" spans="1:2" x14ac:dyDescent="0.35">
      <c r="A2222" s="89"/>
      <c r="B2222" s="90"/>
    </row>
    <row r="2223" spans="1:2" x14ac:dyDescent="0.35">
      <c r="A2223" s="89"/>
      <c r="B2223" s="90"/>
    </row>
    <row r="2224" spans="1:2" x14ac:dyDescent="0.35">
      <c r="A2224" s="89"/>
      <c r="B2224" s="90"/>
    </row>
    <row r="2225" spans="1:2" x14ac:dyDescent="0.35">
      <c r="A2225" s="89"/>
      <c r="B2225" s="90"/>
    </row>
    <row r="2226" spans="1:2" x14ac:dyDescent="0.35">
      <c r="A2226" s="89"/>
      <c r="B2226" s="90"/>
    </row>
    <row r="2227" spans="1:2" x14ac:dyDescent="0.35">
      <c r="A2227" s="89"/>
      <c r="B2227" s="90"/>
    </row>
    <row r="2228" spans="1:2" x14ac:dyDescent="0.35">
      <c r="A2228" s="89"/>
      <c r="B2228" s="90"/>
    </row>
    <row r="2229" spans="1:2" x14ac:dyDescent="0.35">
      <c r="A2229" s="89"/>
      <c r="B2229" s="90"/>
    </row>
    <row r="2230" spans="1:2" x14ac:dyDescent="0.35">
      <c r="A2230" s="89"/>
      <c r="B2230" s="90"/>
    </row>
    <row r="2231" spans="1:2" x14ac:dyDescent="0.35">
      <c r="A2231" s="89"/>
      <c r="B2231" s="90"/>
    </row>
    <row r="2232" spans="1:2" x14ac:dyDescent="0.35">
      <c r="A2232" s="89"/>
      <c r="B2232" s="90"/>
    </row>
    <row r="2233" spans="1:2" x14ac:dyDescent="0.35">
      <c r="A2233" s="89"/>
      <c r="B2233" s="90"/>
    </row>
    <row r="2234" spans="1:2" x14ac:dyDescent="0.35">
      <c r="A2234" s="89"/>
      <c r="B2234" s="90"/>
    </row>
    <row r="2235" spans="1:2" x14ac:dyDescent="0.35">
      <c r="A2235" s="89"/>
      <c r="B2235" s="90"/>
    </row>
    <row r="2236" spans="1:2" x14ac:dyDescent="0.35">
      <c r="A2236" s="89"/>
      <c r="B2236" s="90"/>
    </row>
    <row r="2237" spans="1:2" x14ac:dyDescent="0.35">
      <c r="A2237" s="89"/>
      <c r="B2237" s="90"/>
    </row>
    <row r="2238" spans="1:2" x14ac:dyDescent="0.35">
      <c r="A2238" s="89"/>
      <c r="B2238" s="90"/>
    </row>
    <row r="2239" spans="1:2" x14ac:dyDescent="0.35">
      <c r="A2239" s="89"/>
      <c r="B2239" s="90"/>
    </row>
    <row r="2240" spans="1:2" x14ac:dyDescent="0.35">
      <c r="A2240" s="89"/>
      <c r="B2240" s="90"/>
    </row>
    <row r="2241" spans="1:2" x14ac:dyDescent="0.35">
      <c r="A2241" s="89"/>
      <c r="B2241" s="90"/>
    </row>
    <row r="2242" spans="1:2" x14ac:dyDescent="0.35">
      <c r="A2242" s="89"/>
      <c r="B2242" s="90"/>
    </row>
    <row r="2243" spans="1:2" x14ac:dyDescent="0.35">
      <c r="A2243" s="89"/>
      <c r="B2243" s="90"/>
    </row>
    <row r="2244" spans="1:2" x14ac:dyDescent="0.35">
      <c r="A2244" s="89"/>
      <c r="B2244" s="90"/>
    </row>
    <row r="2245" spans="1:2" x14ac:dyDescent="0.35">
      <c r="A2245" s="89"/>
      <c r="B2245" s="90"/>
    </row>
    <row r="2246" spans="1:2" x14ac:dyDescent="0.35">
      <c r="A2246" s="89"/>
      <c r="B2246" s="90"/>
    </row>
    <row r="2247" spans="1:2" x14ac:dyDescent="0.35">
      <c r="A2247" s="89"/>
      <c r="B2247" s="90"/>
    </row>
    <row r="2248" spans="1:2" x14ac:dyDescent="0.35">
      <c r="A2248" s="89"/>
      <c r="B2248" s="90"/>
    </row>
    <row r="2249" spans="1:2" x14ac:dyDescent="0.35">
      <c r="A2249" s="89"/>
      <c r="B2249" s="90"/>
    </row>
    <row r="2250" spans="1:2" x14ac:dyDescent="0.35">
      <c r="A2250" s="89"/>
      <c r="B2250" s="90"/>
    </row>
    <row r="2251" spans="1:2" x14ac:dyDescent="0.35">
      <c r="A2251" s="89"/>
      <c r="B2251" s="90"/>
    </row>
    <row r="2252" spans="1:2" x14ac:dyDescent="0.35">
      <c r="A2252" s="89"/>
      <c r="B2252" s="90"/>
    </row>
    <row r="2253" spans="1:2" x14ac:dyDescent="0.35">
      <c r="A2253" s="89"/>
      <c r="B2253" s="90"/>
    </row>
    <row r="2254" spans="1:2" x14ac:dyDescent="0.35">
      <c r="A2254" s="89"/>
      <c r="B2254" s="90"/>
    </row>
    <row r="2255" spans="1:2" x14ac:dyDescent="0.35">
      <c r="A2255" s="89"/>
      <c r="B2255" s="90"/>
    </row>
    <row r="2256" spans="1:2" x14ac:dyDescent="0.35">
      <c r="A2256" s="89"/>
      <c r="B2256" s="90"/>
    </row>
    <row r="2257" spans="1:2" x14ac:dyDescent="0.35">
      <c r="A2257" s="89"/>
      <c r="B2257" s="90"/>
    </row>
    <row r="2258" spans="1:2" x14ac:dyDescent="0.35">
      <c r="A2258" s="89"/>
      <c r="B2258" s="90"/>
    </row>
    <row r="2259" spans="1:2" x14ac:dyDescent="0.35">
      <c r="A2259" s="89"/>
      <c r="B2259" s="90"/>
    </row>
    <row r="2260" spans="1:2" x14ac:dyDescent="0.35">
      <c r="A2260" s="89"/>
      <c r="B2260" s="90"/>
    </row>
    <row r="2261" spans="1:2" x14ac:dyDescent="0.35">
      <c r="A2261" s="89"/>
      <c r="B2261" s="90"/>
    </row>
    <row r="2262" spans="1:2" x14ac:dyDescent="0.35">
      <c r="A2262" s="89"/>
      <c r="B2262" s="90"/>
    </row>
    <row r="2263" spans="1:2" x14ac:dyDescent="0.35">
      <c r="A2263" s="89"/>
      <c r="B2263" s="90"/>
    </row>
    <row r="2264" spans="1:2" x14ac:dyDescent="0.35">
      <c r="A2264" s="89"/>
      <c r="B2264" s="90"/>
    </row>
    <row r="2265" spans="1:2" x14ac:dyDescent="0.35">
      <c r="A2265" s="89"/>
      <c r="B2265" s="90"/>
    </row>
    <row r="2266" spans="1:2" x14ac:dyDescent="0.35">
      <c r="A2266" s="89"/>
      <c r="B2266" s="90"/>
    </row>
    <row r="2267" spans="1:2" x14ac:dyDescent="0.35">
      <c r="A2267" s="89"/>
      <c r="B2267" s="90"/>
    </row>
    <row r="2268" spans="1:2" x14ac:dyDescent="0.35">
      <c r="A2268" s="89"/>
      <c r="B2268" s="90"/>
    </row>
    <row r="2269" spans="1:2" x14ac:dyDescent="0.35">
      <c r="A2269" s="89"/>
      <c r="B2269" s="90"/>
    </row>
    <row r="2270" spans="1:2" x14ac:dyDescent="0.35">
      <c r="A2270" s="89"/>
      <c r="B2270" s="90"/>
    </row>
    <row r="2271" spans="1:2" x14ac:dyDescent="0.35">
      <c r="A2271" s="89"/>
      <c r="B2271" s="90"/>
    </row>
    <row r="2272" spans="1:2" x14ac:dyDescent="0.35">
      <c r="A2272" s="89"/>
      <c r="B2272" s="90"/>
    </row>
    <row r="2273" spans="1:2" x14ac:dyDescent="0.35">
      <c r="A2273" s="89"/>
      <c r="B2273" s="90"/>
    </row>
    <row r="2274" spans="1:2" x14ac:dyDescent="0.35">
      <c r="A2274" s="89"/>
      <c r="B2274" s="90"/>
    </row>
    <row r="2275" spans="1:2" x14ac:dyDescent="0.35">
      <c r="A2275" s="89"/>
      <c r="B2275" s="90"/>
    </row>
    <row r="2276" spans="1:2" x14ac:dyDescent="0.35">
      <c r="A2276" s="89"/>
      <c r="B2276" s="90"/>
    </row>
    <row r="2277" spans="1:2" x14ac:dyDescent="0.35">
      <c r="A2277" s="89"/>
      <c r="B2277" s="90"/>
    </row>
    <row r="2278" spans="1:2" x14ac:dyDescent="0.35">
      <c r="A2278" s="89"/>
      <c r="B2278" s="90"/>
    </row>
    <row r="2279" spans="1:2" x14ac:dyDescent="0.35">
      <c r="A2279" s="89"/>
      <c r="B2279" s="90"/>
    </row>
    <row r="2280" spans="1:2" x14ac:dyDescent="0.35">
      <c r="A2280" s="89"/>
      <c r="B2280" s="90"/>
    </row>
    <row r="2281" spans="1:2" x14ac:dyDescent="0.35">
      <c r="A2281" s="89"/>
      <c r="B2281" s="90"/>
    </row>
    <row r="2282" spans="1:2" x14ac:dyDescent="0.35">
      <c r="A2282" s="89"/>
      <c r="B2282" s="90"/>
    </row>
    <row r="2283" spans="1:2" x14ac:dyDescent="0.35">
      <c r="A2283" s="89"/>
      <c r="B2283" s="90"/>
    </row>
    <row r="2284" spans="1:2" x14ac:dyDescent="0.35">
      <c r="A2284" s="89"/>
      <c r="B2284" s="90"/>
    </row>
    <row r="2285" spans="1:2" x14ac:dyDescent="0.35">
      <c r="A2285" s="89"/>
      <c r="B2285" s="90"/>
    </row>
    <row r="2286" spans="1:2" x14ac:dyDescent="0.35">
      <c r="A2286" s="89"/>
      <c r="B2286" s="90"/>
    </row>
    <row r="2287" spans="1:2" x14ac:dyDescent="0.35">
      <c r="A2287" s="89"/>
      <c r="B2287" s="90"/>
    </row>
    <row r="2288" spans="1:2" x14ac:dyDescent="0.35">
      <c r="A2288" s="89"/>
      <c r="B2288" s="90"/>
    </row>
    <row r="2289" spans="1:2" x14ac:dyDescent="0.35">
      <c r="A2289" s="89"/>
      <c r="B2289" s="90"/>
    </row>
    <row r="2290" spans="1:2" x14ac:dyDescent="0.35">
      <c r="A2290" s="89"/>
      <c r="B2290" s="90"/>
    </row>
    <row r="2291" spans="1:2" x14ac:dyDescent="0.35">
      <c r="A2291" s="89"/>
      <c r="B2291" s="90"/>
    </row>
    <row r="2292" spans="1:2" x14ac:dyDescent="0.35">
      <c r="A2292" s="89"/>
      <c r="B2292" s="90"/>
    </row>
    <row r="2293" spans="1:2" x14ac:dyDescent="0.35">
      <c r="A2293" s="89"/>
      <c r="B2293" s="90"/>
    </row>
    <row r="2294" spans="1:2" x14ac:dyDescent="0.35">
      <c r="A2294" s="89"/>
      <c r="B2294" s="90"/>
    </row>
    <row r="2295" spans="1:2" x14ac:dyDescent="0.35">
      <c r="A2295" s="89"/>
      <c r="B2295" s="90"/>
    </row>
    <row r="2296" spans="1:2" x14ac:dyDescent="0.35">
      <c r="A2296" s="89"/>
      <c r="B2296" s="90"/>
    </row>
    <row r="2297" spans="1:2" x14ac:dyDescent="0.35">
      <c r="A2297" s="89"/>
      <c r="B2297" s="90"/>
    </row>
    <row r="2298" spans="1:2" x14ac:dyDescent="0.35">
      <c r="A2298" s="89"/>
      <c r="B2298" s="90"/>
    </row>
    <row r="2299" spans="1:2" x14ac:dyDescent="0.35">
      <c r="A2299" s="89"/>
      <c r="B2299" s="90"/>
    </row>
    <row r="2300" spans="1:2" x14ac:dyDescent="0.35">
      <c r="A2300" s="89"/>
      <c r="B2300" s="90"/>
    </row>
    <row r="2301" spans="1:2" x14ac:dyDescent="0.35">
      <c r="A2301" s="89"/>
      <c r="B2301" s="90"/>
    </row>
    <row r="2302" spans="1:2" x14ac:dyDescent="0.35">
      <c r="A2302" s="89"/>
      <c r="B2302" s="90"/>
    </row>
    <row r="2303" spans="1:2" x14ac:dyDescent="0.35">
      <c r="A2303" s="89"/>
      <c r="B2303" s="90"/>
    </row>
    <row r="2304" spans="1:2" x14ac:dyDescent="0.35">
      <c r="A2304" s="89"/>
      <c r="B2304" s="90"/>
    </row>
    <row r="2305" spans="1:2" x14ac:dyDescent="0.35">
      <c r="A2305" s="89"/>
      <c r="B2305" s="90"/>
    </row>
    <row r="2306" spans="1:2" x14ac:dyDescent="0.35">
      <c r="A2306" s="89"/>
      <c r="B2306" s="90"/>
    </row>
    <row r="2307" spans="1:2" x14ac:dyDescent="0.35">
      <c r="A2307" s="89"/>
      <c r="B2307" s="90"/>
    </row>
    <row r="2308" spans="1:2" x14ac:dyDescent="0.35">
      <c r="A2308" s="89"/>
      <c r="B2308" s="90"/>
    </row>
    <row r="2309" spans="1:2" x14ac:dyDescent="0.35">
      <c r="A2309" s="89"/>
      <c r="B2309" s="90"/>
    </row>
    <row r="2310" spans="1:2" x14ac:dyDescent="0.35">
      <c r="A2310" s="89"/>
      <c r="B2310" s="90"/>
    </row>
    <row r="2311" spans="1:2" x14ac:dyDescent="0.35">
      <c r="A2311" s="89"/>
      <c r="B2311" s="90"/>
    </row>
    <row r="2312" spans="1:2" x14ac:dyDescent="0.35">
      <c r="A2312" s="89"/>
      <c r="B2312" s="90"/>
    </row>
    <row r="2313" spans="1:2" x14ac:dyDescent="0.35">
      <c r="A2313" s="89"/>
      <c r="B2313" s="90"/>
    </row>
    <row r="2314" spans="1:2" x14ac:dyDescent="0.35">
      <c r="A2314" s="89"/>
      <c r="B2314" s="90"/>
    </row>
    <row r="2315" spans="1:2" x14ac:dyDescent="0.35">
      <c r="A2315" s="89"/>
      <c r="B2315" s="90"/>
    </row>
    <row r="2316" spans="1:2" x14ac:dyDescent="0.35">
      <c r="A2316" s="89"/>
      <c r="B2316" s="90"/>
    </row>
    <row r="2317" spans="1:2" x14ac:dyDescent="0.35">
      <c r="A2317" s="89"/>
      <c r="B2317" s="90"/>
    </row>
    <row r="2318" spans="1:2" x14ac:dyDescent="0.35">
      <c r="A2318" s="89"/>
      <c r="B2318" s="90"/>
    </row>
    <row r="2319" spans="1:2" x14ac:dyDescent="0.35">
      <c r="A2319" s="89"/>
      <c r="B2319" s="90"/>
    </row>
    <row r="2320" spans="1:2" x14ac:dyDescent="0.35">
      <c r="A2320" s="89"/>
      <c r="B2320" s="90"/>
    </row>
    <row r="2321" spans="1:2" x14ac:dyDescent="0.35">
      <c r="A2321" s="89"/>
      <c r="B2321" s="90"/>
    </row>
    <row r="2322" spans="1:2" x14ac:dyDescent="0.35">
      <c r="A2322" s="89"/>
      <c r="B2322" s="90"/>
    </row>
    <row r="2323" spans="1:2" x14ac:dyDescent="0.35">
      <c r="A2323" s="89"/>
      <c r="B2323" s="90"/>
    </row>
    <row r="2324" spans="1:2" x14ac:dyDescent="0.35">
      <c r="A2324" s="89"/>
      <c r="B2324" s="90"/>
    </row>
    <row r="2325" spans="1:2" x14ac:dyDescent="0.35">
      <c r="A2325" s="89"/>
      <c r="B2325" s="90"/>
    </row>
    <row r="2326" spans="1:2" x14ac:dyDescent="0.35">
      <c r="A2326" s="89"/>
      <c r="B2326" s="90"/>
    </row>
    <row r="2327" spans="1:2" x14ac:dyDescent="0.35">
      <c r="A2327" s="89"/>
      <c r="B2327" s="90"/>
    </row>
    <row r="2328" spans="1:2" x14ac:dyDescent="0.35">
      <c r="A2328" s="89"/>
      <c r="B2328" s="90"/>
    </row>
    <row r="2329" spans="1:2" x14ac:dyDescent="0.35">
      <c r="A2329" s="89"/>
      <c r="B2329" s="90"/>
    </row>
    <row r="2330" spans="1:2" x14ac:dyDescent="0.35">
      <c r="A2330" s="89"/>
      <c r="B2330" s="90"/>
    </row>
    <row r="2331" spans="1:2" x14ac:dyDescent="0.35">
      <c r="A2331" s="89"/>
      <c r="B2331" s="90"/>
    </row>
    <row r="2332" spans="1:2" x14ac:dyDescent="0.35">
      <c r="A2332" s="89"/>
      <c r="B2332" s="90"/>
    </row>
    <row r="2333" spans="1:2" x14ac:dyDescent="0.35">
      <c r="A2333" s="89"/>
      <c r="B2333" s="90"/>
    </row>
    <row r="2334" spans="1:2" x14ac:dyDescent="0.35">
      <c r="A2334" s="89"/>
      <c r="B2334" s="90"/>
    </row>
    <row r="2335" spans="1:2" x14ac:dyDescent="0.35">
      <c r="A2335" s="89"/>
      <c r="B2335" s="90"/>
    </row>
    <row r="2336" spans="1:2" x14ac:dyDescent="0.35">
      <c r="A2336" s="89"/>
      <c r="B2336" s="90"/>
    </row>
    <row r="2337" spans="1:2" x14ac:dyDescent="0.35">
      <c r="A2337" s="89"/>
      <c r="B2337" s="90"/>
    </row>
    <row r="2338" spans="1:2" x14ac:dyDescent="0.35">
      <c r="A2338" s="89"/>
      <c r="B2338" s="90"/>
    </row>
    <row r="2339" spans="1:2" x14ac:dyDescent="0.35">
      <c r="A2339" s="89"/>
      <c r="B2339" s="90"/>
    </row>
    <row r="2340" spans="1:2" x14ac:dyDescent="0.35">
      <c r="A2340" s="89"/>
      <c r="B2340" s="90"/>
    </row>
    <row r="2341" spans="1:2" x14ac:dyDescent="0.35">
      <c r="A2341" s="89"/>
      <c r="B2341" s="90"/>
    </row>
    <row r="2342" spans="1:2" x14ac:dyDescent="0.35">
      <c r="A2342" s="89"/>
      <c r="B2342" s="90"/>
    </row>
    <row r="2343" spans="1:2" x14ac:dyDescent="0.35">
      <c r="A2343" s="89"/>
      <c r="B2343" s="90"/>
    </row>
    <row r="2344" spans="1:2" x14ac:dyDescent="0.35">
      <c r="A2344" s="89"/>
      <c r="B2344" s="90"/>
    </row>
    <row r="2345" spans="1:2" x14ac:dyDescent="0.35">
      <c r="A2345" s="89"/>
      <c r="B2345" s="90"/>
    </row>
    <row r="2346" spans="1:2" x14ac:dyDescent="0.35">
      <c r="A2346" s="89"/>
      <c r="B2346" s="90"/>
    </row>
    <row r="2347" spans="1:2" x14ac:dyDescent="0.35">
      <c r="A2347" s="89"/>
      <c r="B2347" s="90"/>
    </row>
    <row r="2348" spans="1:2" x14ac:dyDescent="0.35">
      <c r="A2348" s="89"/>
      <c r="B2348" s="90"/>
    </row>
    <row r="2349" spans="1:2" x14ac:dyDescent="0.35">
      <c r="A2349" s="89"/>
      <c r="B2349" s="90"/>
    </row>
    <row r="2350" spans="1:2" x14ac:dyDescent="0.35">
      <c r="A2350" s="89"/>
      <c r="B2350" s="90"/>
    </row>
    <row r="2351" spans="1:2" x14ac:dyDescent="0.35">
      <c r="A2351" s="89"/>
      <c r="B2351" s="90"/>
    </row>
    <row r="2352" spans="1:2" x14ac:dyDescent="0.35">
      <c r="A2352" s="89"/>
      <c r="B2352" s="90"/>
    </row>
    <row r="2353" spans="1:2" x14ac:dyDescent="0.35">
      <c r="A2353" s="89"/>
      <c r="B2353" s="90"/>
    </row>
    <row r="2354" spans="1:2" x14ac:dyDescent="0.35">
      <c r="A2354" s="89"/>
      <c r="B2354" s="90"/>
    </row>
    <row r="2355" spans="1:2" x14ac:dyDescent="0.35">
      <c r="A2355" s="89"/>
      <c r="B2355" s="90"/>
    </row>
    <row r="2356" spans="1:2" x14ac:dyDescent="0.35">
      <c r="A2356" s="89"/>
      <c r="B2356" s="90"/>
    </row>
    <row r="2357" spans="1:2" x14ac:dyDescent="0.35">
      <c r="A2357" s="89"/>
      <c r="B2357" s="90"/>
    </row>
    <row r="2358" spans="1:2" x14ac:dyDescent="0.35">
      <c r="A2358" s="89"/>
      <c r="B2358" s="90"/>
    </row>
    <row r="2359" spans="1:2" x14ac:dyDescent="0.35">
      <c r="A2359" s="89"/>
      <c r="B2359" s="90"/>
    </row>
    <row r="2360" spans="1:2" x14ac:dyDescent="0.35">
      <c r="A2360" s="89"/>
      <c r="B2360" s="90"/>
    </row>
    <row r="2361" spans="1:2" x14ac:dyDescent="0.35">
      <c r="A2361" s="89"/>
      <c r="B2361" s="90"/>
    </row>
    <row r="2362" spans="1:2" x14ac:dyDescent="0.35">
      <c r="A2362" s="89"/>
      <c r="B2362" s="90"/>
    </row>
    <row r="2363" spans="1:2" x14ac:dyDescent="0.35">
      <c r="A2363" s="89"/>
      <c r="B2363" s="90"/>
    </row>
    <row r="2364" spans="1:2" x14ac:dyDescent="0.35">
      <c r="A2364" s="89"/>
      <c r="B2364" s="90"/>
    </row>
    <row r="2365" spans="1:2" x14ac:dyDescent="0.35">
      <c r="A2365" s="89"/>
      <c r="B2365" s="90"/>
    </row>
    <row r="2366" spans="1:2" x14ac:dyDescent="0.35">
      <c r="A2366" s="89"/>
      <c r="B2366" s="90"/>
    </row>
    <row r="2367" spans="1:2" x14ac:dyDescent="0.35">
      <c r="A2367" s="89"/>
      <c r="B2367" s="90"/>
    </row>
    <row r="2368" spans="1:2" x14ac:dyDescent="0.35">
      <c r="A2368" s="89"/>
      <c r="B2368" s="90"/>
    </row>
    <row r="2369" spans="1:2" x14ac:dyDescent="0.35">
      <c r="A2369" s="89"/>
      <c r="B2369" s="90"/>
    </row>
    <row r="2370" spans="1:2" x14ac:dyDescent="0.35">
      <c r="A2370" s="89"/>
      <c r="B2370" s="90"/>
    </row>
    <row r="2371" spans="1:2" x14ac:dyDescent="0.35">
      <c r="A2371" s="89"/>
      <c r="B2371" s="90"/>
    </row>
    <row r="2372" spans="1:2" x14ac:dyDescent="0.35">
      <c r="A2372" s="89"/>
      <c r="B2372" s="90"/>
    </row>
    <row r="2373" spans="1:2" x14ac:dyDescent="0.35">
      <c r="A2373" s="89"/>
      <c r="B2373" s="90"/>
    </row>
    <row r="2374" spans="1:2" x14ac:dyDescent="0.35">
      <c r="A2374" s="89"/>
      <c r="B2374" s="90"/>
    </row>
    <row r="2375" spans="1:2" x14ac:dyDescent="0.35">
      <c r="A2375" s="89"/>
      <c r="B2375" s="90"/>
    </row>
    <row r="2376" spans="1:2" x14ac:dyDescent="0.35">
      <c r="A2376" s="89"/>
      <c r="B2376" s="90"/>
    </row>
    <row r="2377" spans="1:2" x14ac:dyDescent="0.35">
      <c r="A2377" s="89"/>
      <c r="B2377" s="90"/>
    </row>
    <row r="2378" spans="1:2" x14ac:dyDescent="0.35">
      <c r="A2378" s="89"/>
      <c r="B2378" s="90"/>
    </row>
    <row r="2379" spans="1:2" x14ac:dyDescent="0.35">
      <c r="A2379" s="89"/>
      <c r="B2379" s="90"/>
    </row>
    <row r="2380" spans="1:2" x14ac:dyDescent="0.35">
      <c r="A2380" s="89"/>
      <c r="B2380" s="90"/>
    </row>
    <row r="2381" spans="1:2" x14ac:dyDescent="0.35">
      <c r="A2381" s="89"/>
      <c r="B2381" s="90"/>
    </row>
    <row r="2382" spans="1:2" x14ac:dyDescent="0.35">
      <c r="A2382" s="89"/>
      <c r="B2382" s="90"/>
    </row>
    <row r="2383" spans="1:2" x14ac:dyDescent="0.35">
      <c r="A2383" s="89"/>
      <c r="B2383" s="90"/>
    </row>
    <row r="2384" spans="1:2" x14ac:dyDescent="0.35">
      <c r="A2384" s="89"/>
      <c r="B2384" s="90"/>
    </row>
    <row r="2385" spans="1:2" x14ac:dyDescent="0.35">
      <c r="A2385" s="89"/>
      <c r="B2385" s="90"/>
    </row>
    <row r="2386" spans="1:2" x14ac:dyDescent="0.35">
      <c r="A2386" s="89"/>
      <c r="B2386" s="90"/>
    </row>
    <row r="2387" spans="1:2" x14ac:dyDescent="0.35">
      <c r="A2387" s="89"/>
      <c r="B2387" s="90"/>
    </row>
    <row r="2388" spans="1:2" x14ac:dyDescent="0.35">
      <c r="A2388" s="89"/>
      <c r="B2388" s="90"/>
    </row>
    <row r="2389" spans="1:2" x14ac:dyDescent="0.35">
      <c r="A2389" s="89"/>
      <c r="B2389" s="90"/>
    </row>
    <row r="2390" spans="1:2" x14ac:dyDescent="0.35">
      <c r="A2390" s="89"/>
      <c r="B2390" s="90"/>
    </row>
    <row r="2391" spans="1:2" x14ac:dyDescent="0.35">
      <c r="A2391" s="89"/>
      <c r="B2391" s="90"/>
    </row>
    <row r="2392" spans="1:2" x14ac:dyDescent="0.35">
      <c r="A2392" s="89"/>
      <c r="B2392" s="90"/>
    </row>
    <row r="2393" spans="1:2" x14ac:dyDescent="0.35">
      <c r="A2393" s="89"/>
      <c r="B2393" s="90"/>
    </row>
    <row r="2394" spans="1:2" x14ac:dyDescent="0.35">
      <c r="A2394" s="89"/>
      <c r="B2394" s="90"/>
    </row>
    <row r="2395" spans="1:2" x14ac:dyDescent="0.35">
      <c r="A2395" s="89"/>
      <c r="B2395" s="90"/>
    </row>
    <row r="2396" spans="1:2" x14ac:dyDescent="0.35">
      <c r="A2396" s="89"/>
      <c r="B2396" s="90"/>
    </row>
    <row r="2397" spans="1:2" x14ac:dyDescent="0.35">
      <c r="A2397" s="89"/>
      <c r="B2397" s="90"/>
    </row>
    <row r="2398" spans="1:2" x14ac:dyDescent="0.35">
      <c r="A2398" s="89"/>
      <c r="B2398" s="90"/>
    </row>
    <row r="2399" spans="1:2" x14ac:dyDescent="0.35">
      <c r="A2399" s="89"/>
      <c r="B2399" s="90"/>
    </row>
    <row r="2400" spans="1:2" x14ac:dyDescent="0.35">
      <c r="A2400" s="89"/>
      <c r="B2400" s="90"/>
    </row>
    <row r="2401" spans="1:2" x14ac:dyDescent="0.35">
      <c r="A2401" s="89"/>
      <c r="B2401" s="90"/>
    </row>
    <row r="2402" spans="1:2" x14ac:dyDescent="0.35">
      <c r="A2402" s="89"/>
      <c r="B2402" s="90"/>
    </row>
    <row r="2403" spans="1:2" x14ac:dyDescent="0.35">
      <c r="A2403" s="89"/>
      <c r="B2403" s="90"/>
    </row>
    <row r="2404" spans="1:2" x14ac:dyDescent="0.35">
      <c r="A2404" s="89"/>
      <c r="B2404" s="90"/>
    </row>
    <row r="2405" spans="1:2" x14ac:dyDescent="0.35">
      <c r="A2405" s="89"/>
      <c r="B2405" s="90"/>
    </row>
    <row r="2406" spans="1:2" x14ac:dyDescent="0.35">
      <c r="A2406" s="89"/>
      <c r="B2406" s="90"/>
    </row>
    <row r="2407" spans="1:2" x14ac:dyDescent="0.35">
      <c r="A2407" s="89"/>
      <c r="B2407" s="90"/>
    </row>
    <row r="2408" spans="1:2" x14ac:dyDescent="0.35">
      <c r="A2408" s="89"/>
      <c r="B2408" s="90"/>
    </row>
    <row r="2409" spans="1:2" x14ac:dyDescent="0.35">
      <c r="A2409" s="89"/>
      <c r="B2409" s="90"/>
    </row>
    <row r="2410" spans="1:2" x14ac:dyDescent="0.35">
      <c r="A2410" s="89"/>
      <c r="B2410" s="90"/>
    </row>
    <row r="2411" spans="1:2" x14ac:dyDescent="0.35">
      <c r="A2411" s="89"/>
      <c r="B2411" s="90"/>
    </row>
    <row r="2412" spans="1:2" x14ac:dyDescent="0.35">
      <c r="A2412" s="89"/>
      <c r="B2412" s="90"/>
    </row>
    <row r="2413" spans="1:2" x14ac:dyDescent="0.35">
      <c r="A2413" s="89"/>
      <c r="B2413" s="90"/>
    </row>
    <row r="2414" spans="1:2" x14ac:dyDescent="0.35">
      <c r="A2414" s="89"/>
      <c r="B2414" s="90"/>
    </row>
    <row r="2415" spans="1:2" x14ac:dyDescent="0.35">
      <c r="A2415" s="89"/>
      <c r="B2415" s="90"/>
    </row>
    <row r="2416" spans="1:2" x14ac:dyDescent="0.35">
      <c r="A2416" s="89"/>
      <c r="B2416" s="90"/>
    </row>
    <row r="2417" spans="1:2" x14ac:dyDescent="0.35">
      <c r="A2417" s="89"/>
      <c r="B2417" s="90"/>
    </row>
    <row r="2418" spans="1:2" x14ac:dyDescent="0.35">
      <c r="A2418" s="89"/>
      <c r="B2418" s="90"/>
    </row>
    <row r="2419" spans="1:2" x14ac:dyDescent="0.35">
      <c r="A2419" s="89"/>
      <c r="B2419" s="90"/>
    </row>
    <row r="2420" spans="1:2" x14ac:dyDescent="0.35">
      <c r="A2420" s="89"/>
      <c r="B2420" s="90"/>
    </row>
    <row r="2421" spans="1:2" x14ac:dyDescent="0.35">
      <c r="A2421" s="89"/>
      <c r="B2421" s="90"/>
    </row>
    <row r="2422" spans="1:2" x14ac:dyDescent="0.35">
      <c r="A2422" s="89"/>
      <c r="B2422" s="90"/>
    </row>
    <row r="2423" spans="1:2" x14ac:dyDescent="0.35">
      <c r="A2423" s="89"/>
      <c r="B2423" s="90"/>
    </row>
    <row r="2424" spans="1:2" x14ac:dyDescent="0.35">
      <c r="A2424" s="89"/>
      <c r="B2424" s="90"/>
    </row>
    <row r="2425" spans="1:2" x14ac:dyDescent="0.35">
      <c r="A2425" s="89"/>
      <c r="B2425" s="90"/>
    </row>
    <row r="2426" spans="1:2" x14ac:dyDescent="0.35">
      <c r="A2426" s="89"/>
      <c r="B2426" s="90"/>
    </row>
    <row r="2427" spans="1:2" x14ac:dyDescent="0.35">
      <c r="A2427" s="89"/>
      <c r="B2427" s="90"/>
    </row>
    <row r="2428" spans="1:2" x14ac:dyDescent="0.35">
      <c r="A2428" s="89"/>
      <c r="B2428" s="90"/>
    </row>
    <row r="2429" spans="1:2" x14ac:dyDescent="0.35">
      <c r="A2429" s="89"/>
      <c r="B2429" s="90"/>
    </row>
    <row r="2430" spans="1:2" x14ac:dyDescent="0.35">
      <c r="A2430" s="89"/>
      <c r="B2430" s="90"/>
    </row>
    <row r="2431" spans="1:2" x14ac:dyDescent="0.35">
      <c r="A2431" s="89"/>
      <c r="B2431" s="90"/>
    </row>
    <row r="2432" spans="1:2" x14ac:dyDescent="0.35">
      <c r="A2432" s="89"/>
      <c r="B2432" s="90"/>
    </row>
    <row r="2433" spans="1:2" x14ac:dyDescent="0.35">
      <c r="A2433" s="89"/>
      <c r="B2433" s="90"/>
    </row>
    <row r="2434" spans="1:2" x14ac:dyDescent="0.35">
      <c r="A2434" s="89"/>
      <c r="B2434" s="90"/>
    </row>
    <row r="2435" spans="1:2" x14ac:dyDescent="0.35">
      <c r="A2435" s="89"/>
      <c r="B2435" s="90"/>
    </row>
    <row r="2436" spans="1:2" x14ac:dyDescent="0.35">
      <c r="A2436" s="89"/>
      <c r="B2436" s="90"/>
    </row>
    <row r="2437" spans="1:2" x14ac:dyDescent="0.35">
      <c r="A2437" s="89"/>
      <c r="B2437" s="90"/>
    </row>
    <row r="2438" spans="1:2" x14ac:dyDescent="0.35">
      <c r="A2438" s="89"/>
      <c r="B2438" s="90"/>
    </row>
    <row r="2439" spans="1:2" x14ac:dyDescent="0.35">
      <c r="A2439" s="89"/>
      <c r="B2439" s="90"/>
    </row>
    <row r="2440" spans="1:2" x14ac:dyDescent="0.35">
      <c r="A2440" s="89"/>
      <c r="B2440" s="90"/>
    </row>
    <row r="2441" spans="1:2" x14ac:dyDescent="0.35">
      <c r="A2441" s="89"/>
      <c r="B2441" s="90"/>
    </row>
    <row r="2442" spans="1:2" x14ac:dyDescent="0.35">
      <c r="A2442" s="89"/>
      <c r="B2442" s="90"/>
    </row>
    <row r="2443" spans="1:2" x14ac:dyDescent="0.35">
      <c r="A2443" s="89"/>
      <c r="B2443" s="90"/>
    </row>
    <row r="2444" spans="1:2" x14ac:dyDescent="0.35">
      <c r="A2444" s="89"/>
      <c r="B2444" s="90"/>
    </row>
    <row r="2445" spans="1:2" x14ac:dyDescent="0.35">
      <c r="A2445" s="89"/>
      <c r="B2445" s="90"/>
    </row>
    <row r="2446" spans="1:2" x14ac:dyDescent="0.35">
      <c r="A2446" s="89"/>
      <c r="B2446" s="90"/>
    </row>
    <row r="2447" spans="1:2" x14ac:dyDescent="0.35">
      <c r="A2447" s="89"/>
      <c r="B2447" s="90"/>
    </row>
    <row r="2448" spans="1:2" x14ac:dyDescent="0.35">
      <c r="A2448" s="89"/>
      <c r="B2448" s="90"/>
    </row>
    <row r="2449" spans="1:2" x14ac:dyDescent="0.35">
      <c r="A2449" s="89"/>
      <c r="B2449" s="90"/>
    </row>
    <row r="2450" spans="1:2" x14ac:dyDescent="0.35">
      <c r="A2450" s="89"/>
      <c r="B2450" s="90"/>
    </row>
    <row r="2451" spans="1:2" x14ac:dyDescent="0.35">
      <c r="A2451" s="89"/>
      <c r="B2451" s="90"/>
    </row>
    <row r="2452" spans="1:2" x14ac:dyDescent="0.35">
      <c r="A2452" s="89"/>
      <c r="B2452" s="90"/>
    </row>
    <row r="2453" spans="1:2" x14ac:dyDescent="0.35">
      <c r="A2453" s="89"/>
      <c r="B2453" s="90"/>
    </row>
    <row r="2454" spans="1:2" x14ac:dyDescent="0.35">
      <c r="A2454" s="89"/>
      <c r="B2454" s="90"/>
    </row>
    <row r="2455" spans="1:2" x14ac:dyDescent="0.35">
      <c r="A2455" s="89"/>
      <c r="B2455" s="90"/>
    </row>
    <row r="2456" spans="1:2" x14ac:dyDescent="0.35">
      <c r="A2456" s="89"/>
      <c r="B2456" s="90"/>
    </row>
    <row r="2457" spans="1:2" x14ac:dyDescent="0.35">
      <c r="A2457" s="89"/>
      <c r="B2457" s="90"/>
    </row>
    <row r="2458" spans="1:2" x14ac:dyDescent="0.35">
      <c r="A2458" s="89"/>
      <c r="B2458" s="90"/>
    </row>
    <row r="2459" spans="1:2" x14ac:dyDescent="0.35">
      <c r="A2459" s="89"/>
      <c r="B2459" s="90"/>
    </row>
    <row r="2460" spans="1:2" x14ac:dyDescent="0.35">
      <c r="A2460" s="89"/>
      <c r="B2460" s="90"/>
    </row>
    <row r="2461" spans="1:2" x14ac:dyDescent="0.35">
      <c r="A2461" s="89"/>
      <c r="B2461" s="90"/>
    </row>
    <row r="2462" spans="1:2" x14ac:dyDescent="0.35">
      <c r="A2462" s="89"/>
      <c r="B2462" s="90"/>
    </row>
    <row r="2463" spans="1:2" x14ac:dyDescent="0.35">
      <c r="A2463" s="89"/>
      <c r="B2463" s="90"/>
    </row>
    <row r="2464" spans="1:2" x14ac:dyDescent="0.35">
      <c r="A2464" s="89"/>
      <c r="B2464" s="90"/>
    </row>
    <row r="2465" spans="1:2" x14ac:dyDescent="0.35">
      <c r="A2465" s="89"/>
      <c r="B2465" s="90"/>
    </row>
    <row r="2466" spans="1:2" x14ac:dyDescent="0.35">
      <c r="A2466" s="89"/>
      <c r="B2466" s="90"/>
    </row>
    <row r="2467" spans="1:2" x14ac:dyDescent="0.35">
      <c r="A2467" s="89"/>
      <c r="B2467" s="90"/>
    </row>
    <row r="2468" spans="1:2" x14ac:dyDescent="0.35">
      <c r="A2468" s="89"/>
      <c r="B2468" s="90"/>
    </row>
    <row r="2469" spans="1:2" x14ac:dyDescent="0.35">
      <c r="A2469" s="89"/>
      <c r="B2469" s="90"/>
    </row>
    <row r="2470" spans="1:2" x14ac:dyDescent="0.35">
      <c r="A2470" s="89"/>
      <c r="B2470" s="90"/>
    </row>
    <row r="2471" spans="1:2" x14ac:dyDescent="0.35">
      <c r="A2471" s="89"/>
      <c r="B2471" s="90"/>
    </row>
    <row r="2472" spans="1:2" x14ac:dyDescent="0.35">
      <c r="A2472" s="89"/>
      <c r="B2472" s="90"/>
    </row>
    <row r="2473" spans="1:2" x14ac:dyDescent="0.35">
      <c r="A2473" s="89"/>
      <c r="B2473" s="90"/>
    </row>
    <row r="2474" spans="1:2" x14ac:dyDescent="0.35">
      <c r="A2474" s="89"/>
      <c r="B2474" s="90"/>
    </row>
    <row r="2475" spans="1:2" x14ac:dyDescent="0.35">
      <c r="A2475" s="89"/>
      <c r="B2475" s="90"/>
    </row>
    <row r="2476" spans="1:2" x14ac:dyDescent="0.35">
      <c r="A2476" s="89"/>
      <c r="B2476" s="90"/>
    </row>
    <row r="2477" spans="1:2" x14ac:dyDescent="0.35">
      <c r="A2477" s="89"/>
      <c r="B2477" s="90"/>
    </row>
    <row r="2478" spans="1:2" x14ac:dyDescent="0.35">
      <c r="A2478" s="89"/>
      <c r="B2478" s="90"/>
    </row>
    <row r="2479" spans="1:2" x14ac:dyDescent="0.35">
      <c r="A2479" s="89"/>
      <c r="B2479" s="90"/>
    </row>
    <row r="2480" spans="1:2" x14ac:dyDescent="0.35">
      <c r="A2480" s="89"/>
      <c r="B2480" s="90"/>
    </row>
    <row r="2481" spans="1:2" x14ac:dyDescent="0.35">
      <c r="A2481" s="89"/>
      <c r="B2481" s="90"/>
    </row>
    <row r="2482" spans="1:2" x14ac:dyDescent="0.35">
      <c r="A2482" s="89"/>
      <c r="B2482" s="90"/>
    </row>
    <row r="2483" spans="1:2" x14ac:dyDescent="0.35">
      <c r="A2483" s="89"/>
      <c r="B2483" s="90"/>
    </row>
    <row r="2484" spans="1:2" x14ac:dyDescent="0.35">
      <c r="A2484" s="89"/>
      <c r="B2484" s="90"/>
    </row>
    <row r="2485" spans="1:2" x14ac:dyDescent="0.35">
      <c r="A2485" s="89"/>
      <c r="B2485" s="90"/>
    </row>
    <row r="2486" spans="1:2" x14ac:dyDescent="0.35">
      <c r="A2486" s="89"/>
      <c r="B2486" s="90"/>
    </row>
    <row r="2487" spans="1:2" x14ac:dyDescent="0.35">
      <c r="A2487" s="89"/>
      <c r="B2487" s="90"/>
    </row>
    <row r="2488" spans="1:2" x14ac:dyDescent="0.35">
      <c r="A2488" s="89"/>
      <c r="B2488" s="90"/>
    </row>
    <row r="2489" spans="1:2" x14ac:dyDescent="0.35">
      <c r="A2489" s="89"/>
      <c r="B2489" s="90"/>
    </row>
    <row r="2490" spans="1:2" x14ac:dyDescent="0.35">
      <c r="A2490" s="89"/>
      <c r="B2490" s="90"/>
    </row>
    <row r="2491" spans="1:2" x14ac:dyDescent="0.35">
      <c r="A2491" s="89"/>
      <c r="B2491" s="90"/>
    </row>
    <row r="2492" spans="1:2" x14ac:dyDescent="0.35">
      <c r="A2492" s="89"/>
      <c r="B2492" s="90"/>
    </row>
    <row r="2493" spans="1:2" x14ac:dyDescent="0.35">
      <c r="A2493" s="89"/>
      <c r="B2493" s="90"/>
    </row>
    <row r="2494" spans="1:2" x14ac:dyDescent="0.35">
      <c r="A2494" s="89"/>
      <c r="B2494" s="90"/>
    </row>
    <row r="2495" spans="1:2" x14ac:dyDescent="0.35">
      <c r="A2495" s="89"/>
      <c r="B2495" s="90"/>
    </row>
    <row r="2496" spans="1:2" x14ac:dyDescent="0.35">
      <c r="A2496" s="89"/>
      <c r="B2496" s="90"/>
    </row>
    <row r="2497" spans="1:2" x14ac:dyDescent="0.35">
      <c r="A2497" s="89"/>
      <c r="B2497" s="90"/>
    </row>
    <row r="2498" spans="1:2" x14ac:dyDescent="0.35">
      <c r="A2498" s="89"/>
      <c r="B2498" s="90"/>
    </row>
    <row r="2499" spans="1:2" x14ac:dyDescent="0.35">
      <c r="A2499" s="89"/>
      <c r="B2499" s="90"/>
    </row>
    <row r="2500" spans="1:2" x14ac:dyDescent="0.35">
      <c r="A2500" s="89"/>
      <c r="B2500" s="90"/>
    </row>
    <row r="2501" spans="1:2" x14ac:dyDescent="0.35">
      <c r="A2501" s="89"/>
      <c r="B2501" s="90"/>
    </row>
    <row r="2502" spans="1:2" x14ac:dyDescent="0.35">
      <c r="A2502" s="89"/>
      <c r="B2502" s="90"/>
    </row>
    <row r="2503" spans="1:2" x14ac:dyDescent="0.35">
      <c r="A2503" s="89"/>
      <c r="B2503" s="90"/>
    </row>
    <row r="2504" spans="1:2" x14ac:dyDescent="0.35">
      <c r="A2504" s="89"/>
      <c r="B2504" s="90"/>
    </row>
    <row r="2505" spans="1:2" x14ac:dyDescent="0.35">
      <c r="A2505" s="89"/>
      <c r="B2505" s="90"/>
    </row>
    <row r="2506" spans="1:2" x14ac:dyDescent="0.35">
      <c r="A2506" s="89"/>
      <c r="B2506" s="90"/>
    </row>
    <row r="2507" spans="1:2" x14ac:dyDescent="0.35">
      <c r="A2507" s="89"/>
      <c r="B2507" s="90"/>
    </row>
    <row r="2508" spans="1:2" x14ac:dyDescent="0.35">
      <c r="A2508" s="89"/>
      <c r="B2508" s="90"/>
    </row>
    <row r="2509" spans="1:2" x14ac:dyDescent="0.35">
      <c r="A2509" s="89"/>
      <c r="B2509" s="90"/>
    </row>
    <row r="2510" spans="1:2" x14ac:dyDescent="0.35">
      <c r="A2510" s="89"/>
      <c r="B2510" s="90"/>
    </row>
    <row r="2511" spans="1:2" x14ac:dyDescent="0.35">
      <c r="A2511" s="89"/>
      <c r="B2511" s="90"/>
    </row>
    <row r="2512" spans="1:2" x14ac:dyDescent="0.35">
      <c r="A2512" s="89"/>
      <c r="B2512" s="90"/>
    </row>
    <row r="2513" spans="1:2" x14ac:dyDescent="0.35">
      <c r="A2513" s="89"/>
      <c r="B2513" s="90"/>
    </row>
    <row r="2514" spans="1:2" x14ac:dyDescent="0.35">
      <c r="A2514" s="89"/>
      <c r="B2514" s="90"/>
    </row>
    <row r="2515" spans="1:2" x14ac:dyDescent="0.35">
      <c r="A2515" s="89"/>
      <c r="B2515" s="90"/>
    </row>
    <row r="2516" spans="1:2" x14ac:dyDescent="0.35">
      <c r="A2516" s="89"/>
      <c r="B2516" s="90"/>
    </row>
    <row r="2517" spans="1:2" x14ac:dyDescent="0.35">
      <c r="A2517" s="89"/>
      <c r="B2517" s="90"/>
    </row>
    <row r="2518" spans="1:2" x14ac:dyDescent="0.35">
      <c r="A2518" s="89"/>
      <c r="B2518" s="90"/>
    </row>
    <row r="2519" spans="1:2" x14ac:dyDescent="0.35">
      <c r="A2519" s="89"/>
      <c r="B2519" s="90"/>
    </row>
    <row r="2520" spans="1:2" x14ac:dyDescent="0.35">
      <c r="A2520" s="89"/>
      <c r="B2520" s="90"/>
    </row>
    <row r="2521" spans="1:2" x14ac:dyDescent="0.35">
      <c r="A2521" s="89"/>
      <c r="B2521" s="90"/>
    </row>
    <row r="2522" spans="1:2" x14ac:dyDescent="0.35">
      <c r="A2522" s="89"/>
      <c r="B2522" s="90"/>
    </row>
    <row r="2523" spans="1:2" x14ac:dyDescent="0.35">
      <c r="A2523" s="89"/>
      <c r="B2523" s="90"/>
    </row>
    <row r="2524" spans="1:2" x14ac:dyDescent="0.35">
      <c r="A2524" s="89"/>
      <c r="B2524" s="90"/>
    </row>
    <row r="2525" spans="1:2" x14ac:dyDescent="0.35">
      <c r="A2525" s="89"/>
      <c r="B2525" s="90"/>
    </row>
    <row r="2526" spans="1:2" x14ac:dyDescent="0.35">
      <c r="A2526" s="89"/>
      <c r="B2526" s="90"/>
    </row>
    <row r="2527" spans="1:2" x14ac:dyDescent="0.35">
      <c r="A2527" s="89"/>
      <c r="B2527" s="90"/>
    </row>
    <row r="2528" spans="1:2" x14ac:dyDescent="0.35">
      <c r="A2528" s="89"/>
      <c r="B2528" s="90"/>
    </row>
    <row r="2529" spans="1:2" x14ac:dyDescent="0.35">
      <c r="A2529" s="89"/>
      <c r="B2529" s="90"/>
    </row>
    <row r="2530" spans="1:2" x14ac:dyDescent="0.35">
      <c r="A2530" s="89"/>
      <c r="B2530" s="90"/>
    </row>
    <row r="2531" spans="1:2" x14ac:dyDescent="0.35">
      <c r="A2531" s="89"/>
      <c r="B2531" s="90"/>
    </row>
    <row r="2532" spans="1:2" x14ac:dyDescent="0.35">
      <c r="A2532" s="89"/>
      <c r="B2532" s="90"/>
    </row>
    <row r="2533" spans="1:2" x14ac:dyDescent="0.35">
      <c r="A2533" s="89"/>
      <c r="B2533" s="90"/>
    </row>
    <row r="2534" spans="1:2" x14ac:dyDescent="0.35">
      <c r="A2534" s="89"/>
      <c r="B2534" s="90"/>
    </row>
    <row r="2535" spans="1:2" x14ac:dyDescent="0.35">
      <c r="A2535" s="89"/>
      <c r="B2535" s="90"/>
    </row>
    <row r="2536" spans="1:2" x14ac:dyDescent="0.35">
      <c r="A2536" s="89"/>
      <c r="B2536" s="90"/>
    </row>
    <row r="2537" spans="1:2" x14ac:dyDescent="0.35">
      <c r="A2537" s="89"/>
      <c r="B2537" s="90"/>
    </row>
    <row r="2538" spans="1:2" x14ac:dyDescent="0.35">
      <c r="A2538" s="89"/>
      <c r="B2538" s="90"/>
    </row>
    <row r="2539" spans="1:2" x14ac:dyDescent="0.35">
      <c r="A2539" s="89"/>
      <c r="B2539" s="90"/>
    </row>
    <row r="2540" spans="1:2" x14ac:dyDescent="0.35">
      <c r="A2540" s="89"/>
      <c r="B2540" s="90"/>
    </row>
    <row r="2541" spans="1:2" x14ac:dyDescent="0.35">
      <c r="A2541" s="89"/>
      <c r="B2541" s="90"/>
    </row>
    <row r="2542" spans="1:2" x14ac:dyDescent="0.35">
      <c r="A2542" s="89"/>
      <c r="B2542" s="90"/>
    </row>
    <row r="2543" spans="1:2" x14ac:dyDescent="0.35">
      <c r="A2543" s="89"/>
      <c r="B2543" s="90"/>
    </row>
    <row r="2544" spans="1:2" x14ac:dyDescent="0.35">
      <c r="A2544" s="89"/>
      <c r="B2544" s="90"/>
    </row>
    <row r="2545" spans="1:2" x14ac:dyDescent="0.35">
      <c r="A2545" s="89"/>
      <c r="B2545" s="90"/>
    </row>
    <row r="2546" spans="1:2" x14ac:dyDescent="0.35">
      <c r="A2546" s="89"/>
      <c r="B2546" s="90"/>
    </row>
    <row r="2547" spans="1:2" x14ac:dyDescent="0.35">
      <c r="A2547" s="89"/>
      <c r="B2547" s="90"/>
    </row>
    <row r="2548" spans="1:2" x14ac:dyDescent="0.35">
      <c r="A2548" s="89"/>
      <c r="B2548" s="90"/>
    </row>
    <row r="2549" spans="1:2" x14ac:dyDescent="0.35">
      <c r="A2549" s="89"/>
      <c r="B2549" s="90"/>
    </row>
    <row r="2550" spans="1:2" x14ac:dyDescent="0.35">
      <c r="A2550" s="89"/>
      <c r="B2550" s="90"/>
    </row>
    <row r="2551" spans="1:2" x14ac:dyDescent="0.35">
      <c r="A2551" s="89"/>
      <c r="B2551" s="90"/>
    </row>
    <row r="2552" spans="1:2" x14ac:dyDescent="0.35">
      <c r="A2552" s="89"/>
      <c r="B2552" s="90"/>
    </row>
    <row r="2553" spans="1:2" x14ac:dyDescent="0.35">
      <c r="A2553" s="89"/>
      <c r="B2553" s="90"/>
    </row>
    <row r="2554" spans="1:2" x14ac:dyDescent="0.35">
      <c r="A2554" s="89"/>
      <c r="B2554" s="90"/>
    </row>
    <row r="2555" spans="1:2" x14ac:dyDescent="0.35">
      <c r="A2555" s="89"/>
      <c r="B2555" s="90"/>
    </row>
    <row r="2556" spans="1:2" x14ac:dyDescent="0.35">
      <c r="A2556" s="89"/>
      <c r="B2556" s="90"/>
    </row>
    <row r="2557" spans="1:2" x14ac:dyDescent="0.35">
      <c r="A2557" s="89"/>
      <c r="B2557" s="90"/>
    </row>
    <row r="2558" spans="1:2" x14ac:dyDescent="0.35">
      <c r="A2558" s="89"/>
      <c r="B2558" s="90"/>
    </row>
    <row r="2559" spans="1:2" x14ac:dyDescent="0.35">
      <c r="A2559" s="89"/>
      <c r="B2559" s="90"/>
    </row>
    <row r="2560" spans="1:2" x14ac:dyDescent="0.35">
      <c r="A2560" s="89"/>
      <c r="B2560" s="90"/>
    </row>
    <row r="2561" spans="1:2" x14ac:dyDescent="0.35">
      <c r="A2561" s="89"/>
      <c r="B2561" s="90"/>
    </row>
    <row r="2562" spans="1:2" x14ac:dyDescent="0.35">
      <c r="A2562" s="89"/>
      <c r="B2562" s="90"/>
    </row>
    <row r="2563" spans="1:2" x14ac:dyDescent="0.35">
      <c r="A2563" s="89"/>
      <c r="B2563" s="90"/>
    </row>
    <row r="2564" spans="1:2" x14ac:dyDescent="0.35">
      <c r="A2564" s="89"/>
      <c r="B2564" s="90"/>
    </row>
    <row r="2565" spans="1:2" x14ac:dyDescent="0.35">
      <c r="A2565" s="89"/>
      <c r="B2565" s="90"/>
    </row>
    <row r="2566" spans="1:2" x14ac:dyDescent="0.35">
      <c r="A2566" s="89"/>
      <c r="B2566" s="90"/>
    </row>
    <row r="2567" spans="1:2" x14ac:dyDescent="0.35">
      <c r="A2567" s="89"/>
      <c r="B2567" s="90"/>
    </row>
    <row r="2568" spans="1:2" x14ac:dyDescent="0.35">
      <c r="A2568" s="89"/>
      <c r="B2568" s="90"/>
    </row>
    <row r="2569" spans="1:2" x14ac:dyDescent="0.35">
      <c r="A2569" s="89"/>
      <c r="B2569" s="90"/>
    </row>
    <row r="2570" spans="1:2" x14ac:dyDescent="0.35">
      <c r="A2570" s="89"/>
      <c r="B2570" s="90"/>
    </row>
    <row r="2571" spans="1:2" x14ac:dyDescent="0.35">
      <c r="A2571" s="89"/>
      <c r="B2571" s="90"/>
    </row>
    <row r="2572" spans="1:2" x14ac:dyDescent="0.35">
      <c r="A2572" s="89"/>
      <c r="B2572" s="90"/>
    </row>
    <row r="2573" spans="1:2" x14ac:dyDescent="0.35">
      <c r="A2573" s="89"/>
      <c r="B2573" s="90"/>
    </row>
    <row r="2574" spans="1:2" x14ac:dyDescent="0.35">
      <c r="A2574" s="89"/>
      <c r="B2574" s="90"/>
    </row>
    <row r="2575" spans="1:2" x14ac:dyDescent="0.35">
      <c r="A2575" s="89"/>
      <c r="B2575" s="90"/>
    </row>
    <row r="2576" spans="1:2" x14ac:dyDescent="0.35">
      <c r="A2576" s="89"/>
      <c r="B2576" s="90"/>
    </row>
    <row r="2577" spans="1:2" x14ac:dyDescent="0.35">
      <c r="A2577" s="89"/>
      <c r="B2577" s="90"/>
    </row>
    <row r="2578" spans="1:2" x14ac:dyDescent="0.35">
      <c r="A2578" s="89"/>
      <c r="B2578" s="90"/>
    </row>
    <row r="2579" spans="1:2" x14ac:dyDescent="0.35">
      <c r="A2579" s="89"/>
      <c r="B2579" s="90"/>
    </row>
    <row r="2580" spans="1:2" x14ac:dyDescent="0.35">
      <c r="A2580" s="89"/>
      <c r="B2580" s="90"/>
    </row>
    <row r="2581" spans="1:2" x14ac:dyDescent="0.35">
      <c r="A2581" s="89"/>
      <c r="B2581" s="90"/>
    </row>
    <row r="2582" spans="1:2" x14ac:dyDescent="0.35">
      <c r="A2582" s="89"/>
      <c r="B2582" s="90"/>
    </row>
    <row r="2583" spans="1:2" x14ac:dyDescent="0.35">
      <c r="A2583" s="89"/>
      <c r="B2583" s="90"/>
    </row>
    <row r="2584" spans="1:2" x14ac:dyDescent="0.35">
      <c r="A2584" s="89"/>
      <c r="B2584" s="90"/>
    </row>
    <row r="2585" spans="1:2" x14ac:dyDescent="0.35">
      <c r="A2585" s="89"/>
      <c r="B2585" s="90"/>
    </row>
    <row r="2586" spans="1:2" x14ac:dyDescent="0.35">
      <c r="A2586" s="89"/>
      <c r="B2586" s="90"/>
    </row>
    <row r="2587" spans="1:2" x14ac:dyDescent="0.35">
      <c r="A2587" s="89"/>
      <c r="B2587" s="90"/>
    </row>
    <row r="2588" spans="1:2" x14ac:dyDescent="0.35">
      <c r="A2588" s="89"/>
      <c r="B2588" s="90"/>
    </row>
    <row r="2589" spans="1:2" x14ac:dyDescent="0.35">
      <c r="A2589" s="89"/>
      <c r="B2589" s="90"/>
    </row>
    <row r="2590" spans="1:2" x14ac:dyDescent="0.35">
      <c r="A2590" s="89"/>
      <c r="B2590" s="90"/>
    </row>
    <row r="2591" spans="1:2" x14ac:dyDescent="0.35">
      <c r="A2591" s="89"/>
      <c r="B2591" s="90"/>
    </row>
    <row r="2592" spans="1:2" x14ac:dyDescent="0.35">
      <c r="A2592" s="89"/>
      <c r="B2592" s="90"/>
    </row>
    <row r="2593" spans="1:2" x14ac:dyDescent="0.35">
      <c r="A2593" s="89"/>
      <c r="B2593" s="90"/>
    </row>
    <row r="2594" spans="1:2" x14ac:dyDescent="0.35">
      <c r="A2594" s="89"/>
      <c r="B2594" s="90"/>
    </row>
    <row r="2595" spans="1:2" x14ac:dyDescent="0.35">
      <c r="A2595" s="89"/>
      <c r="B2595" s="90"/>
    </row>
    <row r="2596" spans="1:2" x14ac:dyDescent="0.35">
      <c r="A2596" s="89"/>
      <c r="B2596" s="90"/>
    </row>
    <row r="2597" spans="1:2" x14ac:dyDescent="0.35">
      <c r="A2597" s="89"/>
      <c r="B2597" s="90"/>
    </row>
    <row r="2598" spans="1:2" x14ac:dyDescent="0.35">
      <c r="A2598" s="89"/>
      <c r="B2598" s="90"/>
    </row>
    <row r="2599" spans="1:2" x14ac:dyDescent="0.35">
      <c r="A2599" s="89"/>
      <c r="B2599" s="90"/>
    </row>
    <row r="2600" spans="1:2" x14ac:dyDescent="0.35">
      <c r="A2600" s="89"/>
      <c r="B2600" s="90"/>
    </row>
    <row r="2601" spans="1:2" x14ac:dyDescent="0.35">
      <c r="A2601" s="89"/>
      <c r="B2601" s="90"/>
    </row>
    <row r="2602" spans="1:2" x14ac:dyDescent="0.35">
      <c r="A2602" s="89"/>
      <c r="B2602" s="90"/>
    </row>
    <row r="2603" spans="1:2" x14ac:dyDescent="0.35">
      <c r="A2603" s="89"/>
      <c r="B2603" s="90"/>
    </row>
    <row r="2604" spans="1:2" x14ac:dyDescent="0.35">
      <c r="A2604" s="89"/>
      <c r="B2604" s="90"/>
    </row>
    <row r="2605" spans="1:2" x14ac:dyDescent="0.35">
      <c r="A2605" s="89"/>
      <c r="B2605" s="90"/>
    </row>
    <row r="2606" spans="1:2" x14ac:dyDescent="0.35">
      <c r="A2606" s="89"/>
      <c r="B2606" s="90"/>
    </row>
    <row r="2607" spans="1:2" x14ac:dyDescent="0.35">
      <c r="A2607" s="89"/>
      <c r="B2607" s="90"/>
    </row>
    <row r="2608" spans="1:2" x14ac:dyDescent="0.35">
      <c r="A2608" s="89"/>
      <c r="B2608" s="90"/>
    </row>
    <row r="2609" spans="1:2" x14ac:dyDescent="0.35">
      <c r="A2609" s="89"/>
      <c r="B2609" s="90"/>
    </row>
    <row r="2610" spans="1:2" x14ac:dyDescent="0.35">
      <c r="A2610" s="89"/>
      <c r="B2610" s="90"/>
    </row>
    <row r="2611" spans="1:2" x14ac:dyDescent="0.35">
      <c r="A2611" s="89"/>
      <c r="B2611" s="90"/>
    </row>
    <row r="2612" spans="1:2" x14ac:dyDescent="0.35">
      <c r="A2612" s="89"/>
      <c r="B2612" s="90"/>
    </row>
    <row r="2613" spans="1:2" x14ac:dyDescent="0.35">
      <c r="A2613" s="89"/>
      <c r="B2613" s="90"/>
    </row>
    <row r="2614" spans="1:2" x14ac:dyDescent="0.35">
      <c r="A2614" s="89"/>
      <c r="B2614" s="90"/>
    </row>
    <row r="2615" spans="1:2" x14ac:dyDescent="0.35">
      <c r="A2615" s="89"/>
      <c r="B2615" s="90"/>
    </row>
    <row r="2616" spans="1:2" x14ac:dyDescent="0.35">
      <c r="A2616" s="89"/>
      <c r="B2616" s="90"/>
    </row>
    <row r="2617" spans="1:2" x14ac:dyDescent="0.35">
      <c r="A2617" s="89"/>
      <c r="B2617" s="90"/>
    </row>
    <row r="2618" spans="1:2" x14ac:dyDescent="0.35">
      <c r="A2618" s="89"/>
      <c r="B2618" s="90"/>
    </row>
    <row r="2619" spans="1:2" x14ac:dyDescent="0.35">
      <c r="A2619" s="89"/>
      <c r="B2619" s="90"/>
    </row>
    <row r="2620" spans="1:2" x14ac:dyDescent="0.35">
      <c r="A2620" s="89"/>
      <c r="B2620" s="90"/>
    </row>
    <row r="2621" spans="1:2" x14ac:dyDescent="0.35">
      <c r="A2621" s="89"/>
      <c r="B2621" s="90"/>
    </row>
    <row r="2622" spans="1:2" x14ac:dyDescent="0.35">
      <c r="A2622" s="89"/>
      <c r="B2622" s="90"/>
    </row>
    <row r="2623" spans="1:2" x14ac:dyDescent="0.35">
      <c r="A2623" s="89"/>
      <c r="B2623" s="90"/>
    </row>
    <row r="2624" spans="1:2" x14ac:dyDescent="0.35">
      <c r="A2624" s="89"/>
      <c r="B2624" s="90"/>
    </row>
    <row r="2625" spans="1:2" x14ac:dyDescent="0.35">
      <c r="A2625" s="89"/>
      <c r="B2625" s="90"/>
    </row>
    <row r="2626" spans="1:2" x14ac:dyDescent="0.35">
      <c r="A2626" s="89"/>
      <c r="B2626" s="90"/>
    </row>
    <row r="2627" spans="1:2" x14ac:dyDescent="0.35">
      <c r="A2627" s="89"/>
      <c r="B2627" s="90"/>
    </row>
    <row r="2628" spans="1:2" x14ac:dyDescent="0.35">
      <c r="A2628" s="89"/>
      <c r="B2628" s="90"/>
    </row>
    <row r="2629" spans="1:2" x14ac:dyDescent="0.35">
      <c r="A2629" s="89"/>
      <c r="B2629" s="90"/>
    </row>
    <row r="2630" spans="1:2" x14ac:dyDescent="0.35">
      <c r="A2630" s="89"/>
      <c r="B2630" s="90"/>
    </row>
    <row r="2631" spans="1:2" x14ac:dyDescent="0.35">
      <c r="A2631" s="89"/>
      <c r="B2631" s="90"/>
    </row>
    <row r="2632" spans="1:2" x14ac:dyDescent="0.35">
      <c r="A2632" s="89"/>
      <c r="B2632" s="90"/>
    </row>
    <row r="2633" spans="1:2" x14ac:dyDescent="0.35">
      <c r="A2633" s="89"/>
      <c r="B2633" s="90"/>
    </row>
    <row r="2634" spans="1:2" x14ac:dyDescent="0.35">
      <c r="A2634" s="89"/>
      <c r="B2634" s="90"/>
    </row>
    <row r="2635" spans="1:2" x14ac:dyDescent="0.35">
      <c r="A2635" s="89"/>
      <c r="B2635" s="90"/>
    </row>
    <row r="2636" spans="1:2" x14ac:dyDescent="0.35">
      <c r="A2636" s="89"/>
      <c r="B2636" s="90"/>
    </row>
    <row r="2637" spans="1:2" x14ac:dyDescent="0.35">
      <c r="A2637" s="89"/>
      <c r="B2637" s="90"/>
    </row>
    <row r="2638" spans="1:2" x14ac:dyDescent="0.35">
      <c r="A2638" s="89"/>
      <c r="B2638" s="90"/>
    </row>
    <row r="2639" spans="1:2" x14ac:dyDescent="0.35">
      <c r="A2639" s="89"/>
      <c r="B2639" s="90"/>
    </row>
    <row r="2640" spans="1:2" x14ac:dyDescent="0.35">
      <c r="A2640" s="89"/>
      <c r="B2640" s="90"/>
    </row>
    <row r="2641" spans="1:2" x14ac:dyDescent="0.35">
      <c r="A2641" s="89"/>
      <c r="B2641" s="90"/>
    </row>
    <row r="2642" spans="1:2" x14ac:dyDescent="0.35">
      <c r="A2642" s="89"/>
      <c r="B2642" s="90"/>
    </row>
    <row r="2643" spans="1:2" x14ac:dyDescent="0.35">
      <c r="A2643" s="89"/>
      <c r="B2643" s="90"/>
    </row>
    <row r="2644" spans="1:2" x14ac:dyDescent="0.35">
      <c r="A2644" s="89"/>
      <c r="B2644" s="90"/>
    </row>
    <row r="2645" spans="1:2" x14ac:dyDescent="0.35">
      <c r="A2645" s="89"/>
      <c r="B2645" s="90"/>
    </row>
    <row r="2646" spans="1:2" x14ac:dyDescent="0.35">
      <c r="A2646" s="89"/>
      <c r="B2646" s="90"/>
    </row>
    <row r="2647" spans="1:2" x14ac:dyDescent="0.35">
      <c r="A2647" s="89"/>
      <c r="B2647" s="90"/>
    </row>
    <row r="2648" spans="1:2" x14ac:dyDescent="0.35">
      <c r="A2648" s="89"/>
      <c r="B2648" s="90"/>
    </row>
    <row r="2649" spans="1:2" x14ac:dyDescent="0.35">
      <c r="A2649" s="89"/>
      <c r="B2649" s="90"/>
    </row>
    <row r="2650" spans="1:2" x14ac:dyDescent="0.35">
      <c r="A2650" s="89"/>
      <c r="B2650" s="90"/>
    </row>
    <row r="2651" spans="1:2" x14ac:dyDescent="0.35">
      <c r="A2651" s="89"/>
      <c r="B2651" s="90"/>
    </row>
    <row r="2652" spans="1:2" x14ac:dyDescent="0.35">
      <c r="A2652" s="89"/>
      <c r="B2652" s="90"/>
    </row>
    <row r="2653" spans="1:2" x14ac:dyDescent="0.35">
      <c r="A2653" s="89"/>
      <c r="B2653" s="90"/>
    </row>
    <row r="2654" spans="1:2" x14ac:dyDescent="0.35">
      <c r="A2654" s="89"/>
      <c r="B2654" s="90"/>
    </row>
    <row r="2655" spans="1:2" x14ac:dyDescent="0.35">
      <c r="A2655" s="89"/>
      <c r="B2655" s="90"/>
    </row>
    <row r="2656" spans="1:2" x14ac:dyDescent="0.35">
      <c r="A2656" s="89"/>
      <c r="B2656" s="90"/>
    </row>
    <row r="2657" spans="1:2" x14ac:dyDescent="0.35">
      <c r="A2657" s="89"/>
      <c r="B2657" s="90"/>
    </row>
    <row r="2658" spans="1:2" x14ac:dyDescent="0.35">
      <c r="A2658" s="89"/>
      <c r="B2658" s="90"/>
    </row>
    <row r="2659" spans="1:2" x14ac:dyDescent="0.35">
      <c r="A2659" s="89"/>
      <c r="B2659" s="90"/>
    </row>
    <row r="2660" spans="1:2" x14ac:dyDescent="0.35">
      <c r="A2660" s="89"/>
      <c r="B2660" s="90"/>
    </row>
    <row r="2661" spans="1:2" x14ac:dyDescent="0.35">
      <c r="A2661" s="89"/>
      <c r="B2661" s="90"/>
    </row>
    <row r="2662" spans="1:2" x14ac:dyDescent="0.35">
      <c r="A2662" s="89"/>
      <c r="B2662" s="90"/>
    </row>
    <row r="2663" spans="1:2" x14ac:dyDescent="0.35">
      <c r="A2663" s="89"/>
      <c r="B2663" s="90"/>
    </row>
    <row r="2664" spans="1:2" x14ac:dyDescent="0.35">
      <c r="A2664" s="89"/>
      <c r="B2664" s="90"/>
    </row>
    <row r="2665" spans="1:2" x14ac:dyDescent="0.35">
      <c r="A2665" s="89"/>
      <c r="B2665" s="90"/>
    </row>
    <row r="2666" spans="1:2" x14ac:dyDescent="0.35">
      <c r="A2666" s="89"/>
      <c r="B2666" s="90"/>
    </row>
    <row r="2667" spans="1:2" x14ac:dyDescent="0.35">
      <c r="A2667" s="89"/>
      <c r="B2667" s="90"/>
    </row>
    <row r="2668" spans="1:2" x14ac:dyDescent="0.35">
      <c r="A2668" s="89"/>
      <c r="B2668" s="90"/>
    </row>
    <row r="2669" spans="1:2" x14ac:dyDescent="0.35">
      <c r="A2669" s="89"/>
      <c r="B2669" s="90"/>
    </row>
    <row r="2670" spans="1:2" x14ac:dyDescent="0.35">
      <c r="A2670" s="89"/>
      <c r="B2670" s="90"/>
    </row>
    <row r="2671" spans="1:2" x14ac:dyDescent="0.35">
      <c r="A2671" s="89"/>
      <c r="B2671" s="90"/>
    </row>
    <row r="2672" spans="1:2" x14ac:dyDescent="0.35">
      <c r="A2672" s="89"/>
      <c r="B2672" s="90"/>
    </row>
    <row r="2673" spans="1:2" x14ac:dyDescent="0.35">
      <c r="A2673" s="89"/>
      <c r="B2673" s="90"/>
    </row>
    <row r="2674" spans="1:2" x14ac:dyDescent="0.35">
      <c r="A2674" s="89"/>
      <c r="B2674" s="90"/>
    </row>
    <row r="2675" spans="1:2" x14ac:dyDescent="0.35">
      <c r="A2675" s="89"/>
      <c r="B2675" s="90"/>
    </row>
    <row r="2676" spans="1:2" x14ac:dyDescent="0.35">
      <c r="A2676" s="89"/>
      <c r="B2676" s="90"/>
    </row>
    <row r="2677" spans="1:2" x14ac:dyDescent="0.35">
      <c r="A2677" s="89"/>
      <c r="B2677" s="90"/>
    </row>
    <row r="2678" spans="1:2" x14ac:dyDescent="0.35">
      <c r="A2678" s="89"/>
      <c r="B2678" s="90"/>
    </row>
    <row r="2679" spans="1:2" x14ac:dyDescent="0.35">
      <c r="A2679" s="89"/>
      <c r="B2679" s="90"/>
    </row>
    <row r="2680" spans="1:2" x14ac:dyDescent="0.35">
      <c r="A2680" s="89"/>
      <c r="B2680" s="90"/>
    </row>
    <row r="2681" spans="1:2" x14ac:dyDescent="0.35">
      <c r="A2681" s="89"/>
      <c r="B2681" s="90"/>
    </row>
    <row r="2682" spans="1:2" x14ac:dyDescent="0.35">
      <c r="A2682" s="89"/>
      <c r="B2682" s="90"/>
    </row>
    <row r="2683" spans="1:2" x14ac:dyDescent="0.35">
      <c r="A2683" s="89"/>
      <c r="B2683" s="90"/>
    </row>
    <row r="2684" spans="1:2" x14ac:dyDescent="0.35">
      <c r="A2684" s="89"/>
      <c r="B2684" s="90"/>
    </row>
    <row r="2685" spans="1:2" x14ac:dyDescent="0.35">
      <c r="A2685" s="89"/>
      <c r="B2685" s="90"/>
    </row>
    <row r="2686" spans="1:2" x14ac:dyDescent="0.35">
      <c r="A2686" s="89"/>
      <c r="B2686" s="90"/>
    </row>
    <row r="2687" spans="1:2" x14ac:dyDescent="0.35">
      <c r="A2687" s="89"/>
      <c r="B2687" s="90"/>
    </row>
    <row r="2688" spans="1:2" x14ac:dyDescent="0.35">
      <c r="A2688" s="89"/>
      <c r="B2688" s="90"/>
    </row>
    <row r="2689" spans="1:2" x14ac:dyDescent="0.35">
      <c r="A2689" s="89"/>
      <c r="B2689" s="90"/>
    </row>
    <row r="2690" spans="1:2" x14ac:dyDescent="0.35">
      <c r="A2690" s="89"/>
      <c r="B2690" s="90"/>
    </row>
    <row r="2691" spans="1:2" x14ac:dyDescent="0.35">
      <c r="A2691" s="89"/>
      <c r="B2691" s="90"/>
    </row>
    <row r="2692" spans="1:2" x14ac:dyDescent="0.35">
      <c r="A2692" s="89"/>
      <c r="B2692" s="90"/>
    </row>
    <row r="2693" spans="1:2" x14ac:dyDescent="0.35">
      <c r="A2693" s="89"/>
      <c r="B2693" s="90"/>
    </row>
    <row r="2694" spans="1:2" x14ac:dyDescent="0.35">
      <c r="A2694" s="89"/>
      <c r="B2694" s="90"/>
    </row>
    <row r="2695" spans="1:2" x14ac:dyDescent="0.35">
      <c r="A2695" s="89"/>
      <c r="B2695" s="90"/>
    </row>
    <row r="2696" spans="1:2" x14ac:dyDescent="0.35">
      <c r="A2696" s="89"/>
      <c r="B2696" s="90"/>
    </row>
    <row r="2697" spans="1:2" x14ac:dyDescent="0.35">
      <c r="A2697" s="89"/>
      <c r="B2697" s="90"/>
    </row>
    <row r="2698" spans="1:2" x14ac:dyDescent="0.35">
      <c r="A2698" s="89"/>
      <c r="B2698" s="90"/>
    </row>
    <row r="2699" spans="1:2" x14ac:dyDescent="0.35">
      <c r="A2699" s="89"/>
      <c r="B2699" s="90"/>
    </row>
    <row r="2700" spans="1:2" x14ac:dyDescent="0.35">
      <c r="A2700" s="89"/>
      <c r="B2700" s="90"/>
    </row>
    <row r="2701" spans="1:2" x14ac:dyDescent="0.35">
      <c r="A2701" s="89"/>
      <c r="B2701" s="90"/>
    </row>
    <row r="2702" spans="1:2" x14ac:dyDescent="0.35">
      <c r="A2702" s="89"/>
      <c r="B2702" s="90"/>
    </row>
    <row r="2703" spans="1:2" x14ac:dyDescent="0.35">
      <c r="A2703" s="89"/>
      <c r="B2703" s="90"/>
    </row>
    <row r="2704" spans="1:2" x14ac:dyDescent="0.35">
      <c r="A2704" s="89"/>
      <c r="B2704" s="90"/>
    </row>
    <row r="2705" spans="1:2" x14ac:dyDescent="0.35">
      <c r="A2705" s="89"/>
      <c r="B2705" s="90"/>
    </row>
    <row r="2706" spans="1:2" x14ac:dyDescent="0.35">
      <c r="A2706" s="89"/>
      <c r="B2706" s="90"/>
    </row>
    <row r="2707" spans="1:2" x14ac:dyDescent="0.35">
      <c r="A2707" s="89"/>
      <c r="B2707" s="90"/>
    </row>
    <row r="2708" spans="1:2" x14ac:dyDescent="0.35">
      <c r="A2708" s="89"/>
      <c r="B2708" s="90"/>
    </row>
    <row r="2709" spans="1:2" x14ac:dyDescent="0.35">
      <c r="A2709" s="89"/>
      <c r="B2709" s="90"/>
    </row>
    <row r="2710" spans="1:2" x14ac:dyDescent="0.35">
      <c r="A2710" s="89"/>
      <c r="B2710" s="90"/>
    </row>
    <row r="2711" spans="1:2" x14ac:dyDescent="0.35">
      <c r="A2711" s="89"/>
      <c r="B2711" s="90"/>
    </row>
    <row r="2712" spans="1:2" x14ac:dyDescent="0.35">
      <c r="A2712" s="89"/>
      <c r="B2712" s="90"/>
    </row>
    <row r="2713" spans="1:2" x14ac:dyDescent="0.35">
      <c r="A2713" s="89"/>
      <c r="B2713" s="90"/>
    </row>
    <row r="2714" spans="1:2" x14ac:dyDescent="0.35">
      <c r="A2714" s="89"/>
      <c r="B2714" s="90"/>
    </row>
    <row r="2715" spans="1:2" x14ac:dyDescent="0.35">
      <c r="A2715" s="89"/>
      <c r="B2715" s="90"/>
    </row>
    <row r="2716" spans="1:2" x14ac:dyDescent="0.35">
      <c r="A2716" s="89"/>
      <c r="B2716" s="90"/>
    </row>
    <row r="2717" spans="1:2" x14ac:dyDescent="0.35">
      <c r="A2717" s="89"/>
      <c r="B2717" s="90"/>
    </row>
    <row r="2718" spans="1:2" x14ac:dyDescent="0.35">
      <c r="A2718" s="89"/>
      <c r="B2718" s="90"/>
    </row>
    <row r="2719" spans="1:2" x14ac:dyDescent="0.35">
      <c r="A2719" s="89"/>
      <c r="B2719" s="90"/>
    </row>
    <row r="2720" spans="1:2" x14ac:dyDescent="0.35">
      <c r="A2720" s="89"/>
      <c r="B2720" s="90"/>
    </row>
    <row r="2721" spans="1:2" x14ac:dyDescent="0.35">
      <c r="A2721" s="89"/>
      <c r="B2721" s="90"/>
    </row>
    <row r="2722" spans="1:2" x14ac:dyDescent="0.35">
      <c r="A2722" s="89"/>
      <c r="B2722" s="90"/>
    </row>
    <row r="2723" spans="1:2" x14ac:dyDescent="0.35">
      <c r="A2723" s="89"/>
      <c r="B2723" s="90"/>
    </row>
    <row r="2724" spans="1:2" x14ac:dyDescent="0.35">
      <c r="A2724" s="89"/>
      <c r="B2724" s="90"/>
    </row>
    <row r="2725" spans="1:2" x14ac:dyDescent="0.35">
      <c r="A2725" s="89"/>
      <c r="B2725" s="90"/>
    </row>
    <row r="2726" spans="1:2" x14ac:dyDescent="0.35">
      <c r="A2726" s="89"/>
      <c r="B2726" s="90"/>
    </row>
    <row r="2727" spans="1:2" x14ac:dyDescent="0.35">
      <c r="A2727" s="89"/>
      <c r="B2727" s="90"/>
    </row>
    <row r="2728" spans="1:2" x14ac:dyDescent="0.35">
      <c r="A2728" s="89"/>
      <c r="B2728" s="90"/>
    </row>
    <row r="2729" spans="1:2" x14ac:dyDescent="0.35">
      <c r="A2729" s="89"/>
      <c r="B2729" s="90"/>
    </row>
    <row r="2730" spans="1:2" x14ac:dyDescent="0.35">
      <c r="A2730" s="89"/>
      <c r="B2730" s="90"/>
    </row>
    <row r="2731" spans="1:2" x14ac:dyDescent="0.35">
      <c r="A2731" s="89"/>
      <c r="B2731" s="90"/>
    </row>
    <row r="2732" spans="1:2" x14ac:dyDescent="0.35">
      <c r="A2732" s="89"/>
      <c r="B2732" s="90"/>
    </row>
    <row r="2733" spans="1:2" x14ac:dyDescent="0.35">
      <c r="A2733" s="89"/>
      <c r="B2733" s="90"/>
    </row>
    <row r="2734" spans="1:2" x14ac:dyDescent="0.35">
      <c r="A2734" s="89"/>
      <c r="B2734" s="90"/>
    </row>
    <row r="2735" spans="1:2" x14ac:dyDescent="0.35">
      <c r="A2735" s="89"/>
      <c r="B2735" s="90"/>
    </row>
    <row r="2736" spans="1:2" x14ac:dyDescent="0.35">
      <c r="A2736" s="89"/>
      <c r="B2736" s="90"/>
    </row>
    <row r="2737" spans="1:2" x14ac:dyDescent="0.35">
      <c r="A2737" s="89"/>
      <c r="B2737" s="90"/>
    </row>
    <row r="2738" spans="1:2" x14ac:dyDescent="0.35">
      <c r="A2738" s="89"/>
      <c r="B2738" s="90"/>
    </row>
    <row r="2739" spans="1:2" x14ac:dyDescent="0.35">
      <c r="A2739" s="89"/>
      <c r="B2739" s="90"/>
    </row>
    <row r="2740" spans="1:2" x14ac:dyDescent="0.35">
      <c r="A2740" s="89"/>
      <c r="B2740" s="90"/>
    </row>
    <row r="2741" spans="1:2" x14ac:dyDescent="0.35">
      <c r="A2741" s="89"/>
      <c r="B2741" s="90"/>
    </row>
    <row r="2742" spans="1:2" x14ac:dyDescent="0.35">
      <c r="A2742" s="89"/>
      <c r="B2742" s="90"/>
    </row>
    <row r="2743" spans="1:2" x14ac:dyDescent="0.35">
      <c r="A2743" s="89"/>
      <c r="B2743" s="90"/>
    </row>
    <row r="2744" spans="1:2" x14ac:dyDescent="0.35">
      <c r="A2744" s="89"/>
      <c r="B2744" s="90"/>
    </row>
    <row r="2745" spans="1:2" x14ac:dyDescent="0.35">
      <c r="A2745" s="89"/>
      <c r="B2745" s="90"/>
    </row>
    <row r="2746" spans="1:2" x14ac:dyDescent="0.35">
      <c r="A2746" s="89"/>
      <c r="B2746" s="90"/>
    </row>
    <row r="2747" spans="1:2" x14ac:dyDescent="0.35">
      <c r="A2747" s="89"/>
      <c r="B2747" s="90"/>
    </row>
    <row r="2748" spans="1:2" x14ac:dyDescent="0.35">
      <c r="A2748" s="89"/>
      <c r="B2748" s="90"/>
    </row>
    <row r="2749" spans="1:2" x14ac:dyDescent="0.35">
      <c r="A2749" s="89"/>
      <c r="B2749" s="90"/>
    </row>
    <row r="2750" spans="1:2" x14ac:dyDescent="0.35">
      <c r="A2750" s="89"/>
      <c r="B2750" s="90"/>
    </row>
    <row r="2751" spans="1:2" x14ac:dyDescent="0.35">
      <c r="A2751" s="89"/>
      <c r="B2751" s="90"/>
    </row>
    <row r="2752" spans="1:2" x14ac:dyDescent="0.35">
      <c r="A2752" s="89"/>
      <c r="B2752" s="90"/>
    </row>
    <row r="2753" spans="1:2" x14ac:dyDescent="0.35">
      <c r="A2753" s="89"/>
      <c r="B2753" s="90"/>
    </row>
    <row r="2754" spans="1:2" x14ac:dyDescent="0.35">
      <c r="A2754" s="89"/>
      <c r="B2754" s="90"/>
    </row>
    <row r="2755" spans="1:2" x14ac:dyDescent="0.35">
      <c r="A2755" s="89"/>
      <c r="B2755" s="90"/>
    </row>
    <row r="2756" spans="1:2" x14ac:dyDescent="0.35">
      <c r="A2756" s="89"/>
      <c r="B2756" s="90"/>
    </row>
    <row r="2757" spans="1:2" x14ac:dyDescent="0.35">
      <c r="A2757" s="89"/>
      <c r="B2757" s="90"/>
    </row>
    <row r="2758" spans="1:2" x14ac:dyDescent="0.35">
      <c r="A2758" s="89"/>
      <c r="B2758" s="90"/>
    </row>
    <row r="2759" spans="1:2" x14ac:dyDescent="0.35">
      <c r="A2759" s="89"/>
      <c r="B2759" s="90"/>
    </row>
    <row r="2760" spans="1:2" x14ac:dyDescent="0.35">
      <c r="A2760" s="89"/>
      <c r="B2760" s="90"/>
    </row>
    <row r="2761" spans="1:2" x14ac:dyDescent="0.35">
      <c r="A2761" s="89"/>
      <c r="B2761" s="90"/>
    </row>
    <row r="2762" spans="1:2" x14ac:dyDescent="0.35">
      <c r="A2762" s="89"/>
      <c r="B2762" s="90"/>
    </row>
    <row r="2763" spans="1:2" x14ac:dyDescent="0.35">
      <c r="A2763" s="89"/>
      <c r="B2763" s="90"/>
    </row>
    <row r="2764" spans="1:2" x14ac:dyDescent="0.35">
      <c r="A2764" s="89"/>
      <c r="B2764" s="90"/>
    </row>
    <row r="2765" spans="1:2" x14ac:dyDescent="0.35">
      <c r="A2765" s="89"/>
      <c r="B2765" s="90"/>
    </row>
    <row r="2766" spans="1:2" x14ac:dyDescent="0.35">
      <c r="A2766" s="89"/>
      <c r="B2766" s="90"/>
    </row>
    <row r="2767" spans="1:2" x14ac:dyDescent="0.35">
      <c r="A2767" s="89"/>
      <c r="B2767" s="90"/>
    </row>
    <row r="2768" spans="1:2" x14ac:dyDescent="0.35">
      <c r="A2768" s="89"/>
      <c r="B2768" s="90"/>
    </row>
    <row r="2769" spans="1:2" x14ac:dyDescent="0.35">
      <c r="A2769" s="89"/>
      <c r="B2769" s="90"/>
    </row>
    <row r="2770" spans="1:2" x14ac:dyDescent="0.35">
      <c r="A2770" s="89"/>
      <c r="B2770" s="90"/>
    </row>
    <row r="2771" spans="1:2" x14ac:dyDescent="0.35">
      <c r="A2771" s="89"/>
      <c r="B2771" s="90"/>
    </row>
    <row r="2772" spans="1:2" x14ac:dyDescent="0.35">
      <c r="A2772" s="89"/>
      <c r="B2772" s="90"/>
    </row>
    <row r="2773" spans="1:2" x14ac:dyDescent="0.35">
      <c r="A2773" s="89"/>
      <c r="B2773" s="90"/>
    </row>
    <row r="2774" spans="1:2" x14ac:dyDescent="0.35">
      <c r="A2774" s="89"/>
      <c r="B2774" s="90"/>
    </row>
    <row r="2775" spans="1:2" x14ac:dyDescent="0.35">
      <c r="A2775" s="89"/>
      <c r="B2775" s="90"/>
    </row>
    <row r="2776" spans="1:2" x14ac:dyDescent="0.35">
      <c r="A2776" s="89"/>
      <c r="B2776" s="90"/>
    </row>
    <row r="2777" spans="1:2" x14ac:dyDescent="0.35">
      <c r="A2777" s="89"/>
      <c r="B2777" s="90"/>
    </row>
    <row r="2778" spans="1:2" x14ac:dyDescent="0.35">
      <c r="A2778" s="89"/>
      <c r="B2778" s="90"/>
    </row>
    <row r="2779" spans="1:2" x14ac:dyDescent="0.35">
      <c r="A2779" s="89"/>
      <c r="B2779" s="90"/>
    </row>
    <row r="2780" spans="1:2" x14ac:dyDescent="0.35">
      <c r="A2780" s="89"/>
      <c r="B2780" s="90"/>
    </row>
    <row r="2781" spans="1:2" x14ac:dyDescent="0.35">
      <c r="A2781" s="89"/>
      <c r="B2781" s="90"/>
    </row>
    <row r="2782" spans="1:2" x14ac:dyDescent="0.35">
      <c r="A2782" s="89"/>
      <c r="B2782" s="90"/>
    </row>
    <row r="2783" spans="1:2" x14ac:dyDescent="0.35">
      <c r="A2783" s="89"/>
      <c r="B2783" s="90"/>
    </row>
    <row r="2784" spans="1:2" x14ac:dyDescent="0.35">
      <c r="A2784" s="89"/>
      <c r="B2784" s="90"/>
    </row>
    <row r="2785" spans="1:2" x14ac:dyDescent="0.35">
      <c r="A2785" s="89"/>
      <c r="B2785" s="90"/>
    </row>
    <row r="2786" spans="1:2" x14ac:dyDescent="0.35">
      <c r="A2786" s="89"/>
      <c r="B2786" s="90"/>
    </row>
    <row r="2787" spans="1:2" x14ac:dyDescent="0.35">
      <c r="A2787" s="89"/>
      <c r="B2787" s="90"/>
    </row>
    <row r="2788" spans="1:2" x14ac:dyDescent="0.35">
      <c r="A2788" s="89"/>
      <c r="B2788" s="90"/>
    </row>
    <row r="2789" spans="1:2" x14ac:dyDescent="0.35">
      <c r="A2789" s="89"/>
      <c r="B2789" s="90"/>
    </row>
    <row r="2790" spans="1:2" x14ac:dyDescent="0.35">
      <c r="A2790" s="89"/>
      <c r="B2790" s="90"/>
    </row>
    <row r="2791" spans="1:2" x14ac:dyDescent="0.35">
      <c r="A2791" s="89"/>
      <c r="B2791" s="90"/>
    </row>
    <row r="2792" spans="1:2" x14ac:dyDescent="0.35">
      <c r="A2792" s="89"/>
      <c r="B2792" s="90"/>
    </row>
    <row r="2793" spans="1:2" x14ac:dyDescent="0.35">
      <c r="A2793" s="89"/>
      <c r="B2793" s="90"/>
    </row>
    <row r="2794" spans="1:2" x14ac:dyDescent="0.35">
      <c r="A2794" s="89"/>
      <c r="B2794" s="90"/>
    </row>
    <row r="2795" spans="1:2" x14ac:dyDescent="0.35">
      <c r="A2795" s="89"/>
      <c r="B2795" s="90"/>
    </row>
    <row r="2796" spans="1:2" x14ac:dyDescent="0.35">
      <c r="A2796" s="89"/>
      <c r="B2796" s="90"/>
    </row>
    <row r="2797" spans="1:2" x14ac:dyDescent="0.35">
      <c r="A2797" s="89"/>
      <c r="B2797" s="90"/>
    </row>
    <row r="2798" spans="1:2" x14ac:dyDescent="0.35">
      <c r="A2798" s="89"/>
      <c r="B2798" s="90"/>
    </row>
    <row r="2799" spans="1:2" x14ac:dyDescent="0.35">
      <c r="A2799" s="89"/>
      <c r="B2799" s="90"/>
    </row>
    <row r="2800" spans="1:2" x14ac:dyDescent="0.35">
      <c r="A2800" s="89"/>
      <c r="B2800" s="90"/>
    </row>
    <row r="2801" spans="1:2" x14ac:dyDescent="0.35">
      <c r="A2801" s="89"/>
      <c r="B2801" s="90"/>
    </row>
    <row r="2802" spans="1:2" x14ac:dyDescent="0.35">
      <c r="A2802" s="89"/>
      <c r="B2802" s="90"/>
    </row>
    <row r="2803" spans="1:2" x14ac:dyDescent="0.35">
      <c r="A2803" s="89"/>
      <c r="B2803" s="90"/>
    </row>
    <row r="2804" spans="1:2" x14ac:dyDescent="0.35">
      <c r="A2804" s="89"/>
      <c r="B2804" s="90"/>
    </row>
    <row r="2805" spans="1:2" x14ac:dyDescent="0.35">
      <c r="A2805" s="89"/>
      <c r="B2805" s="90"/>
    </row>
    <row r="2806" spans="1:2" x14ac:dyDescent="0.35">
      <c r="A2806" s="89"/>
      <c r="B2806" s="90"/>
    </row>
    <row r="2807" spans="1:2" x14ac:dyDescent="0.35">
      <c r="A2807" s="89"/>
      <c r="B2807" s="90"/>
    </row>
    <row r="2808" spans="1:2" x14ac:dyDescent="0.35">
      <c r="A2808" s="89"/>
      <c r="B2808" s="90"/>
    </row>
    <row r="2809" spans="1:2" x14ac:dyDescent="0.35">
      <c r="A2809" s="89"/>
      <c r="B2809" s="90"/>
    </row>
    <row r="2810" spans="1:2" x14ac:dyDescent="0.35">
      <c r="A2810" s="89"/>
      <c r="B2810" s="90"/>
    </row>
    <row r="2811" spans="1:2" x14ac:dyDescent="0.35">
      <c r="A2811" s="89"/>
      <c r="B2811" s="90"/>
    </row>
    <row r="2812" spans="1:2" x14ac:dyDescent="0.35">
      <c r="A2812" s="89"/>
      <c r="B2812" s="90"/>
    </row>
    <row r="2813" spans="1:2" x14ac:dyDescent="0.35">
      <c r="A2813" s="89"/>
      <c r="B2813" s="90"/>
    </row>
    <row r="2814" spans="1:2" x14ac:dyDescent="0.35">
      <c r="A2814" s="89"/>
      <c r="B2814" s="90"/>
    </row>
    <row r="2815" spans="1:2" x14ac:dyDescent="0.35">
      <c r="A2815" s="89"/>
      <c r="B2815" s="90"/>
    </row>
    <row r="2816" spans="1:2" x14ac:dyDescent="0.35">
      <c r="A2816" s="89"/>
      <c r="B2816" s="90"/>
    </row>
    <row r="2817" spans="1:2" x14ac:dyDescent="0.35">
      <c r="A2817" s="89"/>
      <c r="B2817" s="90"/>
    </row>
    <row r="2818" spans="1:2" x14ac:dyDescent="0.35">
      <c r="A2818" s="89"/>
      <c r="B2818" s="90"/>
    </row>
    <row r="2819" spans="1:2" x14ac:dyDescent="0.35">
      <c r="A2819" s="89"/>
      <c r="B2819" s="90"/>
    </row>
    <row r="2820" spans="1:2" x14ac:dyDescent="0.35">
      <c r="A2820" s="89"/>
      <c r="B2820" s="90"/>
    </row>
    <row r="2821" spans="1:2" x14ac:dyDescent="0.35">
      <c r="A2821" s="89"/>
      <c r="B2821" s="90"/>
    </row>
    <row r="2822" spans="1:2" x14ac:dyDescent="0.35">
      <c r="A2822" s="89"/>
      <c r="B2822" s="90"/>
    </row>
    <row r="2823" spans="1:2" x14ac:dyDescent="0.35">
      <c r="A2823" s="89"/>
      <c r="B2823" s="90"/>
    </row>
    <row r="2824" spans="1:2" x14ac:dyDescent="0.35">
      <c r="A2824" s="89"/>
      <c r="B2824" s="90"/>
    </row>
    <row r="2825" spans="1:2" x14ac:dyDescent="0.35">
      <c r="A2825" s="89"/>
      <c r="B2825" s="90"/>
    </row>
    <row r="2826" spans="1:2" x14ac:dyDescent="0.35">
      <c r="A2826" s="89"/>
      <c r="B2826" s="90"/>
    </row>
    <row r="2827" spans="1:2" x14ac:dyDescent="0.35">
      <c r="A2827" s="89"/>
      <c r="B2827" s="90"/>
    </row>
    <row r="2828" spans="1:2" x14ac:dyDescent="0.35">
      <c r="A2828" s="89"/>
      <c r="B2828" s="90"/>
    </row>
    <row r="2829" spans="1:2" x14ac:dyDescent="0.35">
      <c r="A2829" s="89"/>
      <c r="B2829" s="90"/>
    </row>
    <row r="2830" spans="1:2" x14ac:dyDescent="0.35">
      <c r="A2830" s="89"/>
      <c r="B2830" s="90"/>
    </row>
    <row r="2831" spans="1:2" x14ac:dyDescent="0.35">
      <c r="A2831" s="89"/>
      <c r="B2831" s="90"/>
    </row>
    <row r="2832" spans="1:2" x14ac:dyDescent="0.35">
      <c r="A2832" s="89"/>
      <c r="B2832" s="90"/>
    </row>
    <row r="2833" spans="1:2" x14ac:dyDescent="0.35">
      <c r="A2833" s="89"/>
      <c r="B2833" s="90"/>
    </row>
    <row r="2834" spans="1:2" x14ac:dyDescent="0.35">
      <c r="A2834" s="89"/>
      <c r="B2834" s="90"/>
    </row>
    <row r="2835" spans="1:2" x14ac:dyDescent="0.35">
      <c r="A2835" s="89"/>
      <c r="B2835" s="90"/>
    </row>
    <row r="2836" spans="1:2" x14ac:dyDescent="0.35">
      <c r="A2836" s="89"/>
      <c r="B2836" s="90"/>
    </row>
    <row r="2837" spans="1:2" x14ac:dyDescent="0.35">
      <c r="A2837" s="89"/>
      <c r="B2837" s="90"/>
    </row>
    <row r="2838" spans="1:2" x14ac:dyDescent="0.35">
      <c r="A2838" s="89"/>
      <c r="B2838" s="90"/>
    </row>
    <row r="2839" spans="1:2" x14ac:dyDescent="0.35">
      <c r="A2839" s="89"/>
      <c r="B2839" s="90"/>
    </row>
    <row r="2840" spans="1:2" x14ac:dyDescent="0.35">
      <c r="A2840" s="89"/>
      <c r="B2840" s="90"/>
    </row>
    <row r="2841" spans="1:2" x14ac:dyDescent="0.35">
      <c r="A2841" s="89"/>
      <c r="B2841" s="90"/>
    </row>
    <row r="2842" spans="1:2" x14ac:dyDescent="0.35">
      <c r="A2842" s="89"/>
      <c r="B2842" s="90"/>
    </row>
    <row r="2843" spans="1:2" x14ac:dyDescent="0.35">
      <c r="A2843" s="89"/>
      <c r="B2843" s="90"/>
    </row>
    <row r="2844" spans="1:2" x14ac:dyDescent="0.35">
      <c r="A2844" s="89"/>
      <c r="B2844" s="90"/>
    </row>
    <row r="2845" spans="1:2" x14ac:dyDescent="0.35">
      <c r="A2845" s="89"/>
      <c r="B2845" s="90"/>
    </row>
    <row r="2846" spans="1:2" x14ac:dyDescent="0.35">
      <c r="A2846" s="89"/>
      <c r="B2846" s="90"/>
    </row>
    <row r="2847" spans="1:2" x14ac:dyDescent="0.35">
      <c r="A2847" s="89"/>
      <c r="B2847" s="90"/>
    </row>
    <row r="2848" spans="1:2" x14ac:dyDescent="0.35">
      <c r="A2848" s="89"/>
      <c r="B2848" s="90"/>
    </row>
    <row r="2849" spans="1:2" x14ac:dyDescent="0.35">
      <c r="A2849" s="89"/>
      <c r="B2849" s="90"/>
    </row>
    <row r="2850" spans="1:2" x14ac:dyDescent="0.35">
      <c r="A2850" s="89"/>
      <c r="B2850" s="90"/>
    </row>
    <row r="2851" spans="1:2" x14ac:dyDescent="0.35">
      <c r="A2851" s="89"/>
      <c r="B2851" s="90"/>
    </row>
    <row r="2852" spans="1:2" x14ac:dyDescent="0.35">
      <c r="A2852" s="89"/>
      <c r="B2852" s="90"/>
    </row>
    <row r="2853" spans="1:2" x14ac:dyDescent="0.35">
      <c r="A2853" s="89"/>
      <c r="B2853" s="90"/>
    </row>
    <row r="2854" spans="1:2" x14ac:dyDescent="0.35">
      <c r="A2854" s="89"/>
      <c r="B2854" s="90"/>
    </row>
    <row r="2855" spans="1:2" x14ac:dyDescent="0.35">
      <c r="A2855" s="89"/>
      <c r="B2855" s="90"/>
    </row>
    <row r="2856" spans="1:2" x14ac:dyDescent="0.35">
      <c r="A2856" s="89"/>
      <c r="B2856" s="90"/>
    </row>
    <row r="2857" spans="1:2" x14ac:dyDescent="0.35">
      <c r="A2857" s="89"/>
      <c r="B2857" s="90"/>
    </row>
    <row r="2858" spans="1:2" x14ac:dyDescent="0.35">
      <c r="A2858" s="89"/>
      <c r="B2858" s="90"/>
    </row>
    <row r="2859" spans="1:2" x14ac:dyDescent="0.35">
      <c r="A2859" s="89"/>
      <c r="B2859" s="90"/>
    </row>
    <row r="2860" spans="1:2" x14ac:dyDescent="0.35">
      <c r="A2860" s="89"/>
      <c r="B2860" s="90"/>
    </row>
    <row r="2861" spans="1:2" x14ac:dyDescent="0.35">
      <c r="A2861" s="89"/>
      <c r="B2861" s="90"/>
    </row>
    <row r="2862" spans="1:2" x14ac:dyDescent="0.35">
      <c r="A2862" s="89"/>
      <c r="B2862" s="90"/>
    </row>
    <row r="2863" spans="1:2" x14ac:dyDescent="0.35">
      <c r="A2863" s="89"/>
      <c r="B2863" s="90"/>
    </row>
    <row r="2864" spans="1:2" x14ac:dyDescent="0.35">
      <c r="A2864" s="89"/>
      <c r="B2864" s="90"/>
    </row>
    <row r="2865" spans="1:2" x14ac:dyDescent="0.35">
      <c r="A2865" s="89"/>
      <c r="B2865" s="90"/>
    </row>
    <row r="2866" spans="1:2" x14ac:dyDescent="0.35">
      <c r="A2866" s="89"/>
      <c r="B2866" s="90"/>
    </row>
    <row r="2867" spans="1:2" x14ac:dyDescent="0.35">
      <c r="A2867" s="89"/>
      <c r="B2867" s="90"/>
    </row>
    <row r="2868" spans="1:2" x14ac:dyDescent="0.35">
      <c r="A2868" s="89"/>
      <c r="B2868" s="90"/>
    </row>
    <row r="2869" spans="1:2" x14ac:dyDescent="0.35">
      <c r="A2869" s="89"/>
      <c r="B2869" s="90"/>
    </row>
    <row r="2870" spans="1:2" x14ac:dyDescent="0.35">
      <c r="A2870" s="89"/>
      <c r="B2870" s="90"/>
    </row>
    <row r="2871" spans="1:2" x14ac:dyDescent="0.35">
      <c r="A2871" s="89"/>
      <c r="B2871" s="90"/>
    </row>
    <row r="2872" spans="1:2" x14ac:dyDescent="0.35">
      <c r="A2872" s="89"/>
      <c r="B2872" s="90"/>
    </row>
    <row r="2873" spans="1:2" x14ac:dyDescent="0.35">
      <c r="A2873" s="89"/>
      <c r="B2873" s="90"/>
    </row>
    <row r="2874" spans="1:2" x14ac:dyDescent="0.35">
      <c r="A2874" s="89"/>
      <c r="B2874" s="90"/>
    </row>
    <row r="2875" spans="1:2" x14ac:dyDescent="0.35">
      <c r="A2875" s="89"/>
      <c r="B2875" s="90"/>
    </row>
    <row r="2876" spans="1:2" x14ac:dyDescent="0.35">
      <c r="A2876" s="89"/>
      <c r="B2876" s="90"/>
    </row>
    <row r="2877" spans="1:2" x14ac:dyDescent="0.35">
      <c r="A2877" s="89"/>
      <c r="B2877" s="90"/>
    </row>
    <row r="2878" spans="1:2" x14ac:dyDescent="0.35">
      <c r="A2878" s="89"/>
      <c r="B2878" s="90"/>
    </row>
    <row r="2879" spans="1:2" x14ac:dyDescent="0.35">
      <c r="A2879" s="89"/>
      <c r="B2879" s="90"/>
    </row>
    <row r="2880" spans="1:2" x14ac:dyDescent="0.35">
      <c r="A2880" s="89"/>
      <c r="B2880" s="90"/>
    </row>
    <row r="2881" spans="1:2" x14ac:dyDescent="0.35">
      <c r="A2881" s="89"/>
      <c r="B2881" s="90"/>
    </row>
    <row r="2882" spans="1:2" x14ac:dyDescent="0.35">
      <c r="A2882" s="89"/>
      <c r="B2882" s="90"/>
    </row>
    <row r="2883" spans="1:2" x14ac:dyDescent="0.35">
      <c r="A2883" s="89"/>
      <c r="B2883" s="90"/>
    </row>
    <row r="2884" spans="1:2" x14ac:dyDescent="0.35">
      <c r="A2884" s="89"/>
      <c r="B2884" s="90"/>
    </row>
    <row r="2885" spans="1:2" x14ac:dyDescent="0.35">
      <c r="A2885" s="89"/>
      <c r="B2885" s="90"/>
    </row>
    <row r="2886" spans="1:2" x14ac:dyDescent="0.35">
      <c r="A2886" s="89"/>
      <c r="B2886" s="90"/>
    </row>
    <row r="2887" spans="1:2" x14ac:dyDescent="0.35">
      <c r="A2887" s="89"/>
      <c r="B2887" s="90"/>
    </row>
    <row r="2888" spans="1:2" x14ac:dyDescent="0.35">
      <c r="A2888" s="89"/>
      <c r="B2888" s="90"/>
    </row>
    <row r="2889" spans="1:2" x14ac:dyDescent="0.35">
      <c r="A2889" s="89"/>
      <c r="B2889" s="90"/>
    </row>
    <row r="2890" spans="1:2" x14ac:dyDescent="0.35">
      <c r="A2890" s="89"/>
      <c r="B2890" s="90"/>
    </row>
    <row r="2891" spans="1:2" x14ac:dyDescent="0.35">
      <c r="A2891" s="89"/>
      <c r="B2891" s="90"/>
    </row>
    <row r="2892" spans="1:2" x14ac:dyDescent="0.35">
      <c r="A2892" s="89"/>
      <c r="B2892" s="90"/>
    </row>
    <row r="2893" spans="1:2" x14ac:dyDescent="0.35">
      <c r="A2893" s="89"/>
      <c r="B2893" s="90"/>
    </row>
    <row r="2894" spans="1:2" x14ac:dyDescent="0.35">
      <c r="A2894" s="89"/>
      <c r="B2894" s="90"/>
    </row>
    <row r="2895" spans="1:2" x14ac:dyDescent="0.35">
      <c r="A2895" s="89"/>
      <c r="B2895" s="90"/>
    </row>
    <row r="2896" spans="1:2" x14ac:dyDescent="0.35">
      <c r="A2896" s="89"/>
      <c r="B2896" s="90"/>
    </row>
    <row r="2897" spans="1:2" x14ac:dyDescent="0.35">
      <c r="A2897" s="89"/>
      <c r="B2897" s="90"/>
    </row>
    <row r="2898" spans="1:2" x14ac:dyDescent="0.35">
      <c r="A2898" s="89"/>
      <c r="B2898" s="90"/>
    </row>
    <row r="2899" spans="1:2" x14ac:dyDescent="0.35">
      <c r="A2899" s="89"/>
      <c r="B2899" s="90"/>
    </row>
    <row r="2900" spans="1:2" x14ac:dyDescent="0.35">
      <c r="A2900" s="89"/>
      <c r="B2900" s="90"/>
    </row>
    <row r="2901" spans="1:2" x14ac:dyDescent="0.35">
      <c r="A2901" s="89"/>
      <c r="B2901" s="90"/>
    </row>
    <row r="2902" spans="1:2" x14ac:dyDescent="0.35">
      <c r="A2902" s="89"/>
      <c r="B2902" s="90"/>
    </row>
    <row r="2903" spans="1:2" x14ac:dyDescent="0.35">
      <c r="A2903" s="89"/>
      <c r="B2903" s="90"/>
    </row>
    <row r="2904" spans="1:2" x14ac:dyDescent="0.35">
      <c r="A2904" s="89"/>
      <c r="B2904" s="90"/>
    </row>
    <row r="2905" spans="1:2" x14ac:dyDescent="0.35">
      <c r="A2905" s="89"/>
      <c r="B2905" s="90"/>
    </row>
    <row r="2906" spans="1:2" x14ac:dyDescent="0.35">
      <c r="A2906" s="89"/>
      <c r="B2906" s="90"/>
    </row>
    <row r="2907" spans="1:2" x14ac:dyDescent="0.35">
      <c r="A2907" s="89"/>
      <c r="B2907" s="90"/>
    </row>
    <row r="2908" spans="1:2" x14ac:dyDescent="0.35">
      <c r="A2908" s="89"/>
      <c r="B2908" s="90"/>
    </row>
    <row r="2909" spans="1:2" x14ac:dyDescent="0.35">
      <c r="A2909" s="89"/>
      <c r="B2909" s="90"/>
    </row>
    <row r="2910" spans="1:2" x14ac:dyDescent="0.35">
      <c r="A2910" s="89"/>
      <c r="B2910" s="90"/>
    </row>
    <row r="2911" spans="1:2" x14ac:dyDescent="0.35">
      <c r="A2911" s="89"/>
      <c r="B2911" s="90"/>
    </row>
    <row r="2912" spans="1:2" x14ac:dyDescent="0.35">
      <c r="A2912" s="89"/>
      <c r="B2912" s="90"/>
    </row>
    <row r="2913" spans="1:2" x14ac:dyDescent="0.35">
      <c r="A2913" s="89"/>
      <c r="B2913" s="90"/>
    </row>
    <row r="2914" spans="1:2" x14ac:dyDescent="0.35">
      <c r="A2914" s="89"/>
      <c r="B2914" s="90"/>
    </row>
    <row r="2915" spans="1:2" x14ac:dyDescent="0.35">
      <c r="A2915" s="89"/>
      <c r="B2915" s="90"/>
    </row>
    <row r="2916" spans="1:2" x14ac:dyDescent="0.35">
      <c r="A2916" s="89"/>
      <c r="B2916" s="90"/>
    </row>
    <row r="2917" spans="1:2" x14ac:dyDescent="0.35">
      <c r="A2917" s="89"/>
      <c r="B2917" s="90"/>
    </row>
    <row r="2918" spans="1:2" x14ac:dyDescent="0.35">
      <c r="A2918" s="89"/>
      <c r="B2918" s="90"/>
    </row>
    <row r="2919" spans="1:2" x14ac:dyDescent="0.35">
      <c r="A2919" s="89"/>
      <c r="B2919" s="90"/>
    </row>
    <row r="2920" spans="1:2" x14ac:dyDescent="0.35">
      <c r="A2920" s="89"/>
      <c r="B2920" s="90"/>
    </row>
    <row r="2921" spans="1:2" x14ac:dyDescent="0.35">
      <c r="A2921" s="89"/>
      <c r="B2921" s="90"/>
    </row>
    <row r="2922" spans="1:2" x14ac:dyDescent="0.35">
      <c r="A2922" s="89"/>
      <c r="B2922" s="90"/>
    </row>
    <row r="2923" spans="1:2" x14ac:dyDescent="0.35">
      <c r="A2923" s="89"/>
      <c r="B2923" s="90"/>
    </row>
    <row r="2924" spans="1:2" x14ac:dyDescent="0.35">
      <c r="A2924" s="89"/>
      <c r="B2924" s="90"/>
    </row>
    <row r="2925" spans="1:2" x14ac:dyDescent="0.35">
      <c r="A2925" s="89"/>
      <c r="B2925" s="90"/>
    </row>
    <row r="2926" spans="1:2" x14ac:dyDescent="0.35">
      <c r="A2926" s="89"/>
      <c r="B2926" s="90"/>
    </row>
    <row r="2927" spans="1:2" x14ac:dyDescent="0.35">
      <c r="A2927" s="89"/>
      <c r="B2927" s="90"/>
    </row>
    <row r="2928" spans="1:2" x14ac:dyDescent="0.35">
      <c r="A2928" s="89"/>
      <c r="B2928" s="90"/>
    </row>
    <row r="2929" spans="1:2" x14ac:dyDescent="0.35">
      <c r="A2929" s="89"/>
      <c r="B2929" s="90"/>
    </row>
    <row r="2930" spans="1:2" x14ac:dyDescent="0.35">
      <c r="A2930" s="89"/>
      <c r="B2930" s="90"/>
    </row>
    <row r="2931" spans="1:2" x14ac:dyDescent="0.35">
      <c r="A2931" s="89"/>
      <c r="B2931" s="90"/>
    </row>
    <row r="2932" spans="1:2" x14ac:dyDescent="0.35">
      <c r="A2932" s="89"/>
      <c r="B2932" s="90"/>
    </row>
    <row r="2933" spans="1:2" x14ac:dyDescent="0.35">
      <c r="A2933" s="89"/>
      <c r="B2933" s="90"/>
    </row>
    <row r="2934" spans="1:2" x14ac:dyDescent="0.35">
      <c r="A2934" s="89"/>
      <c r="B2934" s="90"/>
    </row>
    <row r="2935" spans="1:2" x14ac:dyDescent="0.35">
      <c r="A2935" s="89"/>
      <c r="B2935" s="90"/>
    </row>
    <row r="2936" spans="1:2" x14ac:dyDescent="0.35">
      <c r="A2936" s="89"/>
      <c r="B2936" s="90"/>
    </row>
    <row r="2937" spans="1:2" x14ac:dyDescent="0.35">
      <c r="A2937" s="89"/>
      <c r="B2937" s="90"/>
    </row>
    <row r="2938" spans="1:2" x14ac:dyDescent="0.35">
      <c r="A2938" s="89"/>
      <c r="B2938" s="90"/>
    </row>
    <row r="2939" spans="1:2" x14ac:dyDescent="0.35">
      <c r="A2939" s="89"/>
      <c r="B2939" s="90"/>
    </row>
    <row r="2940" spans="1:2" x14ac:dyDescent="0.35">
      <c r="A2940" s="89"/>
      <c r="B2940" s="90"/>
    </row>
    <row r="2941" spans="1:2" x14ac:dyDescent="0.35">
      <c r="A2941" s="89"/>
      <c r="B2941" s="90"/>
    </row>
    <row r="2942" spans="1:2" x14ac:dyDescent="0.35">
      <c r="A2942" s="89"/>
      <c r="B2942" s="90"/>
    </row>
    <row r="2943" spans="1:2" x14ac:dyDescent="0.35">
      <c r="A2943" s="89"/>
      <c r="B2943" s="90"/>
    </row>
    <row r="2944" spans="1:2" x14ac:dyDescent="0.35">
      <c r="A2944" s="89"/>
      <c r="B2944" s="90"/>
    </row>
    <row r="2945" spans="1:2" x14ac:dyDescent="0.35">
      <c r="A2945" s="89"/>
      <c r="B2945" s="90"/>
    </row>
    <row r="2946" spans="1:2" x14ac:dyDescent="0.35">
      <c r="A2946" s="89"/>
      <c r="B2946" s="90"/>
    </row>
    <row r="2947" spans="1:2" x14ac:dyDescent="0.35">
      <c r="A2947" s="89"/>
      <c r="B2947" s="90"/>
    </row>
    <row r="2948" spans="1:2" x14ac:dyDescent="0.35">
      <c r="A2948" s="89"/>
      <c r="B2948" s="90"/>
    </row>
    <row r="2949" spans="1:2" x14ac:dyDescent="0.35">
      <c r="A2949" s="89"/>
      <c r="B2949" s="90"/>
    </row>
    <row r="2950" spans="1:2" x14ac:dyDescent="0.35">
      <c r="A2950" s="89"/>
      <c r="B2950" s="90"/>
    </row>
    <row r="2951" spans="1:2" x14ac:dyDescent="0.35">
      <c r="A2951" s="89"/>
      <c r="B2951" s="90"/>
    </row>
    <row r="2952" spans="1:2" x14ac:dyDescent="0.35">
      <c r="A2952" s="89"/>
      <c r="B2952" s="90"/>
    </row>
    <row r="2953" spans="1:2" x14ac:dyDescent="0.35">
      <c r="A2953" s="89"/>
      <c r="B2953" s="90"/>
    </row>
    <row r="2954" spans="1:2" x14ac:dyDescent="0.35">
      <c r="A2954" s="89"/>
      <c r="B2954" s="90"/>
    </row>
    <row r="2955" spans="1:2" x14ac:dyDescent="0.35">
      <c r="A2955" s="89"/>
      <c r="B2955" s="90"/>
    </row>
    <row r="2956" spans="1:2" x14ac:dyDescent="0.35">
      <c r="A2956" s="89"/>
      <c r="B2956" s="90"/>
    </row>
    <row r="2957" spans="1:2" x14ac:dyDescent="0.35">
      <c r="A2957" s="89"/>
      <c r="B2957" s="90"/>
    </row>
    <row r="2958" spans="1:2" x14ac:dyDescent="0.35">
      <c r="A2958" s="89"/>
      <c r="B2958" s="90"/>
    </row>
    <row r="2959" spans="1:2" x14ac:dyDescent="0.35">
      <c r="A2959" s="89"/>
      <c r="B2959" s="90"/>
    </row>
    <row r="2960" spans="1:2" x14ac:dyDescent="0.35">
      <c r="A2960" s="89"/>
      <c r="B2960" s="90"/>
    </row>
    <row r="2961" spans="1:2" x14ac:dyDescent="0.35">
      <c r="A2961" s="89"/>
      <c r="B2961" s="90"/>
    </row>
    <row r="2962" spans="1:2" x14ac:dyDescent="0.35">
      <c r="A2962" s="89"/>
      <c r="B2962" s="90"/>
    </row>
    <row r="2963" spans="1:2" x14ac:dyDescent="0.35">
      <c r="A2963" s="89"/>
      <c r="B2963" s="90"/>
    </row>
    <row r="2964" spans="1:2" x14ac:dyDescent="0.35">
      <c r="A2964" s="89"/>
      <c r="B2964" s="90"/>
    </row>
    <row r="2965" spans="1:2" x14ac:dyDescent="0.35">
      <c r="A2965" s="89"/>
      <c r="B2965" s="90"/>
    </row>
    <row r="2966" spans="1:2" x14ac:dyDescent="0.35">
      <c r="A2966" s="89"/>
      <c r="B2966" s="90"/>
    </row>
    <row r="2967" spans="1:2" x14ac:dyDescent="0.35">
      <c r="A2967" s="89"/>
      <c r="B2967" s="90"/>
    </row>
    <row r="2968" spans="1:2" x14ac:dyDescent="0.35">
      <c r="A2968" s="89"/>
      <c r="B2968" s="90"/>
    </row>
    <row r="2969" spans="1:2" x14ac:dyDescent="0.35">
      <c r="A2969" s="89"/>
      <c r="B2969" s="90"/>
    </row>
    <row r="2970" spans="1:2" x14ac:dyDescent="0.35">
      <c r="A2970" s="89"/>
      <c r="B2970" s="90"/>
    </row>
    <row r="2971" spans="1:2" x14ac:dyDescent="0.35">
      <c r="A2971" s="89"/>
      <c r="B2971" s="90"/>
    </row>
    <row r="2972" spans="1:2" x14ac:dyDescent="0.35">
      <c r="A2972" s="89"/>
      <c r="B2972" s="90"/>
    </row>
    <row r="2973" spans="1:2" x14ac:dyDescent="0.35">
      <c r="A2973" s="89"/>
      <c r="B2973" s="90"/>
    </row>
    <row r="2974" spans="1:2" x14ac:dyDescent="0.35">
      <c r="A2974" s="89"/>
      <c r="B2974" s="90"/>
    </row>
    <row r="2975" spans="1:2" x14ac:dyDescent="0.35">
      <c r="A2975" s="89"/>
      <c r="B2975" s="90"/>
    </row>
    <row r="2976" spans="1:2" x14ac:dyDescent="0.35">
      <c r="A2976" s="89"/>
      <c r="B2976" s="90"/>
    </row>
    <row r="2977" spans="1:2" x14ac:dyDescent="0.35">
      <c r="A2977" s="89"/>
      <c r="B2977" s="90"/>
    </row>
    <row r="2978" spans="1:2" x14ac:dyDescent="0.35">
      <c r="A2978" s="89"/>
      <c r="B2978" s="90"/>
    </row>
    <row r="2979" spans="1:2" x14ac:dyDescent="0.35">
      <c r="A2979" s="89"/>
      <c r="B2979" s="90"/>
    </row>
    <row r="2980" spans="1:2" x14ac:dyDescent="0.35">
      <c r="A2980" s="89"/>
      <c r="B2980" s="90"/>
    </row>
    <row r="2981" spans="1:2" x14ac:dyDescent="0.35">
      <c r="A2981" s="89"/>
      <c r="B2981" s="90"/>
    </row>
    <row r="2982" spans="1:2" x14ac:dyDescent="0.35">
      <c r="A2982" s="89"/>
      <c r="B2982" s="90"/>
    </row>
    <row r="2983" spans="1:2" x14ac:dyDescent="0.35">
      <c r="A2983" s="89"/>
      <c r="B2983" s="90"/>
    </row>
    <row r="2984" spans="1:2" x14ac:dyDescent="0.35">
      <c r="A2984" s="89"/>
      <c r="B2984" s="90"/>
    </row>
    <row r="2985" spans="1:2" x14ac:dyDescent="0.35">
      <c r="A2985" s="89"/>
      <c r="B2985" s="90"/>
    </row>
    <row r="2986" spans="1:2" x14ac:dyDescent="0.35">
      <c r="A2986" s="89"/>
      <c r="B2986" s="90"/>
    </row>
    <row r="2987" spans="1:2" x14ac:dyDescent="0.35">
      <c r="A2987" s="89"/>
      <c r="B2987" s="90"/>
    </row>
    <row r="2988" spans="1:2" x14ac:dyDescent="0.35">
      <c r="A2988" s="89"/>
      <c r="B2988" s="90"/>
    </row>
    <row r="2989" spans="1:2" x14ac:dyDescent="0.35">
      <c r="A2989" s="89"/>
      <c r="B2989" s="90"/>
    </row>
    <row r="2990" spans="1:2" x14ac:dyDescent="0.35">
      <c r="A2990" s="89"/>
      <c r="B2990" s="90"/>
    </row>
    <row r="2991" spans="1:2" x14ac:dyDescent="0.35">
      <c r="A2991" s="89"/>
      <c r="B2991" s="90"/>
    </row>
    <row r="2992" spans="1:2" x14ac:dyDescent="0.35">
      <c r="A2992" s="89"/>
      <c r="B2992" s="90"/>
    </row>
    <row r="2993" spans="1:2" x14ac:dyDescent="0.35">
      <c r="A2993" s="89"/>
      <c r="B2993" s="90"/>
    </row>
    <row r="2994" spans="1:2" x14ac:dyDescent="0.35">
      <c r="A2994" s="89"/>
      <c r="B2994" s="90"/>
    </row>
    <row r="2995" spans="1:2" x14ac:dyDescent="0.35">
      <c r="A2995" s="89"/>
      <c r="B2995" s="90"/>
    </row>
    <row r="2996" spans="1:2" x14ac:dyDescent="0.35">
      <c r="A2996" s="89"/>
      <c r="B2996" s="90"/>
    </row>
    <row r="2997" spans="1:2" x14ac:dyDescent="0.35">
      <c r="A2997" s="89"/>
      <c r="B2997" s="90"/>
    </row>
    <row r="2998" spans="1:2" x14ac:dyDescent="0.35">
      <c r="A2998" s="89"/>
      <c r="B2998" s="90"/>
    </row>
    <row r="2999" spans="1:2" x14ac:dyDescent="0.35">
      <c r="A2999" s="89"/>
      <c r="B2999" s="90"/>
    </row>
    <row r="3000" spans="1:2" x14ac:dyDescent="0.35">
      <c r="A3000" s="89"/>
      <c r="B3000" s="90"/>
    </row>
    <row r="3001" spans="1:2" x14ac:dyDescent="0.35">
      <c r="A3001" s="89"/>
      <c r="B3001" s="90"/>
    </row>
    <row r="3002" spans="1:2" x14ac:dyDescent="0.35">
      <c r="A3002" s="89"/>
      <c r="B3002" s="90"/>
    </row>
    <row r="3003" spans="1:2" x14ac:dyDescent="0.35">
      <c r="A3003" s="89"/>
      <c r="B3003" s="90"/>
    </row>
    <row r="3004" spans="1:2" x14ac:dyDescent="0.35">
      <c r="A3004" s="89"/>
      <c r="B3004" s="90"/>
    </row>
    <row r="3005" spans="1:2" x14ac:dyDescent="0.35">
      <c r="A3005" s="89"/>
      <c r="B3005" s="90"/>
    </row>
    <row r="3006" spans="1:2" x14ac:dyDescent="0.35">
      <c r="A3006" s="89"/>
      <c r="B3006" s="90"/>
    </row>
    <row r="3007" spans="1:2" x14ac:dyDescent="0.35">
      <c r="A3007" s="89"/>
      <c r="B3007" s="90"/>
    </row>
    <row r="3008" spans="1:2" x14ac:dyDescent="0.35">
      <c r="A3008" s="89"/>
      <c r="B3008" s="90"/>
    </row>
    <row r="3009" spans="1:2" x14ac:dyDescent="0.35">
      <c r="A3009" s="89"/>
      <c r="B3009" s="90"/>
    </row>
    <row r="3010" spans="1:2" x14ac:dyDescent="0.35">
      <c r="A3010" s="89"/>
      <c r="B3010" s="90"/>
    </row>
    <row r="3011" spans="1:2" x14ac:dyDescent="0.35">
      <c r="A3011" s="89"/>
      <c r="B3011" s="90"/>
    </row>
    <row r="3012" spans="1:2" x14ac:dyDescent="0.35">
      <c r="A3012" s="89"/>
      <c r="B3012" s="90"/>
    </row>
    <row r="3013" spans="1:2" x14ac:dyDescent="0.35">
      <c r="A3013" s="89"/>
      <c r="B3013" s="90"/>
    </row>
    <row r="3014" spans="1:2" x14ac:dyDescent="0.35">
      <c r="A3014" s="89"/>
      <c r="B3014" s="90"/>
    </row>
    <row r="3015" spans="1:2" x14ac:dyDescent="0.35">
      <c r="A3015" s="89"/>
      <c r="B3015" s="90"/>
    </row>
    <row r="3016" spans="1:2" x14ac:dyDescent="0.35">
      <c r="A3016" s="89"/>
      <c r="B3016" s="90"/>
    </row>
    <row r="3017" spans="1:2" x14ac:dyDescent="0.35">
      <c r="A3017" s="89"/>
      <c r="B3017" s="90"/>
    </row>
    <row r="3018" spans="1:2" x14ac:dyDescent="0.35">
      <c r="A3018" s="89"/>
      <c r="B3018" s="90"/>
    </row>
    <row r="3019" spans="1:2" x14ac:dyDescent="0.35">
      <c r="A3019" s="89"/>
      <c r="B3019" s="90"/>
    </row>
    <row r="3020" spans="1:2" x14ac:dyDescent="0.35">
      <c r="A3020" s="89"/>
      <c r="B3020" s="90"/>
    </row>
    <row r="3021" spans="1:2" x14ac:dyDescent="0.35">
      <c r="A3021" s="89"/>
      <c r="B3021" s="90"/>
    </row>
    <row r="3022" spans="1:2" x14ac:dyDescent="0.35">
      <c r="A3022" s="89"/>
      <c r="B3022" s="90"/>
    </row>
    <row r="3023" spans="1:2" x14ac:dyDescent="0.35">
      <c r="A3023" s="89"/>
      <c r="B3023" s="90"/>
    </row>
    <row r="3024" spans="1:2" x14ac:dyDescent="0.35">
      <c r="A3024" s="89"/>
      <c r="B3024" s="90"/>
    </row>
    <row r="3025" spans="1:2" x14ac:dyDescent="0.35">
      <c r="A3025" s="89"/>
      <c r="B3025" s="90"/>
    </row>
    <row r="3026" spans="1:2" x14ac:dyDescent="0.35">
      <c r="A3026" s="89"/>
      <c r="B3026" s="90"/>
    </row>
    <row r="3027" spans="1:2" x14ac:dyDescent="0.35">
      <c r="A3027" s="89"/>
      <c r="B3027" s="90"/>
    </row>
    <row r="3028" spans="1:2" x14ac:dyDescent="0.35">
      <c r="A3028" s="89"/>
      <c r="B3028" s="90"/>
    </row>
    <row r="3029" spans="1:2" x14ac:dyDescent="0.35">
      <c r="A3029" s="89"/>
      <c r="B3029" s="90"/>
    </row>
    <row r="3030" spans="1:2" x14ac:dyDescent="0.35">
      <c r="A3030" s="89"/>
      <c r="B3030" s="90"/>
    </row>
    <row r="3031" spans="1:2" x14ac:dyDescent="0.35">
      <c r="A3031" s="89"/>
      <c r="B3031" s="90"/>
    </row>
    <row r="3032" spans="1:2" x14ac:dyDescent="0.35">
      <c r="A3032" s="89"/>
      <c r="B3032" s="90"/>
    </row>
    <row r="3033" spans="1:2" x14ac:dyDescent="0.35">
      <c r="A3033" s="89"/>
      <c r="B3033" s="90"/>
    </row>
    <row r="3034" spans="1:2" x14ac:dyDescent="0.35">
      <c r="A3034" s="89"/>
      <c r="B3034" s="90"/>
    </row>
    <row r="3035" spans="1:2" x14ac:dyDescent="0.35">
      <c r="A3035" s="89"/>
      <c r="B3035" s="90"/>
    </row>
    <row r="3036" spans="1:2" x14ac:dyDescent="0.35">
      <c r="A3036" s="89"/>
      <c r="B3036" s="90"/>
    </row>
    <row r="3037" spans="1:2" x14ac:dyDescent="0.35">
      <c r="A3037" s="89"/>
      <c r="B3037" s="90"/>
    </row>
    <row r="3038" spans="1:2" x14ac:dyDescent="0.35">
      <c r="A3038" s="89"/>
      <c r="B3038" s="90"/>
    </row>
    <row r="3039" spans="1:2" x14ac:dyDescent="0.35">
      <c r="A3039" s="89"/>
      <c r="B3039" s="90"/>
    </row>
    <row r="3040" spans="1:2" x14ac:dyDescent="0.35">
      <c r="A3040" s="89"/>
      <c r="B3040" s="90"/>
    </row>
    <row r="3041" spans="1:2" x14ac:dyDescent="0.35">
      <c r="A3041" s="89"/>
      <c r="B3041" s="90"/>
    </row>
    <row r="3042" spans="1:2" x14ac:dyDescent="0.35">
      <c r="A3042" s="89"/>
      <c r="B3042" s="90"/>
    </row>
    <row r="3043" spans="1:2" x14ac:dyDescent="0.35">
      <c r="A3043" s="89"/>
      <c r="B3043" s="90"/>
    </row>
    <row r="3044" spans="1:2" x14ac:dyDescent="0.35">
      <c r="A3044" s="89"/>
      <c r="B3044" s="90"/>
    </row>
    <row r="3045" spans="1:2" x14ac:dyDescent="0.35">
      <c r="A3045" s="89"/>
      <c r="B3045" s="90"/>
    </row>
    <row r="3046" spans="1:2" x14ac:dyDescent="0.35">
      <c r="A3046" s="89"/>
      <c r="B3046" s="90"/>
    </row>
    <row r="3047" spans="1:2" x14ac:dyDescent="0.35">
      <c r="A3047" s="89"/>
      <c r="B3047" s="90"/>
    </row>
    <row r="3048" spans="1:2" x14ac:dyDescent="0.35">
      <c r="A3048" s="89"/>
      <c r="B3048" s="90"/>
    </row>
    <row r="3049" spans="1:2" x14ac:dyDescent="0.35">
      <c r="A3049" s="89"/>
      <c r="B3049" s="90"/>
    </row>
    <row r="3050" spans="1:2" x14ac:dyDescent="0.35">
      <c r="A3050" s="89"/>
      <c r="B3050" s="90"/>
    </row>
    <row r="3051" spans="1:2" x14ac:dyDescent="0.35">
      <c r="A3051" s="89"/>
      <c r="B3051" s="90"/>
    </row>
    <row r="3052" spans="1:2" x14ac:dyDescent="0.35">
      <c r="A3052" s="89"/>
      <c r="B3052" s="90"/>
    </row>
    <row r="3053" spans="1:2" x14ac:dyDescent="0.35">
      <c r="A3053" s="89"/>
      <c r="B3053" s="90"/>
    </row>
    <row r="3054" spans="1:2" x14ac:dyDescent="0.35">
      <c r="A3054" s="89"/>
      <c r="B3054" s="90"/>
    </row>
    <row r="3055" spans="1:2" x14ac:dyDescent="0.35">
      <c r="A3055" s="89"/>
      <c r="B3055" s="90"/>
    </row>
    <row r="3056" spans="1:2" x14ac:dyDescent="0.35">
      <c r="A3056" s="89"/>
      <c r="B3056" s="90"/>
    </row>
    <row r="3057" spans="1:2" x14ac:dyDescent="0.35">
      <c r="A3057" s="89"/>
      <c r="B3057" s="90"/>
    </row>
    <row r="3058" spans="1:2" x14ac:dyDescent="0.35">
      <c r="A3058" s="89"/>
      <c r="B3058" s="90"/>
    </row>
    <row r="3059" spans="1:2" x14ac:dyDescent="0.35">
      <c r="A3059" s="89"/>
      <c r="B3059" s="90"/>
    </row>
    <row r="3060" spans="1:2" x14ac:dyDescent="0.35">
      <c r="A3060" s="89"/>
      <c r="B3060" s="90"/>
    </row>
    <row r="3061" spans="1:2" x14ac:dyDescent="0.35">
      <c r="A3061" s="89"/>
      <c r="B3061" s="90"/>
    </row>
    <row r="3062" spans="1:2" x14ac:dyDescent="0.35">
      <c r="A3062" s="89"/>
      <c r="B3062" s="90"/>
    </row>
    <row r="3063" spans="1:2" x14ac:dyDescent="0.35">
      <c r="A3063" s="89"/>
      <c r="B3063" s="90"/>
    </row>
    <row r="3064" spans="1:2" x14ac:dyDescent="0.35">
      <c r="A3064" s="89"/>
      <c r="B3064" s="90"/>
    </row>
    <row r="3065" spans="1:2" x14ac:dyDescent="0.35">
      <c r="A3065" s="89"/>
      <c r="B3065" s="90"/>
    </row>
    <row r="3066" spans="1:2" x14ac:dyDescent="0.35">
      <c r="A3066" s="89"/>
      <c r="B3066" s="90"/>
    </row>
    <row r="3067" spans="1:2" x14ac:dyDescent="0.35">
      <c r="A3067" s="89"/>
      <c r="B3067" s="90"/>
    </row>
    <row r="3068" spans="1:2" x14ac:dyDescent="0.35">
      <c r="A3068" s="89"/>
      <c r="B3068" s="90"/>
    </row>
    <row r="3069" spans="1:2" x14ac:dyDescent="0.35">
      <c r="A3069" s="89"/>
      <c r="B3069" s="90"/>
    </row>
    <row r="3070" spans="1:2" x14ac:dyDescent="0.35">
      <c r="A3070" s="89"/>
      <c r="B3070" s="90"/>
    </row>
    <row r="3071" spans="1:2" x14ac:dyDescent="0.35">
      <c r="A3071" s="89"/>
      <c r="B3071" s="90"/>
    </row>
    <row r="3072" spans="1:2" x14ac:dyDescent="0.35">
      <c r="A3072" s="89"/>
      <c r="B3072" s="90"/>
    </row>
    <row r="3073" spans="1:2" x14ac:dyDescent="0.35">
      <c r="A3073" s="89"/>
      <c r="B3073" s="90"/>
    </row>
    <row r="3074" spans="1:2" x14ac:dyDescent="0.35">
      <c r="A3074" s="89"/>
      <c r="B3074" s="90"/>
    </row>
    <row r="3075" spans="1:2" x14ac:dyDescent="0.35">
      <c r="A3075" s="89"/>
      <c r="B3075" s="90"/>
    </row>
    <row r="3076" spans="1:2" x14ac:dyDescent="0.35">
      <c r="A3076" s="89"/>
      <c r="B3076" s="90"/>
    </row>
    <row r="3077" spans="1:2" x14ac:dyDescent="0.35">
      <c r="A3077" s="89"/>
      <c r="B3077" s="90"/>
    </row>
    <row r="3078" spans="1:2" x14ac:dyDescent="0.35">
      <c r="A3078" s="89"/>
      <c r="B3078" s="90"/>
    </row>
    <row r="3079" spans="1:2" x14ac:dyDescent="0.35">
      <c r="A3079" s="89"/>
      <c r="B3079" s="90"/>
    </row>
    <row r="3080" spans="1:2" x14ac:dyDescent="0.35">
      <c r="A3080" s="89"/>
      <c r="B3080" s="90"/>
    </row>
    <row r="3081" spans="1:2" x14ac:dyDescent="0.35">
      <c r="A3081" s="89"/>
      <c r="B3081" s="90"/>
    </row>
    <row r="3082" spans="1:2" x14ac:dyDescent="0.35">
      <c r="A3082" s="89"/>
      <c r="B3082" s="90"/>
    </row>
    <row r="3083" spans="1:2" x14ac:dyDescent="0.35">
      <c r="A3083" s="89"/>
      <c r="B3083" s="90"/>
    </row>
    <row r="3084" spans="1:2" x14ac:dyDescent="0.35">
      <c r="A3084" s="89"/>
      <c r="B3084" s="90"/>
    </row>
    <row r="3085" spans="1:2" x14ac:dyDescent="0.35">
      <c r="A3085" s="89"/>
      <c r="B3085" s="90"/>
    </row>
    <row r="3086" spans="1:2" x14ac:dyDescent="0.35">
      <c r="A3086" s="89"/>
      <c r="B3086" s="90"/>
    </row>
    <row r="3087" spans="1:2" x14ac:dyDescent="0.35">
      <c r="A3087" s="89"/>
      <c r="B3087" s="90"/>
    </row>
    <row r="3088" spans="1:2" x14ac:dyDescent="0.35">
      <c r="A3088" s="89"/>
      <c r="B3088" s="90"/>
    </row>
    <row r="3089" spans="1:2" x14ac:dyDescent="0.35">
      <c r="A3089" s="89"/>
      <c r="B3089" s="90"/>
    </row>
    <row r="3090" spans="1:2" x14ac:dyDescent="0.35">
      <c r="A3090" s="89"/>
      <c r="B3090" s="90"/>
    </row>
    <row r="3091" spans="1:2" x14ac:dyDescent="0.35">
      <c r="A3091" s="89"/>
      <c r="B3091" s="90"/>
    </row>
    <row r="3092" spans="1:2" x14ac:dyDescent="0.35">
      <c r="A3092" s="89"/>
      <c r="B3092" s="90"/>
    </row>
    <row r="3093" spans="1:2" x14ac:dyDescent="0.35">
      <c r="A3093" s="89"/>
      <c r="B3093" s="90"/>
    </row>
    <row r="3094" spans="1:2" x14ac:dyDescent="0.35">
      <c r="A3094" s="89"/>
      <c r="B3094" s="90"/>
    </row>
    <row r="3095" spans="1:2" x14ac:dyDescent="0.35">
      <c r="A3095" s="89"/>
      <c r="B3095" s="90"/>
    </row>
    <row r="3096" spans="1:2" x14ac:dyDescent="0.35">
      <c r="A3096" s="89"/>
      <c r="B3096" s="90"/>
    </row>
    <row r="3097" spans="1:2" x14ac:dyDescent="0.35">
      <c r="A3097" s="89"/>
      <c r="B3097" s="90"/>
    </row>
    <row r="3098" spans="1:2" x14ac:dyDescent="0.35">
      <c r="A3098" s="89"/>
      <c r="B3098" s="90"/>
    </row>
    <row r="3099" spans="1:2" x14ac:dyDescent="0.35">
      <c r="A3099" s="89"/>
      <c r="B3099" s="90"/>
    </row>
    <row r="3100" spans="1:2" x14ac:dyDescent="0.35">
      <c r="A3100" s="89"/>
      <c r="B3100" s="90"/>
    </row>
    <row r="3101" spans="1:2" x14ac:dyDescent="0.35">
      <c r="A3101" s="89"/>
      <c r="B3101" s="90"/>
    </row>
    <row r="3102" spans="1:2" x14ac:dyDescent="0.35">
      <c r="A3102" s="89"/>
      <c r="B3102" s="90"/>
    </row>
    <row r="3103" spans="1:2" x14ac:dyDescent="0.35">
      <c r="A3103" s="89"/>
      <c r="B3103" s="90"/>
    </row>
    <row r="3104" spans="1:2" x14ac:dyDescent="0.35">
      <c r="A3104" s="89"/>
      <c r="B3104" s="90"/>
    </row>
    <row r="3105" spans="1:2" x14ac:dyDescent="0.35">
      <c r="A3105" s="89"/>
      <c r="B3105" s="90"/>
    </row>
    <row r="3106" spans="1:2" x14ac:dyDescent="0.35">
      <c r="A3106" s="89"/>
      <c r="B3106" s="90"/>
    </row>
    <row r="3107" spans="1:2" x14ac:dyDescent="0.35">
      <c r="A3107" s="89"/>
      <c r="B3107" s="90"/>
    </row>
    <row r="3108" spans="1:2" x14ac:dyDescent="0.35">
      <c r="A3108" s="89"/>
      <c r="B3108" s="90"/>
    </row>
    <row r="3109" spans="1:2" x14ac:dyDescent="0.35">
      <c r="A3109" s="89"/>
      <c r="B3109" s="90"/>
    </row>
    <row r="3110" spans="1:2" x14ac:dyDescent="0.35">
      <c r="A3110" s="89"/>
      <c r="B3110" s="90"/>
    </row>
    <row r="3111" spans="1:2" x14ac:dyDescent="0.35">
      <c r="A3111" s="89"/>
      <c r="B3111" s="90"/>
    </row>
    <row r="3112" spans="1:2" x14ac:dyDescent="0.35">
      <c r="A3112" s="89"/>
      <c r="B3112" s="90"/>
    </row>
    <row r="3113" spans="1:2" x14ac:dyDescent="0.35">
      <c r="A3113" s="89"/>
      <c r="B3113" s="90"/>
    </row>
    <row r="3114" spans="1:2" x14ac:dyDescent="0.35">
      <c r="A3114" s="89"/>
      <c r="B3114" s="90"/>
    </row>
    <row r="3115" spans="1:2" x14ac:dyDescent="0.35">
      <c r="A3115" s="89"/>
      <c r="B3115" s="90"/>
    </row>
    <row r="3116" spans="1:2" x14ac:dyDescent="0.35">
      <c r="A3116" s="89"/>
      <c r="B3116" s="90"/>
    </row>
    <row r="3117" spans="1:2" x14ac:dyDescent="0.35">
      <c r="A3117" s="89"/>
      <c r="B3117" s="90"/>
    </row>
    <row r="3118" spans="1:2" x14ac:dyDescent="0.35">
      <c r="A3118" s="89"/>
      <c r="B3118" s="90"/>
    </row>
    <row r="3119" spans="1:2" x14ac:dyDescent="0.35">
      <c r="A3119" s="89"/>
      <c r="B3119" s="90"/>
    </row>
    <row r="3120" spans="1:2" x14ac:dyDescent="0.35">
      <c r="A3120" s="89"/>
      <c r="B3120" s="90"/>
    </row>
    <row r="3121" spans="1:2" x14ac:dyDescent="0.35">
      <c r="A3121" s="89"/>
      <c r="B3121" s="90"/>
    </row>
    <row r="3122" spans="1:2" x14ac:dyDescent="0.35">
      <c r="A3122" s="89"/>
      <c r="B3122" s="90"/>
    </row>
    <row r="3123" spans="1:2" x14ac:dyDescent="0.35">
      <c r="A3123" s="89"/>
      <c r="B3123" s="90"/>
    </row>
    <row r="3124" spans="1:2" x14ac:dyDescent="0.35">
      <c r="A3124" s="89"/>
      <c r="B3124" s="90"/>
    </row>
    <row r="3125" spans="1:2" x14ac:dyDescent="0.35">
      <c r="A3125" s="89"/>
      <c r="B3125" s="90"/>
    </row>
    <row r="3126" spans="1:2" x14ac:dyDescent="0.35">
      <c r="A3126" s="89"/>
      <c r="B3126" s="90"/>
    </row>
    <row r="3127" spans="1:2" x14ac:dyDescent="0.35">
      <c r="A3127" s="89"/>
      <c r="B3127" s="90"/>
    </row>
    <row r="3128" spans="1:2" x14ac:dyDescent="0.35">
      <c r="A3128" s="89"/>
      <c r="B3128" s="90"/>
    </row>
    <row r="3129" spans="1:2" x14ac:dyDescent="0.35">
      <c r="A3129" s="89"/>
      <c r="B3129" s="90"/>
    </row>
    <row r="3130" spans="1:2" x14ac:dyDescent="0.35">
      <c r="A3130" s="89"/>
      <c r="B3130" s="90"/>
    </row>
    <row r="3131" spans="1:2" x14ac:dyDescent="0.35">
      <c r="A3131" s="89"/>
      <c r="B3131" s="90"/>
    </row>
    <row r="3132" spans="1:2" x14ac:dyDescent="0.35">
      <c r="A3132" s="89"/>
      <c r="B3132" s="90"/>
    </row>
    <row r="3133" spans="1:2" x14ac:dyDescent="0.35">
      <c r="A3133" s="89"/>
      <c r="B3133" s="90"/>
    </row>
    <row r="3134" spans="1:2" x14ac:dyDescent="0.35">
      <c r="A3134" s="89"/>
      <c r="B3134" s="90"/>
    </row>
    <row r="3135" spans="1:2" x14ac:dyDescent="0.35">
      <c r="A3135" s="89"/>
      <c r="B3135" s="90"/>
    </row>
    <row r="3136" spans="1:2" x14ac:dyDescent="0.35">
      <c r="A3136" s="89"/>
      <c r="B3136" s="90"/>
    </row>
    <row r="3137" spans="1:2" x14ac:dyDescent="0.35">
      <c r="A3137" s="89"/>
      <c r="B3137" s="90"/>
    </row>
    <row r="3138" spans="1:2" x14ac:dyDescent="0.35">
      <c r="A3138" s="89"/>
      <c r="B3138" s="90"/>
    </row>
    <row r="3139" spans="1:2" x14ac:dyDescent="0.35">
      <c r="A3139" s="89"/>
      <c r="B3139" s="90"/>
    </row>
    <row r="3140" spans="1:2" x14ac:dyDescent="0.35">
      <c r="A3140" s="89"/>
      <c r="B3140" s="90"/>
    </row>
    <row r="3141" spans="1:2" x14ac:dyDescent="0.35">
      <c r="A3141" s="89"/>
      <c r="B3141" s="90"/>
    </row>
    <row r="3142" spans="1:2" x14ac:dyDescent="0.35">
      <c r="A3142" s="89"/>
      <c r="B3142" s="90"/>
    </row>
    <row r="3143" spans="1:2" x14ac:dyDescent="0.35">
      <c r="A3143" s="89"/>
      <c r="B3143" s="90"/>
    </row>
    <row r="3144" spans="1:2" x14ac:dyDescent="0.35">
      <c r="A3144" s="89"/>
      <c r="B3144" s="90"/>
    </row>
    <row r="3145" spans="1:2" x14ac:dyDescent="0.35">
      <c r="A3145" s="89"/>
      <c r="B3145" s="90"/>
    </row>
    <row r="3146" spans="1:2" x14ac:dyDescent="0.35">
      <c r="A3146" s="89"/>
      <c r="B3146" s="90"/>
    </row>
    <row r="3147" spans="1:2" x14ac:dyDescent="0.35">
      <c r="A3147" s="89"/>
      <c r="B3147" s="90"/>
    </row>
    <row r="3148" spans="1:2" x14ac:dyDescent="0.35">
      <c r="A3148" s="89"/>
      <c r="B3148" s="90"/>
    </row>
    <row r="3149" spans="1:2" x14ac:dyDescent="0.35">
      <c r="A3149" s="89"/>
      <c r="B3149" s="90"/>
    </row>
    <row r="3150" spans="1:2" x14ac:dyDescent="0.35">
      <c r="A3150" s="89"/>
      <c r="B3150" s="90"/>
    </row>
    <row r="3151" spans="1:2" x14ac:dyDescent="0.35">
      <c r="A3151" s="89"/>
      <c r="B3151" s="90"/>
    </row>
    <row r="3152" spans="1:2" x14ac:dyDescent="0.35">
      <c r="A3152" s="89"/>
      <c r="B3152" s="90"/>
    </row>
    <row r="3153" spans="1:2" x14ac:dyDescent="0.35">
      <c r="A3153" s="89"/>
      <c r="B3153" s="90"/>
    </row>
    <row r="3154" spans="1:2" x14ac:dyDescent="0.35">
      <c r="A3154" s="89"/>
      <c r="B3154" s="90"/>
    </row>
    <row r="3155" spans="1:2" x14ac:dyDescent="0.35">
      <c r="A3155" s="89"/>
      <c r="B3155" s="90"/>
    </row>
    <row r="3156" spans="1:2" x14ac:dyDescent="0.35">
      <c r="A3156" s="89"/>
      <c r="B3156" s="90"/>
    </row>
    <row r="3157" spans="1:2" x14ac:dyDescent="0.35">
      <c r="A3157" s="89"/>
      <c r="B3157" s="90"/>
    </row>
    <row r="3158" spans="1:2" x14ac:dyDescent="0.35">
      <c r="A3158" s="89"/>
      <c r="B3158" s="90"/>
    </row>
    <row r="3159" spans="1:2" x14ac:dyDescent="0.35">
      <c r="A3159" s="89"/>
      <c r="B3159" s="90"/>
    </row>
    <row r="3160" spans="1:2" x14ac:dyDescent="0.35">
      <c r="A3160" s="89"/>
      <c r="B3160" s="90"/>
    </row>
    <row r="3161" spans="1:2" x14ac:dyDescent="0.35">
      <c r="A3161" s="89"/>
      <c r="B3161" s="90"/>
    </row>
    <row r="3162" spans="1:2" x14ac:dyDescent="0.35">
      <c r="A3162" s="89"/>
      <c r="B3162" s="90"/>
    </row>
    <row r="3163" spans="1:2" x14ac:dyDescent="0.35">
      <c r="A3163" s="89"/>
      <c r="B3163" s="90"/>
    </row>
    <row r="3164" spans="1:2" x14ac:dyDescent="0.35">
      <c r="A3164" s="89"/>
      <c r="B3164" s="90"/>
    </row>
    <row r="3165" spans="1:2" x14ac:dyDescent="0.35">
      <c r="A3165" s="89"/>
      <c r="B3165" s="90"/>
    </row>
    <row r="3166" spans="1:2" x14ac:dyDescent="0.35">
      <c r="A3166" s="89"/>
      <c r="B3166" s="90"/>
    </row>
    <row r="3167" spans="1:2" x14ac:dyDescent="0.35">
      <c r="A3167" s="89"/>
      <c r="B3167" s="90"/>
    </row>
    <row r="3168" spans="1:2" x14ac:dyDescent="0.35">
      <c r="A3168" s="89"/>
      <c r="B3168" s="90"/>
    </row>
    <row r="3169" spans="1:2" x14ac:dyDescent="0.35">
      <c r="A3169" s="89"/>
      <c r="B3169" s="90"/>
    </row>
    <row r="3170" spans="1:2" x14ac:dyDescent="0.35">
      <c r="A3170" s="89"/>
      <c r="B3170" s="90"/>
    </row>
    <row r="3171" spans="1:2" x14ac:dyDescent="0.35">
      <c r="A3171" s="89"/>
      <c r="B3171" s="90"/>
    </row>
    <row r="3172" spans="1:2" x14ac:dyDescent="0.35">
      <c r="A3172" s="89"/>
      <c r="B3172" s="90"/>
    </row>
    <row r="3173" spans="1:2" x14ac:dyDescent="0.35">
      <c r="A3173" s="89"/>
      <c r="B3173" s="90"/>
    </row>
    <row r="3174" spans="1:2" x14ac:dyDescent="0.35">
      <c r="A3174" s="89"/>
      <c r="B3174" s="90"/>
    </row>
    <row r="3175" spans="1:2" x14ac:dyDescent="0.35">
      <c r="A3175" s="89"/>
      <c r="B3175" s="90"/>
    </row>
    <row r="3176" spans="1:2" x14ac:dyDescent="0.35">
      <c r="A3176" s="89"/>
      <c r="B3176" s="90"/>
    </row>
    <row r="3177" spans="1:2" x14ac:dyDescent="0.35">
      <c r="A3177" s="89"/>
      <c r="B3177" s="90"/>
    </row>
    <row r="3178" spans="1:2" x14ac:dyDescent="0.35">
      <c r="A3178" s="89"/>
      <c r="B3178" s="90"/>
    </row>
    <row r="3179" spans="1:2" x14ac:dyDescent="0.35">
      <c r="A3179" s="89"/>
      <c r="B3179" s="90"/>
    </row>
    <row r="3180" spans="1:2" x14ac:dyDescent="0.35">
      <c r="A3180" s="89"/>
      <c r="B3180" s="90"/>
    </row>
    <row r="3181" spans="1:2" x14ac:dyDescent="0.35">
      <c r="A3181" s="89"/>
      <c r="B3181" s="90"/>
    </row>
    <row r="3182" spans="1:2" x14ac:dyDescent="0.35">
      <c r="A3182" s="89"/>
      <c r="B3182" s="90"/>
    </row>
    <row r="3183" spans="1:2" x14ac:dyDescent="0.35">
      <c r="A3183" s="89"/>
      <c r="B3183" s="90"/>
    </row>
    <row r="3184" spans="1:2" x14ac:dyDescent="0.35">
      <c r="A3184" s="89"/>
      <c r="B3184" s="90"/>
    </row>
    <row r="3185" spans="1:2" x14ac:dyDescent="0.35">
      <c r="A3185" s="89"/>
      <c r="B3185" s="90"/>
    </row>
    <row r="3186" spans="1:2" x14ac:dyDescent="0.35">
      <c r="A3186" s="89"/>
      <c r="B3186" s="90"/>
    </row>
    <row r="3187" spans="1:2" x14ac:dyDescent="0.35">
      <c r="A3187" s="89"/>
      <c r="B3187" s="90"/>
    </row>
    <row r="3188" spans="1:2" x14ac:dyDescent="0.35">
      <c r="A3188" s="89"/>
      <c r="B3188" s="90"/>
    </row>
    <row r="3189" spans="1:2" x14ac:dyDescent="0.35">
      <c r="A3189" s="89"/>
      <c r="B3189" s="90"/>
    </row>
    <row r="3190" spans="1:2" x14ac:dyDescent="0.35">
      <c r="A3190" s="89"/>
      <c r="B3190" s="90"/>
    </row>
    <row r="3191" spans="1:2" x14ac:dyDescent="0.35">
      <c r="A3191" s="89"/>
      <c r="B3191" s="90"/>
    </row>
    <row r="3192" spans="1:2" x14ac:dyDescent="0.35">
      <c r="A3192" s="89"/>
      <c r="B3192" s="90"/>
    </row>
    <row r="3193" spans="1:2" x14ac:dyDescent="0.35">
      <c r="A3193" s="89"/>
      <c r="B3193" s="90"/>
    </row>
    <row r="3194" spans="1:2" x14ac:dyDescent="0.35">
      <c r="A3194" s="89"/>
      <c r="B3194" s="90"/>
    </row>
    <row r="3195" spans="1:2" x14ac:dyDescent="0.35">
      <c r="A3195" s="89"/>
      <c r="B3195" s="90"/>
    </row>
    <row r="3196" spans="1:2" x14ac:dyDescent="0.35">
      <c r="A3196" s="89"/>
      <c r="B3196" s="90"/>
    </row>
    <row r="3197" spans="1:2" x14ac:dyDescent="0.35">
      <c r="A3197" s="89"/>
      <c r="B3197" s="90"/>
    </row>
    <row r="3198" spans="1:2" x14ac:dyDescent="0.35">
      <c r="A3198" s="89"/>
      <c r="B3198" s="90"/>
    </row>
    <row r="3199" spans="1:2" x14ac:dyDescent="0.35">
      <c r="A3199" s="89"/>
      <c r="B3199" s="90"/>
    </row>
    <row r="3200" spans="1:2" x14ac:dyDescent="0.35">
      <c r="A3200" s="89"/>
      <c r="B3200" s="90"/>
    </row>
    <row r="3201" spans="1:2" x14ac:dyDescent="0.35">
      <c r="A3201" s="89"/>
      <c r="B3201" s="90"/>
    </row>
    <row r="3202" spans="1:2" x14ac:dyDescent="0.35">
      <c r="A3202" s="89"/>
      <c r="B3202" s="90"/>
    </row>
    <row r="3203" spans="1:2" x14ac:dyDescent="0.35">
      <c r="A3203" s="89"/>
      <c r="B3203" s="90"/>
    </row>
    <row r="3204" spans="1:2" x14ac:dyDescent="0.35">
      <c r="A3204" s="89"/>
      <c r="B3204" s="90"/>
    </row>
    <row r="3205" spans="1:2" x14ac:dyDescent="0.35">
      <c r="A3205" s="89"/>
      <c r="B3205" s="90"/>
    </row>
    <row r="3206" spans="1:2" x14ac:dyDescent="0.35">
      <c r="A3206" s="89"/>
      <c r="B3206" s="90"/>
    </row>
    <row r="3207" spans="1:2" x14ac:dyDescent="0.35">
      <c r="A3207" s="89"/>
      <c r="B3207" s="90"/>
    </row>
    <row r="3208" spans="1:2" x14ac:dyDescent="0.35">
      <c r="A3208" s="89"/>
      <c r="B3208" s="90"/>
    </row>
    <row r="3209" spans="1:2" x14ac:dyDescent="0.35">
      <c r="A3209" s="89"/>
      <c r="B3209" s="90"/>
    </row>
    <row r="3210" spans="1:2" x14ac:dyDescent="0.35">
      <c r="A3210" s="89"/>
      <c r="B3210" s="90"/>
    </row>
    <row r="3211" spans="1:2" x14ac:dyDescent="0.35">
      <c r="A3211" s="89"/>
      <c r="B3211" s="90"/>
    </row>
    <row r="3212" spans="1:2" x14ac:dyDescent="0.35">
      <c r="A3212" s="89"/>
      <c r="B3212" s="90"/>
    </row>
    <row r="3213" spans="1:2" x14ac:dyDescent="0.35">
      <c r="A3213" s="89"/>
      <c r="B3213" s="90"/>
    </row>
    <row r="3214" spans="1:2" x14ac:dyDescent="0.35">
      <c r="A3214" s="89"/>
      <c r="B3214" s="90"/>
    </row>
    <row r="3215" spans="1:2" x14ac:dyDescent="0.35">
      <c r="A3215" s="89"/>
      <c r="B3215" s="90"/>
    </row>
    <row r="3216" spans="1:2" x14ac:dyDescent="0.35">
      <c r="A3216" s="89"/>
      <c r="B3216" s="90"/>
    </row>
    <row r="3217" spans="1:2" x14ac:dyDescent="0.35">
      <c r="A3217" s="89"/>
      <c r="B3217" s="90"/>
    </row>
    <row r="3218" spans="1:2" x14ac:dyDescent="0.35">
      <c r="A3218" s="89"/>
      <c r="B3218" s="90"/>
    </row>
    <row r="3219" spans="1:2" x14ac:dyDescent="0.35">
      <c r="A3219" s="89"/>
      <c r="B3219" s="90"/>
    </row>
    <row r="3220" spans="1:2" x14ac:dyDescent="0.35">
      <c r="A3220" s="89"/>
      <c r="B3220" s="90"/>
    </row>
    <row r="3221" spans="1:2" x14ac:dyDescent="0.35">
      <c r="A3221" s="89"/>
      <c r="B3221" s="90"/>
    </row>
    <row r="3222" spans="1:2" x14ac:dyDescent="0.35">
      <c r="A3222" s="89"/>
      <c r="B3222" s="90"/>
    </row>
    <row r="3223" spans="1:2" x14ac:dyDescent="0.35">
      <c r="A3223" s="89"/>
      <c r="B3223" s="90"/>
    </row>
    <row r="3224" spans="1:2" x14ac:dyDescent="0.35">
      <c r="A3224" s="89"/>
      <c r="B3224" s="90"/>
    </row>
    <row r="3225" spans="1:2" x14ac:dyDescent="0.35">
      <c r="A3225" s="89"/>
      <c r="B3225" s="90"/>
    </row>
    <row r="3226" spans="1:2" x14ac:dyDescent="0.35">
      <c r="A3226" s="89"/>
      <c r="B3226" s="90"/>
    </row>
    <row r="3227" spans="1:2" x14ac:dyDescent="0.35">
      <c r="A3227" s="89"/>
      <c r="B3227" s="90"/>
    </row>
    <row r="3228" spans="1:2" x14ac:dyDescent="0.35">
      <c r="A3228" s="89"/>
      <c r="B3228" s="90"/>
    </row>
    <row r="3229" spans="1:2" x14ac:dyDescent="0.35">
      <c r="A3229" s="89"/>
      <c r="B3229" s="90"/>
    </row>
    <row r="3230" spans="1:2" x14ac:dyDescent="0.35">
      <c r="A3230" s="89"/>
      <c r="B3230" s="90"/>
    </row>
    <row r="3231" spans="1:2" x14ac:dyDescent="0.35">
      <c r="A3231" s="89"/>
      <c r="B3231" s="90"/>
    </row>
    <row r="3232" spans="1:2" x14ac:dyDescent="0.35">
      <c r="A3232" s="89"/>
      <c r="B3232" s="90"/>
    </row>
    <row r="3233" spans="1:2" x14ac:dyDescent="0.35">
      <c r="A3233" s="89"/>
      <c r="B3233" s="90"/>
    </row>
    <row r="3234" spans="1:2" x14ac:dyDescent="0.35">
      <c r="A3234" s="89"/>
      <c r="B3234" s="90"/>
    </row>
    <row r="3235" spans="1:2" x14ac:dyDescent="0.35">
      <c r="A3235" s="89"/>
      <c r="B3235" s="90"/>
    </row>
    <row r="3236" spans="1:2" x14ac:dyDescent="0.35">
      <c r="A3236" s="89"/>
      <c r="B3236" s="90"/>
    </row>
    <row r="3237" spans="1:2" x14ac:dyDescent="0.35">
      <c r="A3237" s="89"/>
      <c r="B3237" s="90"/>
    </row>
    <row r="3238" spans="1:2" x14ac:dyDescent="0.35">
      <c r="A3238" s="89"/>
      <c r="B3238" s="90"/>
    </row>
    <row r="3239" spans="1:2" x14ac:dyDescent="0.35">
      <c r="A3239" s="89"/>
      <c r="B3239" s="90"/>
    </row>
    <row r="3240" spans="1:2" x14ac:dyDescent="0.35">
      <c r="A3240" s="89"/>
      <c r="B3240" s="90"/>
    </row>
    <row r="3241" spans="1:2" x14ac:dyDescent="0.35">
      <c r="A3241" s="89"/>
      <c r="B3241" s="90"/>
    </row>
    <row r="3242" spans="1:2" x14ac:dyDescent="0.35">
      <c r="A3242" s="89"/>
      <c r="B3242" s="90"/>
    </row>
    <row r="3243" spans="1:2" x14ac:dyDescent="0.35">
      <c r="A3243" s="89"/>
      <c r="B3243" s="90"/>
    </row>
    <row r="3244" spans="1:2" x14ac:dyDescent="0.35">
      <c r="A3244" s="89"/>
      <c r="B3244" s="90"/>
    </row>
    <row r="3245" spans="1:2" x14ac:dyDescent="0.35">
      <c r="A3245" s="89"/>
      <c r="B3245" s="90"/>
    </row>
    <row r="3246" spans="1:2" x14ac:dyDescent="0.35">
      <c r="A3246" s="89"/>
      <c r="B3246" s="90"/>
    </row>
    <row r="3247" spans="1:2" x14ac:dyDescent="0.35">
      <c r="A3247" s="89"/>
      <c r="B3247" s="90"/>
    </row>
    <row r="3248" spans="1:2" x14ac:dyDescent="0.35">
      <c r="A3248" s="89"/>
      <c r="B3248" s="90"/>
    </row>
    <row r="3249" spans="1:2" x14ac:dyDescent="0.35">
      <c r="A3249" s="89"/>
      <c r="B3249" s="90"/>
    </row>
    <row r="3250" spans="1:2" x14ac:dyDescent="0.35">
      <c r="A3250" s="89"/>
      <c r="B3250" s="90"/>
    </row>
    <row r="3251" spans="1:2" x14ac:dyDescent="0.35">
      <c r="A3251" s="89"/>
      <c r="B3251" s="90"/>
    </row>
    <row r="3252" spans="1:2" x14ac:dyDescent="0.35">
      <c r="A3252" s="89"/>
      <c r="B3252" s="90"/>
    </row>
    <row r="3253" spans="1:2" x14ac:dyDescent="0.35">
      <c r="A3253" s="89"/>
      <c r="B3253" s="90"/>
    </row>
    <row r="3254" spans="1:2" x14ac:dyDescent="0.35">
      <c r="A3254" s="89"/>
      <c r="B3254" s="90"/>
    </row>
    <row r="3255" spans="1:2" x14ac:dyDescent="0.35">
      <c r="A3255" s="89"/>
      <c r="B3255" s="90"/>
    </row>
    <row r="3256" spans="1:2" x14ac:dyDescent="0.35">
      <c r="A3256" s="89"/>
      <c r="B3256" s="90"/>
    </row>
    <row r="3257" spans="1:2" x14ac:dyDescent="0.35">
      <c r="A3257" s="89"/>
      <c r="B3257" s="90"/>
    </row>
    <row r="3258" spans="1:2" x14ac:dyDescent="0.35">
      <c r="A3258" s="89"/>
      <c r="B3258" s="90"/>
    </row>
    <row r="3259" spans="1:2" x14ac:dyDescent="0.35">
      <c r="A3259" s="89"/>
      <c r="B3259" s="90"/>
    </row>
    <row r="3260" spans="1:2" x14ac:dyDescent="0.35">
      <c r="A3260" s="89"/>
      <c r="B3260" s="90"/>
    </row>
    <row r="3261" spans="1:2" x14ac:dyDescent="0.35">
      <c r="A3261" s="89"/>
      <c r="B3261" s="90"/>
    </row>
    <row r="3262" spans="1:2" x14ac:dyDescent="0.35">
      <c r="A3262" s="89"/>
      <c r="B3262" s="90"/>
    </row>
    <row r="3263" spans="1:2" x14ac:dyDescent="0.35">
      <c r="A3263" s="89"/>
      <c r="B3263" s="90"/>
    </row>
    <row r="3264" spans="1:2" x14ac:dyDescent="0.35">
      <c r="A3264" s="89"/>
      <c r="B3264" s="90"/>
    </row>
    <row r="3265" spans="1:2" x14ac:dyDescent="0.35">
      <c r="A3265" s="89"/>
      <c r="B3265" s="90"/>
    </row>
    <row r="3266" spans="1:2" x14ac:dyDescent="0.35">
      <c r="A3266" s="89"/>
      <c r="B3266" s="90"/>
    </row>
    <row r="3267" spans="1:2" x14ac:dyDescent="0.35">
      <c r="A3267" s="89"/>
      <c r="B3267" s="90"/>
    </row>
    <row r="3268" spans="1:2" x14ac:dyDescent="0.35">
      <c r="A3268" s="89"/>
      <c r="B3268" s="90"/>
    </row>
    <row r="3269" spans="1:2" x14ac:dyDescent="0.35">
      <c r="A3269" s="89"/>
      <c r="B3269" s="90"/>
    </row>
    <row r="3270" spans="1:2" x14ac:dyDescent="0.35">
      <c r="A3270" s="89"/>
      <c r="B3270" s="90"/>
    </row>
    <row r="3271" spans="1:2" x14ac:dyDescent="0.35">
      <c r="A3271" s="89"/>
      <c r="B3271" s="90"/>
    </row>
    <row r="3272" spans="1:2" x14ac:dyDescent="0.35">
      <c r="A3272" s="89"/>
      <c r="B3272" s="90"/>
    </row>
    <row r="3273" spans="1:2" x14ac:dyDescent="0.35">
      <c r="A3273" s="89"/>
      <c r="B3273" s="90"/>
    </row>
    <row r="3274" spans="1:2" x14ac:dyDescent="0.35">
      <c r="A3274" s="89"/>
      <c r="B3274" s="90"/>
    </row>
    <row r="3275" spans="1:2" x14ac:dyDescent="0.35">
      <c r="A3275" s="89"/>
      <c r="B3275" s="90"/>
    </row>
    <row r="3276" spans="1:2" x14ac:dyDescent="0.35">
      <c r="A3276" s="89"/>
      <c r="B3276" s="90"/>
    </row>
    <row r="3277" spans="1:2" x14ac:dyDescent="0.35">
      <c r="A3277" s="89"/>
      <c r="B3277" s="90"/>
    </row>
    <row r="3278" spans="1:2" x14ac:dyDescent="0.35">
      <c r="A3278" s="89"/>
      <c r="B3278" s="90"/>
    </row>
    <row r="3279" spans="1:2" x14ac:dyDescent="0.35">
      <c r="A3279" s="89"/>
      <c r="B3279" s="90"/>
    </row>
    <row r="3280" spans="1:2" x14ac:dyDescent="0.35">
      <c r="A3280" s="89"/>
      <c r="B3280" s="90"/>
    </row>
    <row r="3281" spans="1:2" x14ac:dyDescent="0.35">
      <c r="A3281" s="89"/>
      <c r="B3281" s="90"/>
    </row>
    <row r="3282" spans="1:2" x14ac:dyDescent="0.35">
      <c r="A3282" s="89"/>
      <c r="B3282" s="90"/>
    </row>
    <row r="3283" spans="1:2" x14ac:dyDescent="0.35">
      <c r="A3283" s="89"/>
      <c r="B3283" s="90"/>
    </row>
    <row r="3284" spans="1:2" x14ac:dyDescent="0.35">
      <c r="A3284" s="89"/>
      <c r="B3284" s="90"/>
    </row>
    <row r="3285" spans="1:2" x14ac:dyDescent="0.35">
      <c r="A3285" s="89"/>
      <c r="B3285" s="90"/>
    </row>
    <row r="3286" spans="1:2" x14ac:dyDescent="0.35">
      <c r="A3286" s="89"/>
      <c r="B3286" s="90"/>
    </row>
    <row r="3287" spans="1:2" x14ac:dyDescent="0.35">
      <c r="A3287" s="89"/>
      <c r="B3287" s="90"/>
    </row>
    <row r="3288" spans="1:2" x14ac:dyDescent="0.35">
      <c r="A3288" s="89"/>
      <c r="B3288" s="90"/>
    </row>
    <row r="3289" spans="1:2" x14ac:dyDescent="0.35">
      <c r="A3289" s="89"/>
      <c r="B3289" s="90"/>
    </row>
    <row r="3290" spans="1:2" x14ac:dyDescent="0.35">
      <c r="A3290" s="89"/>
      <c r="B3290" s="90"/>
    </row>
    <row r="3291" spans="1:2" x14ac:dyDescent="0.35">
      <c r="A3291" s="89"/>
      <c r="B3291" s="90"/>
    </row>
    <row r="3292" spans="1:2" x14ac:dyDescent="0.35">
      <c r="A3292" s="89"/>
      <c r="B3292" s="90"/>
    </row>
    <row r="3293" spans="1:2" x14ac:dyDescent="0.35">
      <c r="A3293" s="89"/>
      <c r="B3293" s="90"/>
    </row>
    <row r="3294" spans="1:2" x14ac:dyDescent="0.35">
      <c r="A3294" s="89"/>
      <c r="B3294" s="90"/>
    </row>
    <row r="3295" spans="1:2" x14ac:dyDescent="0.35">
      <c r="A3295" s="89"/>
      <c r="B3295" s="90"/>
    </row>
    <row r="3296" spans="1:2" x14ac:dyDescent="0.35">
      <c r="A3296" s="89"/>
      <c r="B3296" s="90"/>
    </row>
    <row r="3297" spans="1:2" x14ac:dyDescent="0.35">
      <c r="A3297" s="89"/>
      <c r="B3297" s="90"/>
    </row>
    <row r="3298" spans="1:2" x14ac:dyDescent="0.35">
      <c r="A3298" s="89"/>
      <c r="B3298" s="90"/>
    </row>
    <row r="3299" spans="1:2" x14ac:dyDescent="0.35">
      <c r="A3299" s="89"/>
      <c r="B3299" s="90"/>
    </row>
    <row r="3300" spans="1:2" x14ac:dyDescent="0.35">
      <c r="A3300" s="89"/>
      <c r="B3300" s="90"/>
    </row>
    <row r="3301" spans="1:2" x14ac:dyDescent="0.35">
      <c r="A3301" s="89"/>
      <c r="B3301" s="90"/>
    </row>
    <row r="3302" spans="1:2" x14ac:dyDescent="0.35">
      <c r="A3302" s="89"/>
      <c r="B3302" s="90"/>
    </row>
    <row r="3303" spans="1:2" x14ac:dyDescent="0.35">
      <c r="A3303" s="89"/>
      <c r="B3303" s="90"/>
    </row>
    <row r="3304" spans="1:2" x14ac:dyDescent="0.35">
      <c r="A3304" s="89"/>
      <c r="B3304" s="90"/>
    </row>
    <row r="3305" spans="1:2" x14ac:dyDescent="0.35">
      <c r="A3305" s="89"/>
      <c r="B3305" s="90"/>
    </row>
    <row r="3306" spans="1:2" x14ac:dyDescent="0.35">
      <c r="A3306" s="89"/>
      <c r="B3306" s="90"/>
    </row>
    <row r="3307" spans="1:2" x14ac:dyDescent="0.35">
      <c r="A3307" s="89"/>
      <c r="B3307" s="90"/>
    </row>
    <row r="3308" spans="1:2" x14ac:dyDescent="0.35">
      <c r="A3308" s="89"/>
      <c r="B3308" s="90"/>
    </row>
    <row r="3309" spans="1:2" x14ac:dyDescent="0.35">
      <c r="A3309" s="89"/>
      <c r="B3309" s="90"/>
    </row>
    <row r="3310" spans="1:2" x14ac:dyDescent="0.35">
      <c r="A3310" s="89"/>
      <c r="B3310" s="90"/>
    </row>
    <row r="3311" spans="1:2" x14ac:dyDescent="0.35">
      <c r="A3311" s="89"/>
      <c r="B3311" s="90"/>
    </row>
    <row r="3312" spans="1:2" x14ac:dyDescent="0.35">
      <c r="A3312" s="89"/>
      <c r="B3312" s="90"/>
    </row>
    <row r="3313" spans="1:2" x14ac:dyDescent="0.35">
      <c r="A3313" s="89"/>
      <c r="B3313" s="90"/>
    </row>
    <row r="3314" spans="1:2" x14ac:dyDescent="0.35">
      <c r="A3314" s="89"/>
      <c r="B3314" s="90"/>
    </row>
    <row r="3315" spans="1:2" x14ac:dyDescent="0.35">
      <c r="A3315" s="89"/>
      <c r="B3315" s="90"/>
    </row>
    <row r="3316" spans="1:2" x14ac:dyDescent="0.35">
      <c r="A3316" s="89"/>
      <c r="B3316" s="90"/>
    </row>
    <row r="3317" spans="1:2" x14ac:dyDescent="0.35">
      <c r="A3317" s="89"/>
      <c r="B3317" s="90"/>
    </row>
    <row r="3318" spans="1:2" x14ac:dyDescent="0.35">
      <c r="A3318" s="89"/>
      <c r="B3318" s="90"/>
    </row>
    <row r="3319" spans="1:2" x14ac:dyDescent="0.35">
      <c r="A3319" s="89"/>
      <c r="B3319" s="90"/>
    </row>
    <row r="3320" spans="1:2" x14ac:dyDescent="0.35">
      <c r="A3320" s="89"/>
      <c r="B3320" s="90"/>
    </row>
    <row r="3321" spans="1:2" x14ac:dyDescent="0.35">
      <c r="A3321" s="89"/>
      <c r="B3321" s="90"/>
    </row>
    <row r="3322" spans="1:2" x14ac:dyDescent="0.35">
      <c r="A3322" s="89"/>
      <c r="B3322" s="90"/>
    </row>
    <row r="3323" spans="1:2" x14ac:dyDescent="0.35">
      <c r="A3323" s="89"/>
      <c r="B3323" s="90"/>
    </row>
    <row r="3324" spans="1:2" x14ac:dyDescent="0.35">
      <c r="A3324" s="89"/>
      <c r="B3324" s="90"/>
    </row>
    <row r="3325" spans="1:2" x14ac:dyDescent="0.35">
      <c r="A3325" s="89"/>
      <c r="B3325" s="90"/>
    </row>
    <row r="3326" spans="1:2" x14ac:dyDescent="0.35">
      <c r="A3326" s="89"/>
      <c r="B3326" s="90"/>
    </row>
    <row r="3327" spans="1:2" x14ac:dyDescent="0.35">
      <c r="A3327" s="89"/>
      <c r="B3327" s="90"/>
    </row>
    <row r="3328" spans="1:2" x14ac:dyDescent="0.35">
      <c r="A3328" s="89"/>
      <c r="B3328" s="90"/>
    </row>
    <row r="3329" spans="1:2" x14ac:dyDescent="0.35">
      <c r="A3329" s="89"/>
      <c r="B3329" s="90"/>
    </row>
    <row r="3330" spans="1:2" x14ac:dyDescent="0.35">
      <c r="A3330" s="89"/>
      <c r="B3330" s="90"/>
    </row>
    <row r="3331" spans="1:2" x14ac:dyDescent="0.35">
      <c r="A3331" s="89"/>
      <c r="B3331" s="90"/>
    </row>
    <row r="3332" spans="1:2" x14ac:dyDescent="0.35">
      <c r="A3332" s="89"/>
      <c r="B3332" s="90"/>
    </row>
    <row r="3333" spans="1:2" x14ac:dyDescent="0.35">
      <c r="A3333" s="89"/>
      <c r="B3333" s="90"/>
    </row>
    <row r="3334" spans="1:2" x14ac:dyDescent="0.35">
      <c r="A3334" s="89"/>
      <c r="B3334" s="90"/>
    </row>
    <row r="3335" spans="1:2" x14ac:dyDescent="0.35">
      <c r="A3335" s="89"/>
      <c r="B3335" s="90"/>
    </row>
    <row r="3336" spans="1:2" x14ac:dyDescent="0.35">
      <c r="A3336" s="89"/>
      <c r="B3336" s="90"/>
    </row>
    <row r="3337" spans="1:2" x14ac:dyDescent="0.35">
      <c r="A3337" s="89"/>
      <c r="B3337" s="90"/>
    </row>
    <row r="3338" spans="1:2" x14ac:dyDescent="0.35">
      <c r="A3338" s="89"/>
      <c r="B3338" s="90"/>
    </row>
    <row r="3339" spans="1:2" x14ac:dyDescent="0.35">
      <c r="A3339" s="89"/>
      <c r="B3339" s="90"/>
    </row>
    <row r="3340" spans="1:2" x14ac:dyDescent="0.35">
      <c r="A3340" s="89"/>
      <c r="B3340" s="90"/>
    </row>
    <row r="3341" spans="1:2" x14ac:dyDescent="0.35">
      <c r="A3341" s="89"/>
      <c r="B3341" s="90"/>
    </row>
    <row r="3342" spans="1:2" x14ac:dyDescent="0.35">
      <c r="A3342" s="89"/>
      <c r="B3342" s="90"/>
    </row>
    <row r="3343" spans="1:2" x14ac:dyDescent="0.35">
      <c r="A3343" s="89"/>
      <c r="B3343" s="90"/>
    </row>
    <row r="3344" spans="1:2" x14ac:dyDescent="0.35">
      <c r="A3344" s="89"/>
      <c r="B3344" s="90"/>
    </row>
    <row r="3345" spans="1:2" x14ac:dyDescent="0.35">
      <c r="A3345" s="89"/>
      <c r="B3345" s="90"/>
    </row>
    <row r="3346" spans="1:2" x14ac:dyDescent="0.35">
      <c r="A3346" s="89"/>
      <c r="B3346" s="90"/>
    </row>
    <row r="3347" spans="1:2" x14ac:dyDescent="0.35">
      <c r="A3347" s="89"/>
      <c r="B3347" s="90"/>
    </row>
    <row r="3348" spans="1:2" x14ac:dyDescent="0.35">
      <c r="A3348" s="89"/>
      <c r="B3348" s="90"/>
    </row>
    <row r="3349" spans="1:2" x14ac:dyDescent="0.35">
      <c r="A3349" s="89"/>
      <c r="B3349" s="90"/>
    </row>
    <row r="3350" spans="1:2" x14ac:dyDescent="0.35">
      <c r="A3350" s="89"/>
      <c r="B3350" s="90"/>
    </row>
    <row r="3351" spans="1:2" x14ac:dyDescent="0.35">
      <c r="A3351" s="89"/>
      <c r="B3351" s="90"/>
    </row>
    <row r="3352" spans="1:2" x14ac:dyDescent="0.35">
      <c r="A3352" s="89"/>
      <c r="B3352" s="90"/>
    </row>
    <row r="3353" spans="1:2" x14ac:dyDescent="0.35">
      <c r="A3353" s="89"/>
      <c r="B3353" s="90"/>
    </row>
    <row r="3354" spans="1:2" x14ac:dyDescent="0.35">
      <c r="A3354" s="89"/>
      <c r="B3354" s="90"/>
    </row>
    <row r="3355" spans="1:2" x14ac:dyDescent="0.35">
      <c r="A3355" s="89"/>
      <c r="B3355" s="90"/>
    </row>
    <row r="3356" spans="1:2" x14ac:dyDescent="0.35">
      <c r="A3356" s="89"/>
      <c r="B3356" s="90"/>
    </row>
    <row r="3357" spans="1:2" x14ac:dyDescent="0.35">
      <c r="A3357" s="89"/>
      <c r="B3357" s="90"/>
    </row>
    <row r="3358" spans="1:2" x14ac:dyDescent="0.35">
      <c r="A3358" s="89"/>
      <c r="B3358" s="90"/>
    </row>
    <row r="3359" spans="1:2" x14ac:dyDescent="0.35">
      <c r="A3359" s="89"/>
      <c r="B3359" s="90"/>
    </row>
    <row r="3360" spans="1:2" x14ac:dyDescent="0.35">
      <c r="A3360" s="89"/>
      <c r="B3360" s="90"/>
    </row>
    <row r="3361" spans="1:2" x14ac:dyDescent="0.35">
      <c r="A3361" s="89"/>
      <c r="B3361" s="90"/>
    </row>
    <row r="3362" spans="1:2" x14ac:dyDescent="0.35">
      <c r="A3362" s="89"/>
      <c r="B3362" s="90"/>
    </row>
    <row r="3363" spans="1:2" x14ac:dyDescent="0.35">
      <c r="A3363" s="89"/>
      <c r="B3363" s="90"/>
    </row>
    <row r="3364" spans="1:2" x14ac:dyDescent="0.35">
      <c r="A3364" s="89"/>
      <c r="B3364" s="90"/>
    </row>
    <row r="3365" spans="1:2" x14ac:dyDescent="0.35">
      <c r="A3365" s="89"/>
      <c r="B3365" s="90"/>
    </row>
    <row r="3366" spans="1:2" x14ac:dyDescent="0.35">
      <c r="A3366" s="89"/>
      <c r="B3366" s="90"/>
    </row>
    <row r="3367" spans="1:2" x14ac:dyDescent="0.35">
      <c r="A3367" s="89"/>
      <c r="B3367" s="90"/>
    </row>
    <row r="3368" spans="1:2" x14ac:dyDescent="0.35">
      <c r="A3368" s="89"/>
      <c r="B3368" s="90"/>
    </row>
    <row r="3369" spans="1:2" x14ac:dyDescent="0.35">
      <c r="A3369" s="89"/>
      <c r="B3369" s="90"/>
    </row>
    <row r="3370" spans="1:2" x14ac:dyDescent="0.35">
      <c r="A3370" s="89"/>
      <c r="B3370" s="90"/>
    </row>
    <row r="3371" spans="1:2" x14ac:dyDescent="0.35">
      <c r="A3371" s="89"/>
      <c r="B3371" s="90"/>
    </row>
    <row r="3372" spans="1:2" x14ac:dyDescent="0.35">
      <c r="A3372" s="89"/>
      <c r="B3372" s="90"/>
    </row>
    <row r="3373" spans="1:2" x14ac:dyDescent="0.35">
      <c r="A3373" s="89"/>
      <c r="B3373" s="90"/>
    </row>
    <row r="3374" spans="1:2" x14ac:dyDescent="0.35">
      <c r="A3374" s="89"/>
      <c r="B3374" s="90"/>
    </row>
    <row r="3375" spans="1:2" x14ac:dyDescent="0.35">
      <c r="A3375" s="89"/>
      <c r="B3375" s="90"/>
    </row>
    <row r="3376" spans="1:2" x14ac:dyDescent="0.35">
      <c r="A3376" s="89"/>
      <c r="B3376" s="90"/>
    </row>
    <row r="3377" spans="1:2" x14ac:dyDescent="0.35">
      <c r="A3377" s="89"/>
      <c r="B3377" s="90"/>
    </row>
    <row r="3378" spans="1:2" x14ac:dyDescent="0.35">
      <c r="A3378" s="89"/>
      <c r="B3378" s="90"/>
    </row>
    <row r="3379" spans="1:2" x14ac:dyDescent="0.35">
      <c r="A3379" s="89"/>
      <c r="B3379" s="90"/>
    </row>
    <row r="3380" spans="1:2" x14ac:dyDescent="0.35">
      <c r="A3380" s="89"/>
      <c r="B3380" s="90"/>
    </row>
    <row r="3381" spans="1:2" x14ac:dyDescent="0.35">
      <c r="A3381" s="89"/>
      <c r="B3381" s="90"/>
    </row>
    <row r="3382" spans="1:2" x14ac:dyDescent="0.35">
      <c r="A3382" s="89"/>
      <c r="B3382" s="90"/>
    </row>
    <row r="3383" spans="1:2" x14ac:dyDescent="0.35">
      <c r="A3383" s="89"/>
      <c r="B3383" s="90"/>
    </row>
    <row r="3384" spans="1:2" x14ac:dyDescent="0.35">
      <c r="A3384" s="89"/>
      <c r="B3384" s="90"/>
    </row>
    <row r="3385" spans="1:2" x14ac:dyDescent="0.35">
      <c r="A3385" s="89"/>
      <c r="B3385" s="90"/>
    </row>
    <row r="3386" spans="1:2" x14ac:dyDescent="0.35">
      <c r="A3386" s="89"/>
      <c r="B3386" s="90"/>
    </row>
    <row r="3387" spans="1:2" x14ac:dyDescent="0.35">
      <c r="A3387" s="89"/>
      <c r="B3387" s="90"/>
    </row>
    <row r="3388" spans="1:2" x14ac:dyDescent="0.35">
      <c r="A3388" s="89"/>
      <c r="B3388" s="90"/>
    </row>
    <row r="3389" spans="1:2" x14ac:dyDescent="0.35">
      <c r="A3389" s="89"/>
      <c r="B3389" s="90"/>
    </row>
    <row r="3390" spans="1:2" x14ac:dyDescent="0.35">
      <c r="A3390" s="89"/>
      <c r="B3390" s="90"/>
    </row>
    <row r="3391" spans="1:2" x14ac:dyDescent="0.35">
      <c r="A3391" s="89"/>
      <c r="B3391" s="90"/>
    </row>
    <row r="3392" spans="1:2" x14ac:dyDescent="0.35">
      <c r="A3392" s="89"/>
      <c r="B3392" s="90"/>
    </row>
    <row r="3393" spans="1:2" x14ac:dyDescent="0.35">
      <c r="A3393" s="89"/>
      <c r="B3393" s="90"/>
    </row>
    <row r="3394" spans="1:2" x14ac:dyDescent="0.35">
      <c r="A3394" s="89"/>
      <c r="B3394" s="90"/>
    </row>
    <row r="3395" spans="1:2" x14ac:dyDescent="0.35">
      <c r="A3395" s="89"/>
      <c r="B3395" s="90"/>
    </row>
    <row r="3396" spans="1:2" x14ac:dyDescent="0.35">
      <c r="A3396" s="89"/>
      <c r="B3396" s="90"/>
    </row>
    <row r="3397" spans="1:2" x14ac:dyDescent="0.35">
      <c r="A3397" s="89"/>
      <c r="B3397" s="90"/>
    </row>
    <row r="3398" spans="1:2" x14ac:dyDescent="0.35">
      <c r="A3398" s="89"/>
      <c r="B3398" s="90"/>
    </row>
    <row r="3399" spans="1:2" x14ac:dyDescent="0.35">
      <c r="A3399" s="89"/>
      <c r="B3399" s="90"/>
    </row>
    <row r="3400" spans="1:2" x14ac:dyDescent="0.35">
      <c r="A3400" s="89"/>
      <c r="B3400" s="90"/>
    </row>
    <row r="3401" spans="1:2" x14ac:dyDescent="0.35">
      <c r="A3401" s="89"/>
      <c r="B3401" s="90"/>
    </row>
    <row r="3402" spans="1:2" x14ac:dyDescent="0.35">
      <c r="A3402" s="89"/>
      <c r="B3402" s="90"/>
    </row>
    <row r="3403" spans="1:2" x14ac:dyDescent="0.35">
      <c r="A3403" s="89"/>
      <c r="B3403" s="90"/>
    </row>
    <row r="3404" spans="1:2" x14ac:dyDescent="0.35">
      <c r="A3404" s="89"/>
      <c r="B3404" s="90"/>
    </row>
    <row r="3405" spans="1:2" x14ac:dyDescent="0.35">
      <c r="A3405" s="89"/>
      <c r="B3405" s="90"/>
    </row>
    <row r="3406" spans="1:2" x14ac:dyDescent="0.35">
      <c r="A3406" s="89"/>
      <c r="B3406" s="90"/>
    </row>
    <row r="3407" spans="1:2" x14ac:dyDescent="0.35">
      <c r="A3407" s="89"/>
      <c r="B3407" s="90"/>
    </row>
    <row r="3408" spans="1:2" x14ac:dyDescent="0.35">
      <c r="A3408" s="89"/>
      <c r="B3408" s="90"/>
    </row>
    <row r="3409" spans="1:2" x14ac:dyDescent="0.35">
      <c r="A3409" s="89"/>
      <c r="B3409" s="90"/>
    </row>
    <row r="3410" spans="1:2" x14ac:dyDescent="0.35">
      <c r="A3410" s="89"/>
      <c r="B3410" s="90"/>
    </row>
    <row r="3411" spans="1:2" x14ac:dyDescent="0.35">
      <c r="A3411" s="89"/>
      <c r="B3411" s="90"/>
    </row>
    <row r="3412" spans="1:2" x14ac:dyDescent="0.35">
      <c r="A3412" s="89"/>
      <c r="B3412" s="90"/>
    </row>
    <row r="3413" spans="1:2" x14ac:dyDescent="0.35">
      <c r="A3413" s="89"/>
      <c r="B3413" s="90"/>
    </row>
    <row r="3414" spans="1:2" x14ac:dyDescent="0.35">
      <c r="A3414" s="89"/>
      <c r="B3414" s="90"/>
    </row>
    <row r="3415" spans="1:2" x14ac:dyDescent="0.35">
      <c r="A3415" s="89"/>
      <c r="B3415" s="90"/>
    </row>
    <row r="3416" spans="1:2" x14ac:dyDescent="0.35">
      <c r="A3416" s="89"/>
      <c r="B3416" s="90"/>
    </row>
    <row r="3417" spans="1:2" x14ac:dyDescent="0.35">
      <c r="A3417" s="89"/>
      <c r="B3417" s="90"/>
    </row>
    <row r="3418" spans="1:2" x14ac:dyDescent="0.35">
      <c r="A3418" s="89"/>
      <c r="B3418" s="90"/>
    </row>
    <row r="3419" spans="1:2" x14ac:dyDescent="0.35">
      <c r="A3419" s="89"/>
      <c r="B3419" s="90"/>
    </row>
    <row r="3420" spans="1:2" x14ac:dyDescent="0.35">
      <c r="A3420" s="89"/>
      <c r="B3420" s="90"/>
    </row>
    <row r="3421" spans="1:2" x14ac:dyDescent="0.35">
      <c r="A3421" s="89"/>
      <c r="B3421" s="90"/>
    </row>
    <row r="3422" spans="1:2" x14ac:dyDescent="0.35">
      <c r="A3422" s="89"/>
      <c r="B3422" s="90"/>
    </row>
    <row r="3423" spans="1:2" x14ac:dyDescent="0.35">
      <c r="A3423" s="89"/>
      <c r="B3423" s="90"/>
    </row>
    <row r="3424" spans="1:2" x14ac:dyDescent="0.35">
      <c r="A3424" s="89"/>
      <c r="B3424" s="90"/>
    </row>
    <row r="3425" spans="1:2" x14ac:dyDescent="0.35">
      <c r="A3425" s="89"/>
      <c r="B3425" s="90"/>
    </row>
    <row r="3426" spans="1:2" x14ac:dyDescent="0.35">
      <c r="A3426" s="89"/>
      <c r="B3426" s="90"/>
    </row>
    <row r="3427" spans="1:2" x14ac:dyDescent="0.35">
      <c r="A3427" s="89"/>
      <c r="B3427" s="90"/>
    </row>
    <row r="3428" spans="1:2" x14ac:dyDescent="0.35">
      <c r="A3428" s="89"/>
      <c r="B3428" s="90"/>
    </row>
    <row r="3429" spans="1:2" x14ac:dyDescent="0.35">
      <c r="A3429" s="89"/>
      <c r="B3429" s="90"/>
    </row>
    <row r="3430" spans="1:2" x14ac:dyDescent="0.35">
      <c r="A3430" s="89"/>
      <c r="B3430" s="90"/>
    </row>
    <row r="3431" spans="1:2" x14ac:dyDescent="0.35">
      <c r="A3431" s="89"/>
      <c r="B3431" s="90"/>
    </row>
    <row r="3432" spans="1:2" x14ac:dyDescent="0.35">
      <c r="A3432" s="89"/>
      <c r="B3432" s="90"/>
    </row>
    <row r="3433" spans="1:2" x14ac:dyDescent="0.35">
      <c r="A3433" s="89"/>
      <c r="B3433" s="90"/>
    </row>
    <row r="3434" spans="1:2" x14ac:dyDescent="0.35">
      <c r="A3434" s="89"/>
      <c r="B3434" s="90"/>
    </row>
    <row r="3435" spans="1:2" x14ac:dyDescent="0.35">
      <c r="A3435" s="89"/>
      <c r="B3435" s="90"/>
    </row>
    <row r="3436" spans="1:2" x14ac:dyDescent="0.35">
      <c r="A3436" s="89"/>
      <c r="B3436" s="90"/>
    </row>
    <row r="3437" spans="1:2" x14ac:dyDescent="0.35">
      <c r="A3437" s="89"/>
      <c r="B3437" s="90"/>
    </row>
    <row r="3438" spans="1:2" x14ac:dyDescent="0.35">
      <c r="A3438" s="89"/>
      <c r="B3438" s="90"/>
    </row>
    <row r="3439" spans="1:2" x14ac:dyDescent="0.35">
      <c r="A3439" s="89"/>
      <c r="B3439" s="90"/>
    </row>
    <row r="3440" spans="1:2" x14ac:dyDescent="0.35">
      <c r="A3440" s="89"/>
      <c r="B3440" s="90"/>
    </row>
    <row r="3441" spans="1:2" x14ac:dyDescent="0.35">
      <c r="A3441" s="89"/>
      <c r="B3441" s="90"/>
    </row>
    <row r="3442" spans="1:2" x14ac:dyDescent="0.35">
      <c r="A3442" s="89"/>
      <c r="B3442" s="90"/>
    </row>
    <row r="3443" spans="1:2" x14ac:dyDescent="0.35">
      <c r="A3443" s="89"/>
      <c r="B3443" s="90"/>
    </row>
    <row r="3444" spans="1:2" x14ac:dyDescent="0.35">
      <c r="A3444" s="89"/>
      <c r="B3444" s="90"/>
    </row>
    <row r="3445" spans="1:2" x14ac:dyDescent="0.35">
      <c r="A3445" s="89"/>
      <c r="B3445" s="90"/>
    </row>
    <row r="3446" spans="1:2" x14ac:dyDescent="0.35">
      <c r="A3446" s="89"/>
      <c r="B3446" s="90"/>
    </row>
    <row r="3447" spans="1:2" x14ac:dyDescent="0.35">
      <c r="A3447" s="89"/>
      <c r="B3447" s="90"/>
    </row>
    <row r="3448" spans="1:2" x14ac:dyDescent="0.35">
      <c r="A3448" s="89"/>
      <c r="B3448" s="90"/>
    </row>
    <row r="3449" spans="1:2" x14ac:dyDescent="0.35">
      <c r="A3449" s="89"/>
      <c r="B3449" s="90"/>
    </row>
    <row r="3450" spans="1:2" x14ac:dyDescent="0.35">
      <c r="A3450" s="89"/>
      <c r="B3450" s="90"/>
    </row>
    <row r="3451" spans="1:2" x14ac:dyDescent="0.35">
      <c r="A3451" s="89"/>
      <c r="B3451" s="90"/>
    </row>
    <row r="3452" spans="1:2" x14ac:dyDescent="0.35">
      <c r="A3452" s="89"/>
      <c r="B3452" s="90"/>
    </row>
    <row r="3453" spans="1:2" x14ac:dyDescent="0.35">
      <c r="A3453" s="89"/>
      <c r="B3453" s="90"/>
    </row>
    <row r="3454" spans="1:2" x14ac:dyDescent="0.35">
      <c r="A3454" s="89"/>
      <c r="B3454" s="90"/>
    </row>
    <row r="3455" spans="1:2" x14ac:dyDescent="0.35">
      <c r="A3455" s="89"/>
      <c r="B3455" s="90"/>
    </row>
    <row r="3456" spans="1:2" x14ac:dyDescent="0.35">
      <c r="A3456" s="89"/>
      <c r="B3456" s="90"/>
    </row>
    <row r="3457" spans="1:2" x14ac:dyDescent="0.35">
      <c r="A3457" s="89"/>
      <c r="B3457" s="90"/>
    </row>
    <row r="3458" spans="1:2" x14ac:dyDescent="0.35">
      <c r="A3458" s="89"/>
      <c r="B3458" s="90"/>
    </row>
    <row r="3459" spans="1:2" x14ac:dyDescent="0.35">
      <c r="A3459" s="89"/>
      <c r="B3459" s="90"/>
    </row>
    <row r="3460" spans="1:2" x14ac:dyDescent="0.35">
      <c r="A3460" s="89"/>
      <c r="B3460" s="90"/>
    </row>
    <row r="3461" spans="1:2" x14ac:dyDescent="0.35">
      <c r="A3461" s="89"/>
      <c r="B3461" s="90"/>
    </row>
    <row r="3462" spans="1:2" x14ac:dyDescent="0.35">
      <c r="A3462" s="89"/>
      <c r="B3462" s="90"/>
    </row>
    <row r="3463" spans="1:2" x14ac:dyDescent="0.35">
      <c r="A3463" s="89"/>
      <c r="B3463" s="90"/>
    </row>
    <row r="3464" spans="1:2" x14ac:dyDescent="0.35">
      <c r="A3464" s="89"/>
      <c r="B3464" s="90"/>
    </row>
    <row r="3465" spans="1:2" x14ac:dyDescent="0.35">
      <c r="A3465" s="89"/>
      <c r="B3465" s="90"/>
    </row>
    <row r="3466" spans="1:2" x14ac:dyDescent="0.35">
      <c r="A3466" s="89"/>
      <c r="B3466" s="90"/>
    </row>
    <row r="3467" spans="1:2" x14ac:dyDescent="0.35">
      <c r="A3467" s="89"/>
      <c r="B3467" s="90"/>
    </row>
    <row r="3468" spans="1:2" x14ac:dyDescent="0.35">
      <c r="A3468" s="89"/>
      <c r="B3468" s="90"/>
    </row>
    <row r="3469" spans="1:2" x14ac:dyDescent="0.35">
      <c r="A3469" s="89"/>
      <c r="B3469" s="90"/>
    </row>
    <row r="3470" spans="1:2" x14ac:dyDescent="0.35">
      <c r="A3470" s="89"/>
      <c r="B3470" s="90"/>
    </row>
    <row r="3471" spans="1:2" x14ac:dyDescent="0.35">
      <c r="A3471" s="89"/>
      <c r="B3471" s="90"/>
    </row>
    <row r="3472" spans="1:2" x14ac:dyDescent="0.35">
      <c r="A3472" s="89"/>
      <c r="B3472" s="90"/>
    </row>
    <row r="3473" spans="1:2" x14ac:dyDescent="0.35">
      <c r="A3473" s="89"/>
      <c r="B3473" s="90"/>
    </row>
    <row r="3474" spans="1:2" x14ac:dyDescent="0.35">
      <c r="A3474" s="89"/>
      <c r="B3474" s="90"/>
    </row>
    <row r="3475" spans="1:2" x14ac:dyDescent="0.35">
      <c r="A3475" s="89"/>
      <c r="B3475" s="90"/>
    </row>
    <row r="3476" spans="1:2" x14ac:dyDescent="0.35">
      <c r="A3476" s="89"/>
      <c r="B3476" s="90"/>
    </row>
    <row r="3477" spans="1:2" x14ac:dyDescent="0.35">
      <c r="A3477" s="89"/>
      <c r="B3477" s="90"/>
    </row>
    <row r="3478" spans="1:2" x14ac:dyDescent="0.35">
      <c r="A3478" s="89"/>
      <c r="B3478" s="90"/>
    </row>
    <row r="3479" spans="1:2" x14ac:dyDescent="0.35">
      <c r="A3479" s="89"/>
      <c r="B3479" s="90"/>
    </row>
    <row r="3480" spans="1:2" x14ac:dyDescent="0.35">
      <c r="A3480" s="89"/>
      <c r="B3480" s="90"/>
    </row>
    <row r="3481" spans="1:2" x14ac:dyDescent="0.35">
      <c r="A3481" s="89"/>
      <c r="B3481" s="90"/>
    </row>
    <row r="3482" spans="1:2" x14ac:dyDescent="0.35">
      <c r="A3482" s="89"/>
      <c r="B3482" s="90"/>
    </row>
    <row r="3483" spans="1:2" x14ac:dyDescent="0.35">
      <c r="A3483" s="89"/>
      <c r="B3483" s="90"/>
    </row>
    <row r="3484" spans="1:2" x14ac:dyDescent="0.35">
      <c r="A3484" s="89"/>
      <c r="B3484" s="90"/>
    </row>
    <row r="3485" spans="1:2" x14ac:dyDescent="0.35">
      <c r="A3485" s="89"/>
      <c r="B3485" s="90"/>
    </row>
    <row r="3486" spans="1:2" x14ac:dyDescent="0.35">
      <c r="A3486" s="89"/>
      <c r="B3486" s="90"/>
    </row>
    <row r="3487" spans="1:2" x14ac:dyDescent="0.35">
      <c r="A3487" s="89"/>
      <c r="B3487" s="90"/>
    </row>
    <row r="3488" spans="1:2" x14ac:dyDescent="0.35">
      <c r="A3488" s="89"/>
      <c r="B3488" s="90"/>
    </row>
    <row r="3489" spans="1:2" x14ac:dyDescent="0.35">
      <c r="A3489" s="89"/>
      <c r="B3489" s="90"/>
    </row>
    <row r="3490" spans="1:2" x14ac:dyDescent="0.35">
      <c r="A3490" s="89"/>
      <c r="B3490" s="90"/>
    </row>
    <row r="3491" spans="1:2" x14ac:dyDescent="0.35">
      <c r="A3491" s="89"/>
      <c r="B3491" s="90"/>
    </row>
    <row r="3492" spans="1:2" x14ac:dyDescent="0.35">
      <c r="A3492" s="89"/>
      <c r="B3492" s="90"/>
    </row>
    <row r="3493" spans="1:2" x14ac:dyDescent="0.35">
      <c r="A3493" s="89"/>
      <c r="B3493" s="90"/>
    </row>
    <row r="3494" spans="1:2" x14ac:dyDescent="0.35">
      <c r="A3494" s="89"/>
      <c r="B3494" s="90"/>
    </row>
    <row r="3495" spans="1:2" x14ac:dyDescent="0.35">
      <c r="A3495" s="89"/>
      <c r="B3495" s="90"/>
    </row>
    <row r="3496" spans="1:2" x14ac:dyDescent="0.35">
      <c r="A3496" s="89"/>
      <c r="B3496" s="90"/>
    </row>
    <row r="3497" spans="1:2" x14ac:dyDescent="0.35">
      <c r="A3497" s="89"/>
      <c r="B3497" s="90"/>
    </row>
    <row r="3498" spans="1:2" x14ac:dyDescent="0.35">
      <c r="A3498" s="89"/>
      <c r="B3498" s="90"/>
    </row>
    <row r="3499" spans="1:2" x14ac:dyDescent="0.35">
      <c r="A3499" s="89"/>
      <c r="B3499" s="90"/>
    </row>
    <row r="3500" spans="1:2" x14ac:dyDescent="0.35">
      <c r="A3500" s="89"/>
      <c r="B3500" s="90"/>
    </row>
    <row r="3501" spans="1:2" x14ac:dyDescent="0.35">
      <c r="A3501" s="89"/>
      <c r="B3501" s="90"/>
    </row>
    <row r="3502" spans="1:2" x14ac:dyDescent="0.35">
      <c r="A3502" s="89"/>
      <c r="B3502" s="90"/>
    </row>
    <row r="3503" spans="1:2" x14ac:dyDescent="0.35">
      <c r="A3503" s="89"/>
      <c r="B3503" s="90"/>
    </row>
    <row r="3504" spans="1:2" x14ac:dyDescent="0.35">
      <c r="A3504" s="89"/>
      <c r="B3504" s="90"/>
    </row>
    <row r="3505" spans="1:2" x14ac:dyDescent="0.35">
      <c r="A3505" s="89"/>
      <c r="B3505" s="90"/>
    </row>
    <row r="3506" spans="1:2" x14ac:dyDescent="0.35">
      <c r="A3506" s="89"/>
      <c r="B3506" s="90"/>
    </row>
    <row r="3507" spans="1:2" x14ac:dyDescent="0.35">
      <c r="A3507" s="89"/>
      <c r="B3507" s="90"/>
    </row>
    <row r="3508" spans="1:2" x14ac:dyDescent="0.35">
      <c r="A3508" s="89"/>
      <c r="B3508" s="90"/>
    </row>
    <row r="3509" spans="1:2" x14ac:dyDescent="0.35">
      <c r="A3509" s="89"/>
      <c r="B3509" s="90"/>
    </row>
    <row r="3510" spans="1:2" x14ac:dyDescent="0.35">
      <c r="A3510" s="89"/>
      <c r="B3510" s="90"/>
    </row>
    <row r="3511" spans="1:2" x14ac:dyDescent="0.35">
      <c r="A3511" s="89"/>
      <c r="B3511" s="90"/>
    </row>
    <row r="3512" spans="1:2" x14ac:dyDescent="0.35">
      <c r="A3512" s="89"/>
      <c r="B3512" s="90"/>
    </row>
    <row r="3513" spans="1:2" x14ac:dyDescent="0.35">
      <c r="A3513" s="89"/>
      <c r="B3513" s="90"/>
    </row>
    <row r="3514" spans="1:2" x14ac:dyDescent="0.35">
      <c r="A3514" s="89"/>
      <c r="B3514" s="90"/>
    </row>
    <row r="3515" spans="1:2" x14ac:dyDescent="0.35">
      <c r="A3515" s="89"/>
      <c r="B3515" s="90"/>
    </row>
    <row r="3516" spans="1:2" x14ac:dyDescent="0.35">
      <c r="A3516" s="89"/>
      <c r="B3516" s="90"/>
    </row>
    <row r="3517" spans="1:2" x14ac:dyDescent="0.35">
      <c r="A3517" s="89"/>
      <c r="B3517" s="90"/>
    </row>
    <row r="3518" spans="1:2" x14ac:dyDescent="0.35">
      <c r="A3518" s="89"/>
      <c r="B3518" s="90"/>
    </row>
    <row r="3519" spans="1:2" x14ac:dyDescent="0.35">
      <c r="A3519" s="89"/>
      <c r="B3519" s="90"/>
    </row>
    <row r="3520" spans="1:2" x14ac:dyDescent="0.35">
      <c r="A3520" s="89"/>
      <c r="B3520" s="90"/>
    </row>
    <row r="3521" spans="1:2" x14ac:dyDescent="0.35">
      <c r="A3521" s="89"/>
      <c r="B3521" s="90"/>
    </row>
    <row r="3522" spans="1:2" x14ac:dyDescent="0.35">
      <c r="A3522" s="89"/>
      <c r="B3522" s="90"/>
    </row>
    <row r="3523" spans="1:2" x14ac:dyDescent="0.35">
      <c r="A3523" s="89"/>
      <c r="B3523" s="90"/>
    </row>
    <row r="3524" spans="1:2" x14ac:dyDescent="0.35">
      <c r="A3524" s="89"/>
      <c r="B3524" s="90"/>
    </row>
    <row r="3525" spans="1:2" x14ac:dyDescent="0.35">
      <c r="A3525" s="89"/>
      <c r="B3525" s="90"/>
    </row>
    <row r="3526" spans="1:2" x14ac:dyDescent="0.35">
      <c r="A3526" s="89"/>
      <c r="B3526" s="90"/>
    </row>
    <row r="3527" spans="1:2" x14ac:dyDescent="0.35">
      <c r="A3527" s="89"/>
      <c r="B3527" s="90"/>
    </row>
    <row r="3528" spans="1:2" x14ac:dyDescent="0.35">
      <c r="A3528" s="89"/>
      <c r="B3528" s="90"/>
    </row>
    <row r="3529" spans="1:2" x14ac:dyDescent="0.35">
      <c r="A3529" s="89"/>
      <c r="B3529" s="90"/>
    </row>
    <row r="3530" spans="1:2" x14ac:dyDescent="0.35">
      <c r="A3530" s="89"/>
      <c r="B3530" s="90"/>
    </row>
    <row r="3531" spans="1:2" x14ac:dyDescent="0.35">
      <c r="A3531" s="89"/>
      <c r="B3531" s="90"/>
    </row>
    <row r="3532" spans="1:2" x14ac:dyDescent="0.35">
      <c r="A3532" s="89"/>
      <c r="B3532" s="90"/>
    </row>
    <row r="3533" spans="1:2" x14ac:dyDescent="0.35">
      <c r="A3533" s="89"/>
      <c r="B3533" s="90"/>
    </row>
    <row r="3534" spans="1:2" x14ac:dyDescent="0.35">
      <c r="A3534" s="89"/>
      <c r="B3534" s="90"/>
    </row>
    <row r="3535" spans="1:2" x14ac:dyDescent="0.35">
      <c r="A3535" s="89"/>
      <c r="B3535" s="90"/>
    </row>
    <row r="3536" spans="1:2" x14ac:dyDescent="0.35">
      <c r="A3536" s="89"/>
      <c r="B3536" s="90"/>
    </row>
    <row r="3537" spans="1:2" x14ac:dyDescent="0.35">
      <c r="A3537" s="89"/>
      <c r="B3537" s="90"/>
    </row>
    <row r="3538" spans="1:2" x14ac:dyDescent="0.35">
      <c r="A3538" s="89"/>
      <c r="B3538" s="90"/>
    </row>
    <row r="3539" spans="1:2" x14ac:dyDescent="0.35">
      <c r="A3539" s="89"/>
      <c r="B3539" s="90"/>
    </row>
    <row r="3540" spans="1:2" x14ac:dyDescent="0.35">
      <c r="A3540" s="89"/>
      <c r="B3540" s="90"/>
    </row>
    <row r="3541" spans="1:2" x14ac:dyDescent="0.35">
      <c r="A3541" s="89"/>
      <c r="B3541" s="90"/>
    </row>
    <row r="3542" spans="1:2" x14ac:dyDescent="0.35">
      <c r="A3542" s="89"/>
      <c r="B3542" s="90"/>
    </row>
    <row r="3543" spans="1:2" x14ac:dyDescent="0.35">
      <c r="A3543" s="89"/>
      <c r="B3543" s="90"/>
    </row>
    <row r="3544" spans="1:2" x14ac:dyDescent="0.35">
      <c r="A3544" s="89"/>
      <c r="B3544" s="90"/>
    </row>
    <row r="3545" spans="1:2" x14ac:dyDescent="0.35">
      <c r="A3545" s="89"/>
      <c r="B3545" s="90"/>
    </row>
    <row r="3546" spans="1:2" x14ac:dyDescent="0.35">
      <c r="A3546" s="89"/>
      <c r="B3546" s="90"/>
    </row>
    <row r="3547" spans="1:2" x14ac:dyDescent="0.35">
      <c r="A3547" s="89"/>
      <c r="B3547" s="90"/>
    </row>
    <row r="3548" spans="1:2" x14ac:dyDescent="0.35">
      <c r="A3548" s="89"/>
      <c r="B3548" s="90"/>
    </row>
    <row r="3549" spans="1:2" x14ac:dyDescent="0.35">
      <c r="A3549" s="89"/>
      <c r="B3549" s="90"/>
    </row>
    <row r="3550" spans="1:2" x14ac:dyDescent="0.35">
      <c r="A3550" s="89"/>
      <c r="B3550" s="90"/>
    </row>
    <row r="3551" spans="1:2" x14ac:dyDescent="0.35">
      <c r="A3551" s="89"/>
      <c r="B3551" s="90"/>
    </row>
    <row r="3552" spans="1:2" x14ac:dyDescent="0.35">
      <c r="A3552" s="89"/>
      <c r="B3552" s="90"/>
    </row>
    <row r="3553" spans="1:2" x14ac:dyDescent="0.35">
      <c r="A3553" s="89"/>
      <c r="B3553" s="90"/>
    </row>
    <row r="3554" spans="1:2" x14ac:dyDescent="0.35">
      <c r="A3554" s="89"/>
      <c r="B3554" s="90"/>
    </row>
    <row r="3555" spans="1:2" x14ac:dyDescent="0.35">
      <c r="A3555" s="89"/>
      <c r="B3555" s="90"/>
    </row>
    <row r="3556" spans="1:2" x14ac:dyDescent="0.35">
      <c r="A3556" s="89"/>
      <c r="B3556" s="90"/>
    </row>
    <row r="3557" spans="1:2" x14ac:dyDescent="0.35">
      <c r="A3557" s="89"/>
      <c r="B3557" s="90"/>
    </row>
    <row r="3558" spans="1:2" x14ac:dyDescent="0.35">
      <c r="A3558" s="89"/>
      <c r="B3558" s="90"/>
    </row>
    <row r="3559" spans="1:2" x14ac:dyDescent="0.35">
      <c r="A3559" s="89"/>
      <c r="B3559" s="90"/>
    </row>
    <row r="3560" spans="1:2" x14ac:dyDescent="0.35">
      <c r="A3560" s="89"/>
      <c r="B3560" s="90"/>
    </row>
    <row r="3561" spans="1:2" x14ac:dyDescent="0.35">
      <c r="A3561" s="89"/>
      <c r="B3561" s="90"/>
    </row>
    <row r="3562" spans="1:2" x14ac:dyDescent="0.35">
      <c r="A3562" s="89"/>
      <c r="B3562" s="90"/>
    </row>
    <row r="3563" spans="1:2" x14ac:dyDescent="0.35">
      <c r="A3563" s="89"/>
      <c r="B3563" s="90"/>
    </row>
    <row r="3564" spans="1:2" x14ac:dyDescent="0.35">
      <c r="A3564" s="89"/>
      <c r="B3564" s="90"/>
    </row>
    <row r="3565" spans="1:2" x14ac:dyDescent="0.35">
      <c r="A3565" s="89"/>
      <c r="B3565" s="90"/>
    </row>
    <row r="3566" spans="1:2" x14ac:dyDescent="0.35">
      <c r="A3566" s="89"/>
      <c r="B3566" s="90"/>
    </row>
    <row r="3567" spans="1:2" x14ac:dyDescent="0.35">
      <c r="A3567" s="89"/>
      <c r="B3567" s="90"/>
    </row>
    <row r="3568" spans="1:2" x14ac:dyDescent="0.35">
      <c r="A3568" s="89"/>
      <c r="B3568" s="90"/>
    </row>
    <row r="3569" spans="1:2" x14ac:dyDescent="0.35">
      <c r="A3569" s="89"/>
      <c r="B3569" s="90"/>
    </row>
    <row r="3570" spans="1:2" x14ac:dyDescent="0.35">
      <c r="A3570" s="89"/>
      <c r="B3570" s="90"/>
    </row>
    <row r="3571" spans="1:2" x14ac:dyDescent="0.35">
      <c r="A3571" s="89"/>
      <c r="B3571" s="90"/>
    </row>
    <row r="3572" spans="1:2" x14ac:dyDescent="0.35">
      <c r="A3572" s="89"/>
      <c r="B3572" s="90"/>
    </row>
    <row r="3573" spans="1:2" x14ac:dyDescent="0.35">
      <c r="A3573" s="89"/>
      <c r="B3573" s="90"/>
    </row>
    <row r="3574" spans="1:2" x14ac:dyDescent="0.35">
      <c r="A3574" s="89"/>
      <c r="B3574" s="90"/>
    </row>
    <row r="3575" spans="1:2" x14ac:dyDescent="0.35">
      <c r="A3575" s="89"/>
      <c r="B3575" s="90"/>
    </row>
    <row r="3576" spans="1:2" x14ac:dyDescent="0.35">
      <c r="A3576" s="89"/>
      <c r="B3576" s="90"/>
    </row>
    <row r="3577" spans="1:2" x14ac:dyDescent="0.35">
      <c r="A3577" s="89"/>
      <c r="B3577" s="90"/>
    </row>
    <row r="3578" spans="1:2" x14ac:dyDescent="0.35">
      <c r="A3578" s="89"/>
      <c r="B3578" s="90"/>
    </row>
    <row r="3579" spans="1:2" x14ac:dyDescent="0.35">
      <c r="A3579" s="89"/>
      <c r="B3579" s="90"/>
    </row>
    <row r="3580" spans="1:2" x14ac:dyDescent="0.35">
      <c r="A3580" s="89"/>
      <c r="B3580" s="90"/>
    </row>
    <row r="3581" spans="1:2" x14ac:dyDescent="0.35">
      <c r="A3581" s="89"/>
      <c r="B3581" s="90"/>
    </row>
    <row r="3582" spans="1:2" x14ac:dyDescent="0.35">
      <c r="A3582" s="89"/>
      <c r="B3582" s="90"/>
    </row>
    <row r="3583" spans="1:2" x14ac:dyDescent="0.35">
      <c r="A3583" s="89"/>
      <c r="B3583" s="90"/>
    </row>
    <row r="3584" spans="1:2" x14ac:dyDescent="0.35">
      <c r="A3584" s="89"/>
      <c r="B3584" s="90"/>
    </row>
    <row r="3585" spans="1:2" x14ac:dyDescent="0.35">
      <c r="A3585" s="89"/>
      <c r="B3585" s="90"/>
    </row>
    <row r="3586" spans="1:2" x14ac:dyDescent="0.35">
      <c r="A3586" s="89"/>
      <c r="B3586" s="90"/>
    </row>
    <row r="3587" spans="1:2" x14ac:dyDescent="0.35">
      <c r="A3587" s="89"/>
      <c r="B3587" s="90"/>
    </row>
    <row r="3588" spans="1:2" x14ac:dyDescent="0.35">
      <c r="A3588" s="89"/>
      <c r="B3588" s="90"/>
    </row>
    <row r="3589" spans="1:2" x14ac:dyDescent="0.35">
      <c r="A3589" s="89"/>
      <c r="B3589" s="90"/>
    </row>
    <row r="3590" spans="1:2" x14ac:dyDescent="0.35">
      <c r="A3590" s="89"/>
      <c r="B3590" s="90"/>
    </row>
    <row r="3591" spans="1:2" x14ac:dyDescent="0.35">
      <c r="A3591" s="89"/>
      <c r="B3591" s="90"/>
    </row>
    <row r="3592" spans="1:2" x14ac:dyDescent="0.35">
      <c r="A3592" s="89"/>
      <c r="B3592" s="90"/>
    </row>
    <row r="3593" spans="1:2" x14ac:dyDescent="0.35">
      <c r="A3593" s="89"/>
      <c r="B3593" s="90"/>
    </row>
    <row r="3594" spans="1:2" x14ac:dyDescent="0.35">
      <c r="A3594" s="89"/>
      <c r="B3594" s="90"/>
    </row>
    <row r="3595" spans="1:2" x14ac:dyDescent="0.35">
      <c r="A3595" s="89"/>
      <c r="B3595" s="90"/>
    </row>
    <row r="3596" spans="1:2" x14ac:dyDescent="0.35">
      <c r="A3596" s="89"/>
      <c r="B3596" s="90"/>
    </row>
    <row r="3597" spans="1:2" x14ac:dyDescent="0.35">
      <c r="A3597" s="89"/>
      <c r="B3597" s="90"/>
    </row>
    <row r="3598" spans="1:2" x14ac:dyDescent="0.35">
      <c r="A3598" s="89"/>
      <c r="B3598" s="90"/>
    </row>
    <row r="3599" spans="1:2" x14ac:dyDescent="0.35">
      <c r="A3599" s="89"/>
      <c r="B3599" s="90"/>
    </row>
    <row r="3600" spans="1:2" x14ac:dyDescent="0.35">
      <c r="A3600" s="89"/>
      <c r="B3600" s="90"/>
    </row>
    <row r="3601" spans="1:2" x14ac:dyDescent="0.35">
      <c r="A3601" s="89"/>
      <c r="B3601" s="90"/>
    </row>
    <row r="3602" spans="1:2" x14ac:dyDescent="0.35">
      <c r="A3602" s="89"/>
      <c r="B3602" s="90"/>
    </row>
    <row r="3603" spans="1:2" x14ac:dyDescent="0.35">
      <c r="A3603" s="89"/>
      <c r="B3603" s="90"/>
    </row>
    <row r="3604" spans="1:2" x14ac:dyDescent="0.35">
      <c r="A3604" s="89"/>
      <c r="B3604" s="90"/>
    </row>
    <row r="3605" spans="1:2" x14ac:dyDescent="0.35">
      <c r="A3605" s="89"/>
      <c r="B3605" s="90"/>
    </row>
    <row r="3606" spans="1:2" x14ac:dyDescent="0.35">
      <c r="A3606" s="89"/>
      <c r="B3606" s="90"/>
    </row>
    <row r="3607" spans="1:2" x14ac:dyDescent="0.35">
      <c r="A3607" s="89"/>
      <c r="B3607" s="90"/>
    </row>
    <row r="3608" spans="1:2" x14ac:dyDescent="0.35">
      <c r="A3608" s="89"/>
      <c r="B3608" s="90"/>
    </row>
    <row r="3609" spans="1:2" x14ac:dyDescent="0.35">
      <c r="A3609" s="89"/>
      <c r="B3609" s="90"/>
    </row>
    <row r="3610" spans="1:2" x14ac:dyDescent="0.35">
      <c r="A3610" s="89"/>
      <c r="B3610" s="90"/>
    </row>
    <row r="3611" spans="1:2" x14ac:dyDescent="0.35">
      <c r="A3611" s="89"/>
      <c r="B3611" s="90"/>
    </row>
    <row r="3612" spans="1:2" x14ac:dyDescent="0.35">
      <c r="A3612" s="89"/>
      <c r="B3612" s="90"/>
    </row>
    <row r="3613" spans="1:2" x14ac:dyDescent="0.35">
      <c r="A3613" s="89"/>
      <c r="B3613" s="90"/>
    </row>
    <row r="3614" spans="1:2" x14ac:dyDescent="0.35">
      <c r="A3614" s="89"/>
      <c r="B3614" s="90"/>
    </row>
    <row r="3615" spans="1:2" x14ac:dyDescent="0.35">
      <c r="A3615" s="89"/>
      <c r="B3615" s="90"/>
    </row>
    <row r="3616" spans="1:2" x14ac:dyDescent="0.35">
      <c r="A3616" s="89"/>
      <c r="B3616" s="90"/>
    </row>
    <row r="3617" spans="1:2" x14ac:dyDescent="0.35">
      <c r="A3617" s="89"/>
      <c r="B3617" s="90"/>
    </row>
    <row r="3618" spans="1:2" x14ac:dyDescent="0.35">
      <c r="A3618" s="89"/>
      <c r="B3618" s="90"/>
    </row>
    <row r="3619" spans="1:2" x14ac:dyDescent="0.35">
      <c r="A3619" s="89"/>
      <c r="B3619" s="90"/>
    </row>
    <row r="3620" spans="1:2" x14ac:dyDescent="0.35">
      <c r="A3620" s="89"/>
      <c r="B3620" s="90"/>
    </row>
    <row r="3621" spans="1:2" x14ac:dyDescent="0.35">
      <c r="A3621" s="89"/>
      <c r="B3621" s="90"/>
    </row>
    <row r="3622" spans="1:2" x14ac:dyDescent="0.35">
      <c r="A3622" s="89"/>
      <c r="B3622" s="90"/>
    </row>
    <row r="3623" spans="1:2" x14ac:dyDescent="0.35">
      <c r="A3623" s="89"/>
      <c r="B3623" s="90"/>
    </row>
    <row r="3624" spans="1:2" x14ac:dyDescent="0.35">
      <c r="A3624" s="89"/>
      <c r="B3624" s="90"/>
    </row>
    <row r="3625" spans="1:2" x14ac:dyDescent="0.35">
      <c r="A3625" s="89"/>
      <c r="B3625" s="90"/>
    </row>
    <row r="3626" spans="1:2" x14ac:dyDescent="0.35">
      <c r="A3626" s="89"/>
      <c r="B3626" s="90"/>
    </row>
    <row r="3627" spans="1:2" x14ac:dyDescent="0.35">
      <c r="A3627" s="89"/>
      <c r="B3627" s="90"/>
    </row>
    <row r="3628" spans="1:2" x14ac:dyDescent="0.35">
      <c r="A3628" s="89"/>
      <c r="B3628" s="90"/>
    </row>
    <row r="3629" spans="1:2" x14ac:dyDescent="0.35">
      <c r="A3629" s="89"/>
      <c r="B3629" s="90"/>
    </row>
    <row r="3630" spans="1:2" x14ac:dyDescent="0.35">
      <c r="A3630" s="89"/>
      <c r="B3630" s="90"/>
    </row>
    <row r="3631" spans="1:2" x14ac:dyDescent="0.35">
      <c r="A3631" s="89"/>
      <c r="B3631" s="90"/>
    </row>
    <row r="3632" spans="1:2" x14ac:dyDescent="0.35">
      <c r="A3632" s="89"/>
      <c r="B3632" s="90"/>
    </row>
    <row r="3633" spans="1:2" x14ac:dyDescent="0.35">
      <c r="A3633" s="89"/>
      <c r="B3633" s="90"/>
    </row>
    <row r="3634" spans="1:2" x14ac:dyDescent="0.35">
      <c r="A3634" s="89"/>
      <c r="B3634" s="90"/>
    </row>
    <row r="3635" spans="1:2" x14ac:dyDescent="0.35">
      <c r="A3635" s="89"/>
      <c r="B3635" s="90"/>
    </row>
    <row r="3636" spans="1:2" x14ac:dyDescent="0.35">
      <c r="A3636" s="89"/>
      <c r="B3636" s="90"/>
    </row>
    <row r="3637" spans="1:2" x14ac:dyDescent="0.35">
      <c r="A3637" s="89"/>
      <c r="B3637" s="90"/>
    </row>
    <row r="3638" spans="1:2" x14ac:dyDescent="0.35">
      <c r="A3638" s="89"/>
      <c r="B3638" s="90"/>
    </row>
    <row r="3639" spans="1:2" x14ac:dyDescent="0.35">
      <c r="A3639" s="89"/>
      <c r="B3639" s="90"/>
    </row>
    <row r="3640" spans="1:2" x14ac:dyDescent="0.35">
      <c r="A3640" s="89"/>
      <c r="B3640" s="90"/>
    </row>
    <row r="3641" spans="1:2" x14ac:dyDescent="0.35">
      <c r="A3641" s="89"/>
      <c r="B3641" s="90"/>
    </row>
    <row r="3642" spans="1:2" x14ac:dyDescent="0.35">
      <c r="A3642" s="89"/>
      <c r="B3642" s="90"/>
    </row>
    <row r="3643" spans="1:2" x14ac:dyDescent="0.35">
      <c r="A3643" s="89"/>
      <c r="B3643" s="90"/>
    </row>
    <row r="3644" spans="1:2" x14ac:dyDescent="0.35">
      <c r="A3644" s="89"/>
      <c r="B3644" s="90"/>
    </row>
    <row r="3645" spans="1:2" x14ac:dyDescent="0.35">
      <c r="A3645" s="89"/>
      <c r="B3645" s="90"/>
    </row>
    <row r="3646" spans="1:2" x14ac:dyDescent="0.35">
      <c r="A3646" s="89"/>
      <c r="B3646" s="90"/>
    </row>
    <row r="3647" spans="1:2" x14ac:dyDescent="0.35">
      <c r="A3647" s="89"/>
      <c r="B3647" s="90"/>
    </row>
    <row r="3648" spans="1:2" x14ac:dyDescent="0.35">
      <c r="A3648" s="89"/>
      <c r="B3648" s="90"/>
    </row>
    <row r="3649" spans="1:2" x14ac:dyDescent="0.35">
      <c r="A3649" s="89"/>
      <c r="B3649" s="90"/>
    </row>
    <row r="3650" spans="1:2" x14ac:dyDescent="0.35">
      <c r="A3650" s="89"/>
      <c r="B3650" s="90"/>
    </row>
    <row r="3651" spans="1:2" x14ac:dyDescent="0.35">
      <c r="A3651" s="89"/>
      <c r="B3651" s="90"/>
    </row>
    <row r="3652" spans="1:2" x14ac:dyDescent="0.35">
      <c r="A3652" s="89"/>
      <c r="B3652" s="90"/>
    </row>
    <row r="3653" spans="1:2" x14ac:dyDescent="0.35">
      <c r="A3653" s="89"/>
      <c r="B3653" s="90"/>
    </row>
    <row r="3654" spans="1:2" x14ac:dyDescent="0.35">
      <c r="A3654" s="89"/>
      <c r="B3654" s="90"/>
    </row>
    <row r="3655" spans="1:2" x14ac:dyDescent="0.35">
      <c r="A3655" s="89"/>
      <c r="B3655" s="90"/>
    </row>
    <row r="3656" spans="1:2" x14ac:dyDescent="0.35">
      <c r="A3656" s="89"/>
      <c r="B3656" s="90"/>
    </row>
    <row r="3657" spans="1:2" x14ac:dyDescent="0.35">
      <c r="A3657" s="89"/>
      <c r="B3657" s="90"/>
    </row>
    <row r="3658" spans="1:2" x14ac:dyDescent="0.35">
      <c r="A3658" s="89"/>
      <c r="B3658" s="90"/>
    </row>
    <row r="3659" spans="1:2" x14ac:dyDescent="0.35">
      <c r="A3659" s="89"/>
      <c r="B3659" s="90"/>
    </row>
    <row r="3660" spans="1:2" x14ac:dyDescent="0.35">
      <c r="A3660" s="89"/>
      <c r="B3660" s="90"/>
    </row>
    <row r="3661" spans="1:2" x14ac:dyDescent="0.35">
      <c r="A3661" s="89"/>
      <c r="B3661" s="90"/>
    </row>
    <row r="3662" spans="1:2" x14ac:dyDescent="0.35">
      <c r="A3662" s="89"/>
      <c r="B3662" s="90"/>
    </row>
    <row r="3663" spans="1:2" x14ac:dyDescent="0.35">
      <c r="A3663" s="89"/>
      <c r="B3663" s="90"/>
    </row>
    <row r="3664" spans="1:2" x14ac:dyDescent="0.35">
      <c r="A3664" s="89"/>
      <c r="B3664" s="90"/>
    </row>
    <row r="3665" spans="1:2" x14ac:dyDescent="0.35">
      <c r="A3665" s="89"/>
      <c r="B3665" s="90"/>
    </row>
    <row r="3666" spans="1:2" x14ac:dyDescent="0.35">
      <c r="A3666" s="89"/>
      <c r="B3666" s="90"/>
    </row>
    <row r="3667" spans="1:2" x14ac:dyDescent="0.35">
      <c r="A3667" s="89"/>
      <c r="B3667" s="90"/>
    </row>
    <row r="3668" spans="1:2" x14ac:dyDescent="0.35">
      <c r="A3668" s="89"/>
      <c r="B3668" s="90"/>
    </row>
    <row r="3669" spans="1:2" x14ac:dyDescent="0.35">
      <c r="A3669" s="89"/>
      <c r="B3669" s="90"/>
    </row>
    <row r="3670" spans="1:2" x14ac:dyDescent="0.35">
      <c r="A3670" s="89"/>
      <c r="B3670" s="90"/>
    </row>
    <row r="3671" spans="1:2" x14ac:dyDescent="0.35">
      <c r="A3671" s="89"/>
      <c r="B3671" s="90"/>
    </row>
    <row r="3672" spans="1:2" x14ac:dyDescent="0.35">
      <c r="A3672" s="89"/>
      <c r="B3672" s="90"/>
    </row>
    <row r="3673" spans="1:2" x14ac:dyDescent="0.35">
      <c r="A3673" s="89"/>
      <c r="B3673" s="90"/>
    </row>
    <row r="3674" spans="1:2" x14ac:dyDescent="0.35">
      <c r="A3674" s="89"/>
      <c r="B3674" s="90"/>
    </row>
    <row r="3675" spans="1:2" x14ac:dyDescent="0.35">
      <c r="A3675" s="89"/>
      <c r="B3675" s="90"/>
    </row>
    <row r="3676" spans="1:2" x14ac:dyDescent="0.35">
      <c r="A3676" s="89"/>
      <c r="B3676" s="90"/>
    </row>
    <row r="3677" spans="1:2" x14ac:dyDescent="0.35">
      <c r="A3677" s="89"/>
      <c r="B3677" s="90"/>
    </row>
    <row r="3678" spans="1:2" x14ac:dyDescent="0.35">
      <c r="A3678" s="89"/>
      <c r="B3678" s="90"/>
    </row>
    <row r="3679" spans="1:2" x14ac:dyDescent="0.35">
      <c r="A3679" s="89"/>
      <c r="B3679" s="90"/>
    </row>
    <row r="3680" spans="1:2" x14ac:dyDescent="0.35">
      <c r="A3680" s="89"/>
      <c r="B3680" s="90"/>
    </row>
    <row r="3681" spans="1:2" x14ac:dyDescent="0.35">
      <c r="A3681" s="89"/>
      <c r="B3681" s="90"/>
    </row>
    <row r="3682" spans="1:2" x14ac:dyDescent="0.35">
      <c r="A3682" s="89"/>
      <c r="B3682" s="90"/>
    </row>
    <row r="3683" spans="1:2" x14ac:dyDescent="0.35">
      <c r="A3683" s="89"/>
      <c r="B3683" s="90"/>
    </row>
    <row r="3684" spans="1:2" x14ac:dyDescent="0.35">
      <c r="A3684" s="89"/>
      <c r="B3684" s="90"/>
    </row>
    <row r="3685" spans="1:2" x14ac:dyDescent="0.35">
      <c r="A3685" s="89"/>
      <c r="B3685" s="90"/>
    </row>
    <row r="3686" spans="1:2" x14ac:dyDescent="0.35">
      <c r="A3686" s="89"/>
      <c r="B3686" s="90"/>
    </row>
    <row r="3687" spans="1:2" x14ac:dyDescent="0.35">
      <c r="A3687" s="89"/>
      <c r="B3687" s="90"/>
    </row>
    <row r="3688" spans="1:2" x14ac:dyDescent="0.35">
      <c r="A3688" s="89"/>
      <c r="B3688" s="90"/>
    </row>
    <row r="3689" spans="1:2" x14ac:dyDescent="0.35">
      <c r="A3689" s="89"/>
      <c r="B3689" s="90"/>
    </row>
    <row r="3690" spans="1:2" x14ac:dyDescent="0.35">
      <c r="A3690" s="89"/>
      <c r="B3690" s="90"/>
    </row>
    <row r="3691" spans="1:2" x14ac:dyDescent="0.35">
      <c r="A3691" s="89"/>
      <c r="B3691" s="90"/>
    </row>
    <row r="3692" spans="1:2" x14ac:dyDescent="0.35">
      <c r="A3692" s="89"/>
      <c r="B3692" s="90"/>
    </row>
    <row r="3693" spans="1:2" x14ac:dyDescent="0.35">
      <c r="A3693" s="89"/>
      <c r="B3693" s="90"/>
    </row>
    <row r="3694" spans="1:2" x14ac:dyDescent="0.35">
      <c r="A3694" s="89"/>
      <c r="B3694" s="90"/>
    </row>
    <row r="3695" spans="1:2" x14ac:dyDescent="0.35">
      <c r="A3695" s="89"/>
      <c r="B3695" s="90"/>
    </row>
    <row r="3696" spans="1:2" x14ac:dyDescent="0.35">
      <c r="A3696" s="89"/>
      <c r="B3696" s="90"/>
    </row>
    <row r="3697" spans="1:2" x14ac:dyDescent="0.35">
      <c r="A3697" s="89"/>
      <c r="B3697" s="90"/>
    </row>
    <row r="3698" spans="1:2" x14ac:dyDescent="0.35">
      <c r="A3698" s="89"/>
      <c r="B3698" s="90"/>
    </row>
    <row r="3699" spans="1:2" x14ac:dyDescent="0.35">
      <c r="A3699" s="89"/>
      <c r="B3699" s="90"/>
    </row>
    <row r="3700" spans="1:2" x14ac:dyDescent="0.35">
      <c r="A3700" s="89"/>
      <c r="B3700" s="90"/>
    </row>
    <row r="3701" spans="1:2" x14ac:dyDescent="0.35">
      <c r="A3701" s="89"/>
      <c r="B3701" s="90"/>
    </row>
    <row r="3702" spans="1:2" x14ac:dyDescent="0.35">
      <c r="A3702" s="89"/>
      <c r="B3702" s="90"/>
    </row>
    <row r="3703" spans="1:2" x14ac:dyDescent="0.35">
      <c r="A3703" s="89"/>
      <c r="B3703" s="90"/>
    </row>
    <row r="3704" spans="1:2" x14ac:dyDescent="0.35">
      <c r="A3704" s="89"/>
      <c r="B3704" s="90"/>
    </row>
    <row r="3705" spans="1:2" x14ac:dyDescent="0.35">
      <c r="A3705" s="89"/>
      <c r="B3705" s="90"/>
    </row>
    <row r="3706" spans="1:2" x14ac:dyDescent="0.35">
      <c r="A3706" s="89"/>
      <c r="B3706" s="90"/>
    </row>
    <row r="3707" spans="1:2" x14ac:dyDescent="0.35">
      <c r="A3707" s="89"/>
      <c r="B3707" s="90"/>
    </row>
    <row r="3708" spans="1:2" x14ac:dyDescent="0.35">
      <c r="A3708" s="89"/>
      <c r="B3708" s="90"/>
    </row>
    <row r="3709" spans="1:2" x14ac:dyDescent="0.35">
      <c r="A3709" s="89"/>
      <c r="B3709" s="90"/>
    </row>
    <row r="3710" spans="1:2" x14ac:dyDescent="0.35">
      <c r="A3710" s="89"/>
      <c r="B3710" s="90"/>
    </row>
    <row r="3711" spans="1:2" x14ac:dyDescent="0.35">
      <c r="A3711" s="89"/>
      <c r="B3711" s="90"/>
    </row>
    <row r="3712" spans="1:2" x14ac:dyDescent="0.35">
      <c r="A3712" s="89"/>
      <c r="B3712" s="90"/>
    </row>
    <row r="3713" spans="1:2" x14ac:dyDescent="0.35">
      <c r="A3713" s="89"/>
      <c r="B3713" s="90"/>
    </row>
    <row r="3714" spans="1:2" x14ac:dyDescent="0.35">
      <c r="A3714" s="89"/>
      <c r="B3714" s="90"/>
    </row>
    <row r="3715" spans="1:2" x14ac:dyDescent="0.35">
      <c r="A3715" s="89"/>
      <c r="B3715" s="90"/>
    </row>
    <row r="3716" spans="1:2" x14ac:dyDescent="0.35">
      <c r="A3716" s="89"/>
      <c r="B3716" s="90"/>
    </row>
    <row r="3717" spans="1:2" x14ac:dyDescent="0.35">
      <c r="A3717" s="89"/>
      <c r="B3717" s="90"/>
    </row>
    <row r="3718" spans="1:2" x14ac:dyDescent="0.35">
      <c r="A3718" s="89"/>
      <c r="B3718" s="90"/>
    </row>
    <row r="3719" spans="1:2" x14ac:dyDescent="0.35">
      <c r="A3719" s="89"/>
      <c r="B3719" s="90"/>
    </row>
    <row r="3720" spans="1:2" x14ac:dyDescent="0.35">
      <c r="A3720" s="89"/>
      <c r="B3720" s="90"/>
    </row>
    <row r="3721" spans="1:2" x14ac:dyDescent="0.35">
      <c r="A3721" s="89"/>
      <c r="B3721" s="90"/>
    </row>
    <row r="3722" spans="1:2" x14ac:dyDescent="0.35">
      <c r="A3722" s="89"/>
      <c r="B3722" s="90"/>
    </row>
    <row r="3723" spans="1:2" x14ac:dyDescent="0.35">
      <c r="A3723" s="89"/>
      <c r="B3723" s="90"/>
    </row>
    <row r="3724" spans="1:2" x14ac:dyDescent="0.35">
      <c r="A3724" s="89"/>
      <c r="B3724" s="90"/>
    </row>
    <row r="3725" spans="1:2" x14ac:dyDescent="0.35">
      <c r="A3725" s="89"/>
      <c r="B3725" s="90"/>
    </row>
    <row r="3726" spans="1:2" x14ac:dyDescent="0.35">
      <c r="A3726" s="89"/>
      <c r="B3726" s="90"/>
    </row>
    <row r="3727" spans="1:2" x14ac:dyDescent="0.35">
      <c r="A3727" s="89"/>
      <c r="B3727" s="90"/>
    </row>
    <row r="3728" spans="1:2" x14ac:dyDescent="0.35">
      <c r="A3728" s="89"/>
      <c r="B3728" s="90"/>
    </row>
    <row r="3729" spans="1:2" x14ac:dyDescent="0.35">
      <c r="A3729" s="89"/>
      <c r="B3729" s="90"/>
    </row>
    <row r="3730" spans="1:2" x14ac:dyDescent="0.35">
      <c r="A3730" s="89"/>
      <c r="B3730" s="90"/>
    </row>
    <row r="3731" spans="1:2" x14ac:dyDescent="0.35">
      <c r="A3731" s="89"/>
      <c r="B3731" s="90"/>
    </row>
    <row r="3732" spans="1:2" x14ac:dyDescent="0.35">
      <c r="A3732" s="89"/>
      <c r="B3732" s="90"/>
    </row>
    <row r="3733" spans="1:2" x14ac:dyDescent="0.35">
      <c r="A3733" s="89"/>
      <c r="B3733" s="90"/>
    </row>
    <row r="3734" spans="1:2" x14ac:dyDescent="0.35">
      <c r="A3734" s="89"/>
      <c r="B3734" s="90"/>
    </row>
    <row r="3735" spans="1:2" x14ac:dyDescent="0.35">
      <c r="A3735" s="89"/>
      <c r="B3735" s="90"/>
    </row>
    <row r="3736" spans="1:2" x14ac:dyDescent="0.35">
      <c r="A3736" s="89"/>
      <c r="B3736" s="90"/>
    </row>
    <row r="3737" spans="1:2" x14ac:dyDescent="0.35">
      <c r="A3737" s="89"/>
      <c r="B3737" s="90"/>
    </row>
    <row r="3738" spans="1:2" x14ac:dyDescent="0.35">
      <c r="A3738" s="89"/>
      <c r="B3738" s="90"/>
    </row>
    <row r="3739" spans="1:2" x14ac:dyDescent="0.35">
      <c r="A3739" s="89"/>
      <c r="B3739" s="90"/>
    </row>
    <row r="3740" spans="1:2" x14ac:dyDescent="0.35">
      <c r="A3740" s="89"/>
      <c r="B3740" s="90"/>
    </row>
    <row r="3741" spans="1:2" x14ac:dyDescent="0.35">
      <c r="A3741" s="89"/>
      <c r="B3741" s="90"/>
    </row>
    <row r="3742" spans="1:2" x14ac:dyDescent="0.35">
      <c r="A3742" s="89"/>
      <c r="B3742" s="90"/>
    </row>
    <row r="3743" spans="1:2" x14ac:dyDescent="0.35">
      <c r="A3743" s="89"/>
      <c r="B3743" s="90"/>
    </row>
    <row r="3744" spans="1:2" x14ac:dyDescent="0.35">
      <c r="A3744" s="89"/>
      <c r="B3744" s="90"/>
    </row>
    <row r="3745" spans="1:2" x14ac:dyDescent="0.35">
      <c r="A3745" s="89"/>
      <c r="B3745" s="90"/>
    </row>
    <row r="3746" spans="1:2" x14ac:dyDescent="0.35">
      <c r="A3746" s="89"/>
      <c r="B3746" s="90"/>
    </row>
    <row r="3747" spans="1:2" x14ac:dyDescent="0.35">
      <c r="A3747" s="89"/>
      <c r="B3747" s="90"/>
    </row>
    <row r="3748" spans="1:2" x14ac:dyDescent="0.35">
      <c r="A3748" s="89"/>
      <c r="B3748" s="90"/>
    </row>
    <row r="3749" spans="1:2" x14ac:dyDescent="0.35">
      <c r="A3749" s="89"/>
      <c r="B3749" s="90"/>
    </row>
    <row r="3750" spans="1:2" x14ac:dyDescent="0.35">
      <c r="A3750" s="89"/>
      <c r="B3750" s="90"/>
    </row>
    <row r="3751" spans="1:2" x14ac:dyDescent="0.35">
      <c r="A3751" s="89"/>
      <c r="B3751" s="90"/>
    </row>
    <row r="3752" spans="1:2" x14ac:dyDescent="0.35">
      <c r="A3752" s="89"/>
      <c r="B3752" s="90"/>
    </row>
    <row r="3753" spans="1:2" x14ac:dyDescent="0.35">
      <c r="A3753" s="89"/>
      <c r="B3753" s="90"/>
    </row>
    <row r="3754" spans="1:2" x14ac:dyDescent="0.35">
      <c r="A3754" s="89"/>
      <c r="B3754" s="90"/>
    </row>
    <row r="3755" spans="1:2" x14ac:dyDescent="0.35">
      <c r="A3755" s="89"/>
      <c r="B3755" s="90"/>
    </row>
    <row r="3756" spans="1:2" x14ac:dyDescent="0.35">
      <c r="A3756" s="89"/>
      <c r="B3756" s="90"/>
    </row>
    <row r="3757" spans="1:2" x14ac:dyDescent="0.35">
      <c r="A3757" s="89"/>
      <c r="B3757" s="90"/>
    </row>
    <row r="3758" spans="1:2" x14ac:dyDescent="0.35">
      <c r="A3758" s="89"/>
      <c r="B3758" s="90"/>
    </row>
    <row r="3759" spans="1:2" x14ac:dyDescent="0.35">
      <c r="A3759" s="89"/>
      <c r="B3759" s="90"/>
    </row>
    <row r="3760" spans="1:2" x14ac:dyDescent="0.35">
      <c r="A3760" s="89"/>
      <c r="B3760" s="90"/>
    </row>
    <row r="3761" spans="1:2" x14ac:dyDescent="0.35">
      <c r="A3761" s="89"/>
      <c r="B3761" s="90"/>
    </row>
    <row r="3762" spans="1:2" x14ac:dyDescent="0.35">
      <c r="A3762" s="89"/>
      <c r="B3762" s="90"/>
    </row>
    <row r="3763" spans="1:2" x14ac:dyDescent="0.35">
      <c r="A3763" s="89"/>
      <c r="B3763" s="90"/>
    </row>
    <row r="3764" spans="1:2" x14ac:dyDescent="0.35">
      <c r="A3764" s="89"/>
      <c r="B3764" s="90"/>
    </row>
    <row r="3765" spans="1:2" x14ac:dyDescent="0.35">
      <c r="A3765" s="89"/>
      <c r="B3765" s="90"/>
    </row>
    <row r="3766" spans="1:2" x14ac:dyDescent="0.35">
      <c r="A3766" s="89"/>
      <c r="B3766" s="90"/>
    </row>
    <row r="3767" spans="1:2" x14ac:dyDescent="0.35">
      <c r="A3767" s="89"/>
      <c r="B3767" s="90"/>
    </row>
    <row r="3768" spans="1:2" x14ac:dyDescent="0.35">
      <c r="A3768" s="89"/>
      <c r="B3768" s="90"/>
    </row>
    <row r="3769" spans="1:2" x14ac:dyDescent="0.35">
      <c r="A3769" s="89"/>
      <c r="B3769" s="90"/>
    </row>
    <row r="3770" spans="1:2" x14ac:dyDescent="0.35">
      <c r="A3770" s="89"/>
      <c r="B3770" s="90"/>
    </row>
    <row r="3771" spans="1:2" x14ac:dyDescent="0.35">
      <c r="A3771" s="89"/>
      <c r="B3771" s="90"/>
    </row>
    <row r="3772" spans="1:2" x14ac:dyDescent="0.35">
      <c r="A3772" s="89"/>
      <c r="B3772" s="90"/>
    </row>
    <row r="3773" spans="1:2" x14ac:dyDescent="0.35">
      <c r="A3773" s="89"/>
      <c r="B3773" s="90"/>
    </row>
    <row r="3774" spans="1:2" x14ac:dyDescent="0.35">
      <c r="A3774" s="89"/>
      <c r="B3774" s="90"/>
    </row>
    <row r="3775" spans="1:2" x14ac:dyDescent="0.35">
      <c r="A3775" s="89"/>
      <c r="B3775" s="90"/>
    </row>
    <row r="3776" spans="1:2" x14ac:dyDescent="0.35">
      <c r="A3776" s="89"/>
      <c r="B3776" s="90"/>
    </row>
    <row r="3777" spans="1:2" x14ac:dyDescent="0.35">
      <c r="A3777" s="89"/>
      <c r="B3777" s="90"/>
    </row>
    <row r="3778" spans="1:2" x14ac:dyDescent="0.35">
      <c r="A3778" s="89"/>
      <c r="B3778" s="90"/>
    </row>
    <row r="3779" spans="1:2" x14ac:dyDescent="0.35">
      <c r="A3779" s="89"/>
      <c r="B3779" s="90"/>
    </row>
    <row r="3780" spans="1:2" x14ac:dyDescent="0.35">
      <c r="A3780" s="89"/>
      <c r="B3780" s="90"/>
    </row>
    <row r="3781" spans="1:2" x14ac:dyDescent="0.35">
      <c r="A3781" s="89"/>
      <c r="B3781" s="90"/>
    </row>
    <row r="3782" spans="1:2" x14ac:dyDescent="0.35">
      <c r="A3782" s="89"/>
      <c r="B3782" s="90"/>
    </row>
    <row r="3783" spans="1:2" x14ac:dyDescent="0.35">
      <c r="A3783" s="89"/>
      <c r="B3783" s="90"/>
    </row>
    <row r="3784" spans="1:2" x14ac:dyDescent="0.35">
      <c r="A3784" s="89"/>
      <c r="B3784" s="90"/>
    </row>
    <row r="3785" spans="1:2" x14ac:dyDescent="0.35">
      <c r="A3785" s="89"/>
      <c r="B3785" s="90"/>
    </row>
    <row r="3786" spans="1:2" x14ac:dyDescent="0.35">
      <c r="A3786" s="89"/>
      <c r="B3786" s="90"/>
    </row>
    <row r="3787" spans="1:2" x14ac:dyDescent="0.35">
      <c r="A3787" s="89"/>
      <c r="B3787" s="90"/>
    </row>
    <row r="3788" spans="1:2" x14ac:dyDescent="0.35">
      <c r="A3788" s="89"/>
      <c r="B3788" s="90"/>
    </row>
    <row r="3789" spans="1:2" x14ac:dyDescent="0.35">
      <c r="A3789" s="89"/>
      <c r="B3789" s="90"/>
    </row>
    <row r="3790" spans="1:2" x14ac:dyDescent="0.35">
      <c r="A3790" s="89"/>
      <c r="B3790" s="90"/>
    </row>
    <row r="3791" spans="1:2" x14ac:dyDescent="0.35">
      <c r="A3791" s="89"/>
      <c r="B3791" s="90"/>
    </row>
    <row r="3792" spans="1:2" x14ac:dyDescent="0.35">
      <c r="A3792" s="89"/>
      <c r="B3792" s="90"/>
    </row>
    <row r="3793" spans="1:2" x14ac:dyDescent="0.35">
      <c r="A3793" s="89"/>
      <c r="B3793" s="90"/>
    </row>
    <row r="3794" spans="1:2" x14ac:dyDescent="0.35">
      <c r="A3794" s="89"/>
      <c r="B3794" s="90"/>
    </row>
    <row r="3795" spans="1:2" x14ac:dyDescent="0.35">
      <c r="A3795" s="89"/>
      <c r="B3795" s="90"/>
    </row>
    <row r="3796" spans="1:2" x14ac:dyDescent="0.35">
      <c r="A3796" s="89"/>
      <c r="B3796" s="90"/>
    </row>
    <row r="3797" spans="1:2" x14ac:dyDescent="0.35">
      <c r="A3797" s="89"/>
      <c r="B3797" s="90"/>
    </row>
    <row r="3798" spans="1:2" x14ac:dyDescent="0.35">
      <c r="A3798" s="89"/>
      <c r="B3798" s="90"/>
    </row>
    <row r="3799" spans="1:2" x14ac:dyDescent="0.35">
      <c r="A3799" s="89"/>
      <c r="B3799" s="90"/>
    </row>
    <row r="3800" spans="1:2" x14ac:dyDescent="0.35">
      <c r="A3800" s="89"/>
      <c r="B3800" s="90"/>
    </row>
    <row r="3801" spans="1:2" x14ac:dyDescent="0.35">
      <c r="A3801" s="89"/>
      <c r="B3801" s="90"/>
    </row>
    <row r="3802" spans="1:2" x14ac:dyDescent="0.35">
      <c r="A3802" s="89"/>
      <c r="B3802" s="90"/>
    </row>
    <row r="3803" spans="1:2" x14ac:dyDescent="0.35">
      <c r="A3803" s="89"/>
      <c r="B3803" s="90"/>
    </row>
    <row r="3804" spans="1:2" x14ac:dyDescent="0.35">
      <c r="A3804" s="89"/>
      <c r="B3804" s="90"/>
    </row>
    <row r="3805" spans="1:2" x14ac:dyDescent="0.35">
      <c r="A3805" s="89"/>
      <c r="B3805" s="90"/>
    </row>
    <row r="3806" spans="1:2" x14ac:dyDescent="0.35">
      <c r="A3806" s="89"/>
      <c r="B3806" s="90"/>
    </row>
    <row r="3807" spans="1:2" x14ac:dyDescent="0.35">
      <c r="A3807" s="89"/>
      <c r="B3807" s="90"/>
    </row>
    <row r="3808" spans="1:2" x14ac:dyDescent="0.35">
      <c r="A3808" s="89"/>
      <c r="B3808" s="90"/>
    </row>
    <row r="3809" spans="1:2" x14ac:dyDescent="0.35">
      <c r="A3809" s="89"/>
      <c r="B3809" s="90"/>
    </row>
    <row r="3810" spans="1:2" x14ac:dyDescent="0.35">
      <c r="A3810" s="89"/>
      <c r="B3810" s="90"/>
    </row>
    <row r="3811" spans="1:2" x14ac:dyDescent="0.35">
      <c r="A3811" s="89"/>
      <c r="B3811" s="90"/>
    </row>
    <row r="3812" spans="1:2" x14ac:dyDescent="0.35">
      <c r="A3812" s="89"/>
      <c r="B3812" s="90"/>
    </row>
    <row r="3813" spans="1:2" x14ac:dyDescent="0.35">
      <c r="A3813" s="89"/>
      <c r="B3813" s="90"/>
    </row>
    <row r="3814" spans="1:2" x14ac:dyDescent="0.35">
      <c r="A3814" s="89"/>
      <c r="B3814" s="90"/>
    </row>
    <row r="3815" spans="1:2" x14ac:dyDescent="0.35">
      <c r="A3815" s="89"/>
      <c r="B3815" s="90"/>
    </row>
    <row r="3816" spans="1:2" x14ac:dyDescent="0.35">
      <c r="A3816" s="89"/>
      <c r="B3816" s="90"/>
    </row>
    <row r="3817" spans="1:2" x14ac:dyDescent="0.35">
      <c r="A3817" s="89"/>
      <c r="B3817" s="90"/>
    </row>
    <row r="3818" spans="1:2" x14ac:dyDescent="0.35">
      <c r="A3818" s="89"/>
      <c r="B3818" s="90"/>
    </row>
    <row r="3819" spans="1:2" x14ac:dyDescent="0.35">
      <c r="A3819" s="89"/>
      <c r="B3819" s="90"/>
    </row>
    <row r="3820" spans="1:2" x14ac:dyDescent="0.35">
      <c r="A3820" s="89"/>
      <c r="B3820" s="90"/>
    </row>
    <row r="3821" spans="1:2" x14ac:dyDescent="0.35">
      <c r="A3821" s="89"/>
      <c r="B3821" s="90"/>
    </row>
    <row r="3822" spans="1:2" x14ac:dyDescent="0.35">
      <c r="A3822" s="89"/>
      <c r="B3822" s="90"/>
    </row>
    <row r="3823" spans="1:2" x14ac:dyDescent="0.35">
      <c r="A3823" s="89"/>
      <c r="B3823" s="90"/>
    </row>
    <row r="3824" spans="1:2" x14ac:dyDescent="0.35">
      <c r="A3824" s="89"/>
      <c r="B3824" s="90"/>
    </row>
    <row r="3825" spans="1:2" x14ac:dyDescent="0.35">
      <c r="A3825" s="89"/>
      <c r="B3825" s="90"/>
    </row>
    <row r="3826" spans="1:2" x14ac:dyDescent="0.35">
      <c r="A3826" s="89"/>
      <c r="B3826" s="90"/>
    </row>
    <row r="3827" spans="1:2" x14ac:dyDescent="0.35">
      <c r="A3827" s="89"/>
      <c r="B3827" s="90"/>
    </row>
    <row r="3828" spans="1:2" x14ac:dyDescent="0.35">
      <c r="A3828" s="89"/>
      <c r="B3828" s="90"/>
    </row>
    <row r="3829" spans="1:2" x14ac:dyDescent="0.35">
      <c r="A3829" s="89"/>
      <c r="B3829" s="90"/>
    </row>
    <row r="3830" spans="1:2" x14ac:dyDescent="0.35">
      <c r="A3830" s="89"/>
      <c r="B3830" s="90"/>
    </row>
    <row r="3831" spans="1:2" x14ac:dyDescent="0.35">
      <c r="A3831" s="89"/>
      <c r="B3831" s="90"/>
    </row>
    <row r="3832" spans="1:2" x14ac:dyDescent="0.35">
      <c r="A3832" s="89"/>
      <c r="B3832" s="90"/>
    </row>
    <row r="3833" spans="1:2" x14ac:dyDescent="0.35">
      <c r="A3833" s="89"/>
      <c r="B3833" s="90"/>
    </row>
    <row r="3834" spans="1:2" x14ac:dyDescent="0.35">
      <c r="A3834" s="89"/>
      <c r="B3834" s="90"/>
    </row>
    <row r="3835" spans="1:2" x14ac:dyDescent="0.35">
      <c r="A3835" s="89"/>
      <c r="B3835" s="90"/>
    </row>
    <row r="3836" spans="1:2" x14ac:dyDescent="0.35">
      <c r="A3836" s="89"/>
      <c r="B3836" s="90"/>
    </row>
    <row r="3837" spans="1:2" x14ac:dyDescent="0.35">
      <c r="A3837" s="89"/>
      <c r="B3837" s="90"/>
    </row>
    <row r="3838" spans="1:2" x14ac:dyDescent="0.35">
      <c r="A3838" s="89"/>
      <c r="B3838" s="90"/>
    </row>
    <row r="3839" spans="1:2" x14ac:dyDescent="0.35">
      <c r="A3839" s="89"/>
      <c r="B3839" s="90"/>
    </row>
    <row r="3840" spans="1:2" x14ac:dyDescent="0.35">
      <c r="A3840" s="89"/>
      <c r="B3840" s="90"/>
    </row>
    <row r="3841" spans="1:2" x14ac:dyDescent="0.35">
      <c r="A3841" s="89"/>
      <c r="B3841" s="90"/>
    </row>
    <row r="3842" spans="1:2" x14ac:dyDescent="0.35">
      <c r="A3842" s="89"/>
      <c r="B3842" s="90"/>
    </row>
    <row r="3843" spans="1:2" x14ac:dyDescent="0.35">
      <c r="A3843" s="89"/>
      <c r="B3843" s="90"/>
    </row>
    <row r="3844" spans="1:2" x14ac:dyDescent="0.35">
      <c r="A3844" s="89"/>
      <c r="B3844" s="90"/>
    </row>
    <row r="3845" spans="1:2" x14ac:dyDescent="0.35">
      <c r="A3845" s="89"/>
      <c r="B3845" s="90"/>
    </row>
    <row r="3846" spans="1:2" x14ac:dyDescent="0.35">
      <c r="A3846" s="89"/>
      <c r="B3846" s="90"/>
    </row>
    <row r="3847" spans="1:2" x14ac:dyDescent="0.35">
      <c r="A3847" s="89"/>
      <c r="B3847" s="90"/>
    </row>
    <row r="3848" spans="1:2" x14ac:dyDescent="0.35">
      <c r="A3848" s="89"/>
      <c r="B3848" s="90"/>
    </row>
    <row r="3849" spans="1:2" x14ac:dyDescent="0.35">
      <c r="A3849" s="89"/>
      <c r="B3849" s="90"/>
    </row>
    <row r="3850" spans="1:2" x14ac:dyDescent="0.35">
      <c r="A3850" s="89"/>
      <c r="B3850" s="90"/>
    </row>
    <row r="3851" spans="1:2" x14ac:dyDescent="0.35">
      <c r="A3851" s="89"/>
      <c r="B3851" s="90"/>
    </row>
    <row r="3852" spans="1:2" x14ac:dyDescent="0.35">
      <c r="A3852" s="89"/>
      <c r="B3852" s="90"/>
    </row>
    <row r="3853" spans="1:2" x14ac:dyDescent="0.35">
      <c r="A3853" s="89"/>
      <c r="B3853" s="90"/>
    </row>
    <row r="3854" spans="1:2" x14ac:dyDescent="0.35">
      <c r="A3854" s="89"/>
      <c r="B3854" s="90"/>
    </row>
    <row r="3855" spans="1:2" x14ac:dyDescent="0.35">
      <c r="A3855" s="89"/>
      <c r="B3855" s="90"/>
    </row>
    <row r="3856" spans="1:2" x14ac:dyDescent="0.35">
      <c r="A3856" s="89"/>
      <c r="B3856" s="90"/>
    </row>
    <row r="3857" spans="1:2" x14ac:dyDescent="0.35">
      <c r="A3857" s="89"/>
      <c r="B3857" s="90"/>
    </row>
    <row r="3858" spans="1:2" x14ac:dyDescent="0.35">
      <c r="A3858" s="89"/>
      <c r="B3858" s="90"/>
    </row>
    <row r="3859" spans="1:2" x14ac:dyDescent="0.35">
      <c r="A3859" s="89"/>
      <c r="B3859" s="90"/>
    </row>
    <row r="3860" spans="1:2" x14ac:dyDescent="0.35">
      <c r="A3860" s="89"/>
      <c r="B3860" s="90"/>
    </row>
    <row r="3861" spans="1:2" x14ac:dyDescent="0.35">
      <c r="A3861" s="89"/>
      <c r="B3861" s="90"/>
    </row>
    <row r="3862" spans="1:2" x14ac:dyDescent="0.35">
      <c r="A3862" s="89"/>
      <c r="B3862" s="90"/>
    </row>
    <row r="3863" spans="1:2" x14ac:dyDescent="0.35">
      <c r="A3863" s="89"/>
      <c r="B3863" s="90"/>
    </row>
    <row r="3864" spans="1:2" x14ac:dyDescent="0.35">
      <c r="A3864" s="89"/>
      <c r="B3864" s="90"/>
    </row>
    <row r="3865" spans="1:2" x14ac:dyDescent="0.35">
      <c r="A3865" s="89"/>
      <c r="B3865" s="90"/>
    </row>
    <row r="3866" spans="1:2" x14ac:dyDescent="0.35">
      <c r="A3866" s="89"/>
      <c r="B3866" s="90"/>
    </row>
    <row r="3867" spans="1:2" x14ac:dyDescent="0.35">
      <c r="A3867" s="89"/>
      <c r="B3867" s="90"/>
    </row>
    <row r="3868" spans="1:2" x14ac:dyDescent="0.35">
      <c r="A3868" s="89"/>
      <c r="B3868" s="90"/>
    </row>
    <row r="3869" spans="1:2" x14ac:dyDescent="0.35">
      <c r="A3869" s="89"/>
      <c r="B3869" s="90"/>
    </row>
    <row r="3870" spans="1:2" x14ac:dyDescent="0.35">
      <c r="A3870" s="89"/>
      <c r="B3870" s="90"/>
    </row>
    <row r="3871" spans="1:2" x14ac:dyDescent="0.35">
      <c r="A3871" s="89"/>
      <c r="B3871" s="90"/>
    </row>
    <row r="3872" spans="1:2" x14ac:dyDescent="0.35">
      <c r="A3872" s="89"/>
      <c r="B3872" s="90"/>
    </row>
    <row r="3873" spans="1:2" x14ac:dyDescent="0.35">
      <c r="A3873" s="89"/>
      <c r="B3873" s="90"/>
    </row>
    <row r="3874" spans="1:2" x14ac:dyDescent="0.35">
      <c r="A3874" s="89"/>
      <c r="B3874" s="90"/>
    </row>
    <row r="3875" spans="1:2" x14ac:dyDescent="0.35">
      <c r="A3875" s="89"/>
      <c r="B3875" s="90"/>
    </row>
    <row r="3876" spans="1:2" x14ac:dyDescent="0.35">
      <c r="A3876" s="89"/>
      <c r="B3876" s="90"/>
    </row>
    <row r="3877" spans="1:2" x14ac:dyDescent="0.35">
      <c r="A3877" s="89"/>
      <c r="B3877" s="90"/>
    </row>
    <row r="3878" spans="1:2" x14ac:dyDescent="0.35">
      <c r="A3878" s="89"/>
      <c r="B3878" s="90"/>
    </row>
    <row r="3879" spans="1:2" x14ac:dyDescent="0.35">
      <c r="A3879" s="89"/>
      <c r="B3879" s="90"/>
    </row>
    <row r="3880" spans="1:2" x14ac:dyDescent="0.35">
      <c r="A3880" s="89"/>
      <c r="B3880" s="90"/>
    </row>
    <row r="3881" spans="1:2" x14ac:dyDescent="0.35">
      <c r="A3881" s="89"/>
      <c r="B3881" s="90"/>
    </row>
    <row r="3882" spans="1:2" x14ac:dyDescent="0.35">
      <c r="A3882" s="89"/>
      <c r="B3882" s="90"/>
    </row>
    <row r="3883" spans="1:2" x14ac:dyDescent="0.35">
      <c r="A3883" s="89"/>
      <c r="B3883" s="90"/>
    </row>
    <row r="3884" spans="1:2" x14ac:dyDescent="0.35">
      <c r="A3884" s="89"/>
      <c r="B3884" s="90"/>
    </row>
    <row r="3885" spans="1:2" x14ac:dyDescent="0.35">
      <c r="A3885" s="89"/>
      <c r="B3885" s="90"/>
    </row>
    <row r="3886" spans="1:2" x14ac:dyDescent="0.35">
      <c r="A3886" s="89"/>
      <c r="B3886" s="90"/>
    </row>
    <row r="3887" spans="1:2" x14ac:dyDescent="0.35">
      <c r="A3887" s="89"/>
      <c r="B3887" s="90"/>
    </row>
    <row r="3888" spans="1:2" x14ac:dyDescent="0.35">
      <c r="A3888" s="89"/>
      <c r="B3888" s="90"/>
    </row>
    <row r="3889" spans="1:2" x14ac:dyDescent="0.35">
      <c r="A3889" s="89"/>
      <c r="B3889" s="90"/>
    </row>
    <row r="3890" spans="1:2" x14ac:dyDescent="0.35">
      <c r="A3890" s="89"/>
      <c r="B3890" s="90"/>
    </row>
    <row r="3891" spans="1:2" x14ac:dyDescent="0.35">
      <c r="A3891" s="89"/>
      <c r="B3891" s="90"/>
    </row>
    <row r="3892" spans="1:2" x14ac:dyDescent="0.35">
      <c r="A3892" s="89"/>
      <c r="B3892" s="90"/>
    </row>
    <row r="3893" spans="1:2" x14ac:dyDescent="0.35">
      <c r="A3893" s="89"/>
      <c r="B3893" s="90"/>
    </row>
    <row r="3894" spans="1:2" x14ac:dyDescent="0.35">
      <c r="A3894" s="89"/>
      <c r="B3894" s="90"/>
    </row>
    <row r="3895" spans="1:2" x14ac:dyDescent="0.35">
      <c r="A3895" s="89"/>
      <c r="B3895" s="90"/>
    </row>
    <row r="3896" spans="1:2" x14ac:dyDescent="0.35">
      <c r="A3896" s="89"/>
      <c r="B3896" s="90"/>
    </row>
    <row r="3897" spans="1:2" x14ac:dyDescent="0.35">
      <c r="A3897" s="89"/>
      <c r="B3897" s="90"/>
    </row>
    <row r="3898" spans="1:2" x14ac:dyDescent="0.35">
      <c r="A3898" s="89"/>
      <c r="B3898" s="90"/>
    </row>
    <row r="3899" spans="1:2" x14ac:dyDescent="0.35">
      <c r="A3899" s="89"/>
      <c r="B3899" s="90"/>
    </row>
    <row r="3900" spans="1:2" x14ac:dyDescent="0.35">
      <c r="A3900" s="89"/>
      <c r="B3900" s="90"/>
    </row>
    <row r="3901" spans="1:2" x14ac:dyDescent="0.35">
      <c r="A3901" s="89"/>
      <c r="B3901" s="90"/>
    </row>
    <row r="3902" spans="1:2" x14ac:dyDescent="0.35">
      <c r="A3902" s="89"/>
      <c r="B3902" s="90"/>
    </row>
    <row r="3903" spans="1:2" x14ac:dyDescent="0.35">
      <c r="A3903" s="89"/>
      <c r="B3903" s="90"/>
    </row>
    <row r="3904" spans="1:2" x14ac:dyDescent="0.35">
      <c r="A3904" s="89"/>
      <c r="B3904" s="90"/>
    </row>
    <row r="3905" spans="1:2" x14ac:dyDescent="0.35">
      <c r="A3905" s="89"/>
      <c r="B3905" s="90"/>
    </row>
    <row r="3906" spans="1:2" x14ac:dyDescent="0.35">
      <c r="A3906" s="89"/>
      <c r="B3906" s="90"/>
    </row>
    <row r="3907" spans="1:2" x14ac:dyDescent="0.35">
      <c r="A3907" s="89"/>
      <c r="B3907" s="90"/>
    </row>
    <row r="3908" spans="1:2" x14ac:dyDescent="0.35">
      <c r="A3908" s="89"/>
      <c r="B3908" s="90"/>
    </row>
    <row r="3909" spans="1:2" x14ac:dyDescent="0.35">
      <c r="A3909" s="89"/>
      <c r="B3909" s="90"/>
    </row>
    <row r="3910" spans="1:2" x14ac:dyDescent="0.35">
      <c r="A3910" s="89"/>
      <c r="B3910" s="90"/>
    </row>
    <row r="3911" spans="1:2" x14ac:dyDescent="0.35">
      <c r="A3911" s="89"/>
      <c r="B3911" s="90"/>
    </row>
    <row r="3912" spans="1:2" x14ac:dyDescent="0.35">
      <c r="A3912" s="89"/>
      <c r="B3912" s="90"/>
    </row>
    <row r="3913" spans="1:2" x14ac:dyDescent="0.35">
      <c r="A3913" s="89"/>
      <c r="B3913" s="90"/>
    </row>
    <row r="3914" spans="1:2" x14ac:dyDescent="0.35">
      <c r="A3914" s="89"/>
      <c r="B3914" s="90"/>
    </row>
    <row r="3915" spans="1:2" x14ac:dyDescent="0.35">
      <c r="A3915" s="89"/>
      <c r="B3915" s="90"/>
    </row>
    <row r="3916" spans="1:2" x14ac:dyDescent="0.35">
      <c r="A3916" s="89"/>
      <c r="B3916" s="90"/>
    </row>
    <row r="3917" spans="1:2" x14ac:dyDescent="0.35">
      <c r="A3917" s="89"/>
      <c r="B3917" s="90"/>
    </row>
    <row r="3918" spans="1:2" x14ac:dyDescent="0.35">
      <c r="A3918" s="89"/>
      <c r="B3918" s="90"/>
    </row>
    <row r="3919" spans="1:2" x14ac:dyDescent="0.35">
      <c r="A3919" s="89"/>
      <c r="B3919" s="90"/>
    </row>
    <row r="3920" spans="1:2" x14ac:dyDescent="0.35">
      <c r="A3920" s="89"/>
      <c r="B3920" s="90"/>
    </row>
    <row r="3921" spans="1:2" x14ac:dyDescent="0.35">
      <c r="A3921" s="89"/>
      <c r="B3921" s="90"/>
    </row>
    <row r="3922" spans="1:2" x14ac:dyDescent="0.35">
      <c r="A3922" s="89"/>
      <c r="B3922" s="90"/>
    </row>
    <row r="3923" spans="1:2" x14ac:dyDescent="0.35">
      <c r="A3923" s="89"/>
      <c r="B3923" s="90"/>
    </row>
    <row r="3924" spans="1:2" x14ac:dyDescent="0.35">
      <c r="A3924" s="89"/>
      <c r="B3924" s="90"/>
    </row>
    <row r="3925" spans="1:2" x14ac:dyDescent="0.35">
      <c r="A3925" s="89"/>
      <c r="B3925" s="90"/>
    </row>
    <row r="3926" spans="1:2" x14ac:dyDescent="0.35">
      <c r="A3926" s="89"/>
      <c r="B3926" s="90"/>
    </row>
    <row r="3927" spans="1:2" x14ac:dyDescent="0.35">
      <c r="A3927" s="89"/>
      <c r="B3927" s="90"/>
    </row>
    <row r="3928" spans="1:2" x14ac:dyDescent="0.35">
      <c r="A3928" s="89"/>
      <c r="B3928" s="90"/>
    </row>
    <row r="3929" spans="1:2" x14ac:dyDescent="0.35">
      <c r="A3929" s="89"/>
      <c r="B3929" s="90"/>
    </row>
    <row r="3930" spans="1:2" x14ac:dyDescent="0.35">
      <c r="A3930" s="89"/>
      <c r="B3930" s="90"/>
    </row>
    <row r="3931" spans="1:2" x14ac:dyDescent="0.35">
      <c r="A3931" s="89"/>
      <c r="B3931" s="90"/>
    </row>
    <row r="3932" spans="1:2" x14ac:dyDescent="0.35">
      <c r="A3932" s="89"/>
      <c r="B3932" s="90"/>
    </row>
    <row r="3933" spans="1:2" x14ac:dyDescent="0.35">
      <c r="A3933" s="89"/>
      <c r="B3933" s="90"/>
    </row>
    <row r="3934" spans="1:2" x14ac:dyDescent="0.35">
      <c r="A3934" s="89"/>
      <c r="B3934" s="90"/>
    </row>
    <row r="3935" spans="1:2" x14ac:dyDescent="0.35">
      <c r="A3935" s="89"/>
      <c r="B3935" s="90"/>
    </row>
    <row r="3936" spans="1:2" x14ac:dyDescent="0.35">
      <c r="A3936" s="89"/>
      <c r="B3936" s="90"/>
    </row>
    <row r="3937" spans="1:2" x14ac:dyDescent="0.35">
      <c r="A3937" s="89"/>
      <c r="B3937" s="90"/>
    </row>
    <row r="3938" spans="1:2" x14ac:dyDescent="0.35">
      <c r="A3938" s="89"/>
      <c r="B3938" s="90"/>
    </row>
    <row r="3939" spans="1:2" x14ac:dyDescent="0.35">
      <c r="A3939" s="89"/>
      <c r="B3939" s="90"/>
    </row>
    <row r="3940" spans="1:2" x14ac:dyDescent="0.35">
      <c r="A3940" s="89"/>
      <c r="B3940" s="90"/>
    </row>
    <row r="3941" spans="1:2" x14ac:dyDescent="0.35">
      <c r="A3941" s="89"/>
      <c r="B3941" s="90"/>
    </row>
    <row r="3942" spans="1:2" x14ac:dyDescent="0.35">
      <c r="A3942" s="89"/>
      <c r="B3942" s="90"/>
    </row>
    <row r="3943" spans="1:2" x14ac:dyDescent="0.35">
      <c r="A3943" s="89"/>
      <c r="B3943" s="90"/>
    </row>
    <row r="3944" spans="1:2" x14ac:dyDescent="0.35">
      <c r="A3944" s="89"/>
      <c r="B3944" s="90"/>
    </row>
    <row r="3945" spans="1:2" x14ac:dyDescent="0.35">
      <c r="A3945" s="89"/>
      <c r="B3945" s="90"/>
    </row>
    <row r="3946" spans="1:2" x14ac:dyDescent="0.35">
      <c r="A3946" s="89"/>
      <c r="B3946" s="90"/>
    </row>
    <row r="3947" spans="1:2" x14ac:dyDescent="0.35">
      <c r="A3947" s="89"/>
      <c r="B3947" s="90"/>
    </row>
    <row r="3948" spans="1:2" x14ac:dyDescent="0.35">
      <c r="A3948" s="89"/>
      <c r="B3948" s="90"/>
    </row>
    <row r="3949" spans="1:2" x14ac:dyDescent="0.35">
      <c r="A3949" s="89"/>
      <c r="B3949" s="90"/>
    </row>
    <row r="3950" spans="1:2" x14ac:dyDescent="0.35">
      <c r="A3950" s="89"/>
      <c r="B3950" s="90"/>
    </row>
    <row r="3951" spans="1:2" x14ac:dyDescent="0.35">
      <c r="A3951" s="89"/>
      <c r="B3951" s="90"/>
    </row>
    <row r="3952" spans="1:2" x14ac:dyDescent="0.35">
      <c r="A3952" s="89"/>
      <c r="B3952" s="90"/>
    </row>
    <row r="3953" spans="1:2" x14ac:dyDescent="0.35">
      <c r="A3953" s="89"/>
      <c r="B3953" s="90"/>
    </row>
    <row r="3954" spans="1:2" x14ac:dyDescent="0.35">
      <c r="A3954" s="89"/>
      <c r="B3954" s="90"/>
    </row>
    <row r="3955" spans="1:2" x14ac:dyDescent="0.35">
      <c r="A3955" s="89"/>
      <c r="B3955" s="90"/>
    </row>
    <row r="3956" spans="1:2" x14ac:dyDescent="0.35">
      <c r="A3956" s="89"/>
      <c r="B3956" s="90"/>
    </row>
    <row r="3957" spans="1:2" x14ac:dyDescent="0.35">
      <c r="A3957" s="89"/>
      <c r="B3957" s="90"/>
    </row>
    <row r="3958" spans="1:2" x14ac:dyDescent="0.35">
      <c r="A3958" s="89"/>
      <c r="B3958" s="90"/>
    </row>
    <row r="3959" spans="1:2" x14ac:dyDescent="0.35">
      <c r="A3959" s="89"/>
      <c r="B3959" s="90"/>
    </row>
    <row r="3960" spans="1:2" x14ac:dyDescent="0.35">
      <c r="A3960" s="89"/>
      <c r="B3960" s="90"/>
    </row>
    <row r="3961" spans="1:2" x14ac:dyDescent="0.35">
      <c r="A3961" s="89"/>
      <c r="B3961" s="90"/>
    </row>
    <row r="3962" spans="1:2" x14ac:dyDescent="0.35">
      <c r="A3962" s="89"/>
      <c r="B3962" s="90"/>
    </row>
    <row r="3963" spans="1:2" x14ac:dyDescent="0.35">
      <c r="A3963" s="89"/>
      <c r="B3963" s="90"/>
    </row>
    <row r="3964" spans="1:2" x14ac:dyDescent="0.35">
      <c r="A3964" s="89"/>
      <c r="B3964" s="90"/>
    </row>
    <row r="3965" spans="1:2" x14ac:dyDescent="0.35">
      <c r="A3965" s="89"/>
      <c r="B3965" s="90"/>
    </row>
    <row r="3966" spans="1:2" x14ac:dyDescent="0.35">
      <c r="A3966" s="89"/>
      <c r="B3966" s="90"/>
    </row>
    <row r="3967" spans="1:2" x14ac:dyDescent="0.35">
      <c r="A3967" s="89"/>
      <c r="B3967" s="90"/>
    </row>
    <row r="3968" spans="1:2" x14ac:dyDescent="0.35">
      <c r="A3968" s="89"/>
      <c r="B3968" s="90"/>
    </row>
    <row r="3969" spans="1:2" x14ac:dyDescent="0.35">
      <c r="A3969" s="89"/>
      <c r="B3969" s="90"/>
    </row>
    <row r="3970" spans="1:2" x14ac:dyDescent="0.35">
      <c r="A3970" s="89"/>
      <c r="B3970" s="90"/>
    </row>
    <row r="3971" spans="1:2" x14ac:dyDescent="0.35">
      <c r="A3971" s="89"/>
      <c r="B3971" s="90"/>
    </row>
    <row r="3972" spans="1:2" x14ac:dyDescent="0.35">
      <c r="A3972" s="89"/>
      <c r="B3972" s="90"/>
    </row>
    <row r="3973" spans="1:2" x14ac:dyDescent="0.35">
      <c r="A3973" s="89"/>
      <c r="B3973" s="90"/>
    </row>
    <row r="3974" spans="1:2" x14ac:dyDescent="0.35">
      <c r="A3974" s="89"/>
      <c r="B3974" s="90"/>
    </row>
    <row r="3975" spans="1:2" x14ac:dyDescent="0.35">
      <c r="A3975" s="89"/>
      <c r="B3975" s="90"/>
    </row>
    <row r="3976" spans="1:2" x14ac:dyDescent="0.35">
      <c r="A3976" s="89"/>
      <c r="B3976" s="90"/>
    </row>
    <row r="3977" spans="1:2" x14ac:dyDescent="0.35">
      <c r="A3977" s="89"/>
      <c r="B3977" s="90"/>
    </row>
    <row r="3978" spans="1:2" x14ac:dyDescent="0.35">
      <c r="A3978" s="89"/>
      <c r="B3978" s="90"/>
    </row>
    <row r="3979" spans="1:2" x14ac:dyDescent="0.35">
      <c r="A3979" s="89"/>
      <c r="B3979" s="90"/>
    </row>
    <row r="3980" spans="1:2" x14ac:dyDescent="0.35">
      <c r="A3980" s="89"/>
      <c r="B3980" s="90"/>
    </row>
    <row r="3981" spans="1:2" x14ac:dyDescent="0.35">
      <c r="A3981" s="89"/>
      <c r="B3981" s="90"/>
    </row>
    <row r="3982" spans="1:2" x14ac:dyDescent="0.35">
      <c r="A3982" s="89"/>
      <c r="B3982" s="90"/>
    </row>
    <row r="3983" spans="1:2" x14ac:dyDescent="0.35">
      <c r="A3983" s="89"/>
      <c r="B3983" s="90"/>
    </row>
    <row r="3984" spans="1:2" x14ac:dyDescent="0.35">
      <c r="A3984" s="89"/>
      <c r="B3984" s="90"/>
    </row>
    <row r="3985" spans="1:2" x14ac:dyDescent="0.35">
      <c r="A3985" s="89"/>
      <c r="B3985" s="90"/>
    </row>
    <row r="3986" spans="1:2" x14ac:dyDescent="0.35">
      <c r="A3986" s="89"/>
      <c r="B3986" s="90"/>
    </row>
    <row r="3987" spans="1:2" x14ac:dyDescent="0.35">
      <c r="A3987" s="89"/>
      <c r="B3987" s="90"/>
    </row>
    <row r="3988" spans="1:2" x14ac:dyDescent="0.35">
      <c r="A3988" s="89"/>
      <c r="B3988" s="90"/>
    </row>
    <row r="3989" spans="1:2" x14ac:dyDescent="0.35">
      <c r="A3989" s="89"/>
      <c r="B3989" s="90"/>
    </row>
    <row r="3990" spans="1:2" x14ac:dyDescent="0.35">
      <c r="A3990" s="89"/>
      <c r="B3990" s="90"/>
    </row>
    <row r="3991" spans="1:2" x14ac:dyDescent="0.35">
      <c r="A3991" s="89"/>
      <c r="B3991" s="90"/>
    </row>
    <row r="3992" spans="1:2" x14ac:dyDescent="0.35">
      <c r="A3992" s="89"/>
      <c r="B3992" s="90"/>
    </row>
    <row r="3993" spans="1:2" x14ac:dyDescent="0.35">
      <c r="A3993" s="89"/>
      <c r="B3993" s="90"/>
    </row>
    <row r="3994" spans="1:2" x14ac:dyDescent="0.35">
      <c r="A3994" s="89"/>
      <c r="B3994" s="90"/>
    </row>
    <row r="3995" spans="1:2" x14ac:dyDescent="0.35">
      <c r="A3995" s="89"/>
      <c r="B3995" s="90"/>
    </row>
    <row r="3996" spans="1:2" x14ac:dyDescent="0.35">
      <c r="A3996" s="89"/>
      <c r="B3996" s="90"/>
    </row>
    <row r="3997" spans="1:2" x14ac:dyDescent="0.35">
      <c r="A3997" s="89"/>
      <c r="B3997" s="90"/>
    </row>
    <row r="3998" spans="1:2" x14ac:dyDescent="0.35">
      <c r="A3998" s="89"/>
      <c r="B3998" s="90"/>
    </row>
    <row r="3999" spans="1:2" x14ac:dyDescent="0.35">
      <c r="A3999" s="89"/>
      <c r="B3999" s="90"/>
    </row>
    <row r="4000" spans="1:2" x14ac:dyDescent="0.35">
      <c r="A4000" s="89"/>
      <c r="B4000" s="90"/>
    </row>
    <row r="4001" spans="1:2" x14ac:dyDescent="0.35">
      <c r="A4001" s="89"/>
      <c r="B4001" s="90"/>
    </row>
    <row r="4002" spans="1:2" x14ac:dyDescent="0.35">
      <c r="A4002" s="89"/>
      <c r="B4002" s="90"/>
    </row>
    <row r="4003" spans="1:2" x14ac:dyDescent="0.35">
      <c r="A4003" s="89"/>
      <c r="B4003" s="90"/>
    </row>
    <row r="4004" spans="1:2" x14ac:dyDescent="0.35">
      <c r="A4004" s="89"/>
      <c r="B4004" s="90"/>
    </row>
    <row r="4005" spans="1:2" x14ac:dyDescent="0.35">
      <c r="A4005" s="89"/>
      <c r="B4005" s="90"/>
    </row>
    <row r="4006" spans="1:2" x14ac:dyDescent="0.35">
      <c r="A4006" s="89"/>
      <c r="B4006" s="90"/>
    </row>
    <row r="4007" spans="1:2" x14ac:dyDescent="0.35">
      <c r="A4007" s="89"/>
      <c r="B4007" s="90"/>
    </row>
    <row r="4008" spans="1:2" x14ac:dyDescent="0.35">
      <c r="A4008" s="89"/>
      <c r="B4008" s="90"/>
    </row>
    <row r="4009" spans="1:2" x14ac:dyDescent="0.35">
      <c r="A4009" s="89"/>
      <c r="B4009" s="90"/>
    </row>
    <row r="4010" spans="1:2" x14ac:dyDescent="0.35">
      <c r="A4010" s="89"/>
      <c r="B4010" s="90"/>
    </row>
    <row r="4011" spans="1:2" x14ac:dyDescent="0.35">
      <c r="A4011" s="89"/>
      <c r="B4011" s="90"/>
    </row>
    <row r="4012" spans="1:2" x14ac:dyDescent="0.35">
      <c r="A4012" s="89"/>
      <c r="B4012" s="90"/>
    </row>
    <row r="4013" spans="1:2" x14ac:dyDescent="0.35">
      <c r="A4013" s="89"/>
      <c r="B4013" s="90"/>
    </row>
    <row r="4014" spans="1:2" x14ac:dyDescent="0.35">
      <c r="A4014" s="89"/>
      <c r="B4014" s="90"/>
    </row>
    <row r="4015" spans="1:2" x14ac:dyDescent="0.35">
      <c r="A4015" s="89"/>
      <c r="B4015" s="90"/>
    </row>
    <row r="4016" spans="1:2" x14ac:dyDescent="0.35">
      <c r="A4016" s="89"/>
      <c r="B4016" s="90"/>
    </row>
    <row r="4017" spans="1:2" x14ac:dyDescent="0.35">
      <c r="A4017" s="89"/>
      <c r="B4017" s="90"/>
    </row>
    <row r="4018" spans="1:2" x14ac:dyDescent="0.35">
      <c r="A4018" s="89"/>
      <c r="B4018" s="90"/>
    </row>
    <row r="4019" spans="1:2" x14ac:dyDescent="0.35">
      <c r="A4019" s="89"/>
      <c r="B4019" s="90"/>
    </row>
    <row r="4020" spans="1:2" x14ac:dyDescent="0.35">
      <c r="A4020" s="89"/>
      <c r="B4020" s="90"/>
    </row>
    <row r="4021" spans="1:2" x14ac:dyDescent="0.35">
      <c r="A4021" s="89"/>
      <c r="B4021" s="90"/>
    </row>
    <row r="4022" spans="1:2" x14ac:dyDescent="0.35">
      <c r="A4022" s="89"/>
      <c r="B4022" s="90"/>
    </row>
    <row r="4023" spans="1:2" x14ac:dyDescent="0.35">
      <c r="A4023" s="89"/>
      <c r="B4023" s="90"/>
    </row>
    <row r="4024" spans="1:2" x14ac:dyDescent="0.35">
      <c r="A4024" s="89"/>
      <c r="B4024" s="90"/>
    </row>
    <row r="4025" spans="1:2" x14ac:dyDescent="0.35">
      <c r="A4025" s="89"/>
      <c r="B4025" s="90"/>
    </row>
    <row r="4026" spans="1:2" x14ac:dyDescent="0.35">
      <c r="A4026" s="89"/>
      <c r="B4026" s="90"/>
    </row>
    <row r="4027" spans="1:2" x14ac:dyDescent="0.35">
      <c r="A4027" s="89"/>
      <c r="B4027" s="90"/>
    </row>
    <row r="4028" spans="1:2" x14ac:dyDescent="0.35">
      <c r="A4028" s="89"/>
      <c r="B4028" s="90"/>
    </row>
    <row r="4029" spans="1:2" x14ac:dyDescent="0.35">
      <c r="A4029" s="89"/>
      <c r="B4029" s="90"/>
    </row>
    <row r="4030" spans="1:2" x14ac:dyDescent="0.35">
      <c r="A4030" s="89"/>
      <c r="B4030" s="90"/>
    </row>
    <row r="4031" spans="1:2" x14ac:dyDescent="0.35">
      <c r="A4031" s="89"/>
      <c r="B4031" s="90"/>
    </row>
    <row r="4032" spans="1:2" x14ac:dyDescent="0.35">
      <c r="A4032" s="89"/>
      <c r="B4032" s="90"/>
    </row>
    <row r="4033" spans="1:2" x14ac:dyDescent="0.35">
      <c r="A4033" s="89"/>
      <c r="B4033" s="90"/>
    </row>
    <row r="4034" spans="1:2" x14ac:dyDescent="0.35">
      <c r="A4034" s="89"/>
      <c r="B4034" s="90"/>
    </row>
    <row r="4035" spans="1:2" x14ac:dyDescent="0.35">
      <c r="A4035" s="89"/>
      <c r="B4035" s="90"/>
    </row>
    <row r="4036" spans="1:2" x14ac:dyDescent="0.35">
      <c r="A4036" s="89"/>
      <c r="B4036" s="90"/>
    </row>
    <row r="4037" spans="1:2" x14ac:dyDescent="0.35">
      <c r="A4037" s="89"/>
      <c r="B4037" s="90"/>
    </row>
    <row r="4038" spans="1:2" x14ac:dyDescent="0.35">
      <c r="A4038" s="89"/>
      <c r="B4038" s="90"/>
    </row>
    <row r="4039" spans="1:2" x14ac:dyDescent="0.35">
      <c r="A4039" s="89"/>
      <c r="B4039" s="90"/>
    </row>
    <row r="4040" spans="1:2" x14ac:dyDescent="0.35">
      <c r="A4040" s="89"/>
      <c r="B4040" s="90"/>
    </row>
    <row r="4041" spans="1:2" x14ac:dyDescent="0.35">
      <c r="A4041" s="89"/>
      <c r="B4041" s="90"/>
    </row>
    <row r="4042" spans="1:2" x14ac:dyDescent="0.35">
      <c r="A4042" s="89"/>
      <c r="B4042" s="90"/>
    </row>
    <row r="4043" spans="1:2" x14ac:dyDescent="0.35">
      <c r="A4043" s="89"/>
      <c r="B4043" s="90"/>
    </row>
    <row r="4044" spans="1:2" x14ac:dyDescent="0.35">
      <c r="A4044" s="89"/>
      <c r="B4044" s="90"/>
    </row>
    <row r="4045" spans="1:2" x14ac:dyDescent="0.35">
      <c r="A4045" s="89"/>
      <c r="B4045" s="90"/>
    </row>
    <row r="4046" spans="1:2" x14ac:dyDescent="0.35">
      <c r="A4046" s="89"/>
      <c r="B4046" s="90"/>
    </row>
    <row r="4047" spans="1:2" x14ac:dyDescent="0.35">
      <c r="A4047" s="89"/>
      <c r="B4047" s="90"/>
    </row>
    <row r="4048" spans="1:2" x14ac:dyDescent="0.35">
      <c r="A4048" s="89"/>
      <c r="B4048" s="90"/>
    </row>
    <row r="4049" spans="1:2" x14ac:dyDescent="0.35">
      <c r="A4049" s="89"/>
      <c r="B4049" s="90"/>
    </row>
    <row r="4050" spans="1:2" x14ac:dyDescent="0.35">
      <c r="A4050" s="89"/>
      <c r="B4050" s="90"/>
    </row>
    <row r="4051" spans="1:2" x14ac:dyDescent="0.35">
      <c r="A4051" s="89"/>
      <c r="B4051" s="90"/>
    </row>
    <row r="4052" spans="1:2" x14ac:dyDescent="0.35">
      <c r="A4052" s="89"/>
      <c r="B4052" s="90"/>
    </row>
    <row r="4053" spans="1:2" x14ac:dyDescent="0.35">
      <c r="A4053" s="89"/>
      <c r="B4053" s="90"/>
    </row>
    <row r="4054" spans="1:2" x14ac:dyDescent="0.35">
      <c r="A4054" s="89"/>
      <c r="B4054" s="90"/>
    </row>
    <row r="4055" spans="1:2" x14ac:dyDescent="0.35">
      <c r="A4055" s="89"/>
      <c r="B4055" s="90"/>
    </row>
    <row r="4056" spans="1:2" x14ac:dyDescent="0.35">
      <c r="A4056" s="89"/>
      <c r="B4056" s="90"/>
    </row>
    <row r="4057" spans="1:2" x14ac:dyDescent="0.35">
      <c r="A4057" s="89"/>
      <c r="B4057" s="90"/>
    </row>
    <row r="4058" spans="1:2" x14ac:dyDescent="0.35">
      <c r="A4058" s="89"/>
      <c r="B4058" s="90"/>
    </row>
    <row r="4059" spans="1:2" x14ac:dyDescent="0.35">
      <c r="A4059" s="89"/>
      <c r="B4059" s="90"/>
    </row>
    <row r="4060" spans="1:2" x14ac:dyDescent="0.35">
      <c r="A4060" s="89"/>
      <c r="B4060" s="90"/>
    </row>
    <row r="4061" spans="1:2" x14ac:dyDescent="0.35">
      <c r="A4061" s="89"/>
      <c r="B4061" s="90"/>
    </row>
    <row r="4062" spans="1:2" x14ac:dyDescent="0.35">
      <c r="A4062" s="89"/>
      <c r="B4062" s="90"/>
    </row>
    <row r="4063" spans="1:2" x14ac:dyDescent="0.35">
      <c r="A4063" s="89"/>
      <c r="B4063" s="90"/>
    </row>
    <row r="4064" spans="1:2" x14ac:dyDescent="0.35">
      <c r="A4064" s="89"/>
      <c r="B4064" s="90"/>
    </row>
    <row r="4065" spans="1:2" x14ac:dyDescent="0.35">
      <c r="A4065" s="89"/>
      <c r="B4065" s="90"/>
    </row>
    <row r="4066" spans="1:2" x14ac:dyDescent="0.35">
      <c r="A4066" s="89"/>
      <c r="B4066" s="90"/>
    </row>
    <row r="4067" spans="1:2" x14ac:dyDescent="0.35">
      <c r="A4067" s="89"/>
      <c r="B4067" s="90"/>
    </row>
    <row r="4068" spans="1:2" x14ac:dyDescent="0.35">
      <c r="A4068" s="89"/>
      <c r="B4068" s="90"/>
    </row>
    <row r="4069" spans="1:2" x14ac:dyDescent="0.35">
      <c r="A4069" s="89"/>
      <c r="B4069" s="90"/>
    </row>
    <row r="4070" spans="1:2" x14ac:dyDescent="0.35">
      <c r="A4070" s="89"/>
      <c r="B4070" s="90"/>
    </row>
    <row r="4071" spans="1:2" x14ac:dyDescent="0.35">
      <c r="A4071" s="89"/>
      <c r="B4071" s="90"/>
    </row>
    <row r="4072" spans="1:2" x14ac:dyDescent="0.35">
      <c r="A4072" s="89"/>
      <c r="B4072" s="90"/>
    </row>
    <row r="4073" spans="1:2" x14ac:dyDescent="0.35">
      <c r="A4073" s="89"/>
      <c r="B4073" s="90"/>
    </row>
    <row r="4074" spans="1:2" x14ac:dyDescent="0.35">
      <c r="A4074" s="89"/>
      <c r="B4074" s="90"/>
    </row>
    <row r="4075" spans="1:2" x14ac:dyDescent="0.35">
      <c r="A4075" s="89"/>
      <c r="B4075" s="90"/>
    </row>
    <row r="4076" spans="1:2" x14ac:dyDescent="0.35">
      <c r="A4076" s="89"/>
      <c r="B4076" s="90"/>
    </row>
    <row r="4077" spans="1:2" x14ac:dyDescent="0.35">
      <c r="A4077" s="89"/>
      <c r="B4077" s="90"/>
    </row>
    <row r="4078" spans="1:2" x14ac:dyDescent="0.35">
      <c r="A4078" s="89"/>
      <c r="B4078" s="90"/>
    </row>
    <row r="4079" spans="1:2" x14ac:dyDescent="0.35">
      <c r="A4079" s="89"/>
      <c r="B4079" s="90"/>
    </row>
    <row r="4080" spans="1:2" x14ac:dyDescent="0.35">
      <c r="A4080" s="89"/>
      <c r="B4080" s="90"/>
    </row>
    <row r="4081" spans="1:2" x14ac:dyDescent="0.35">
      <c r="A4081" s="89"/>
      <c r="B4081" s="90"/>
    </row>
    <row r="4082" spans="1:2" x14ac:dyDescent="0.35">
      <c r="A4082" s="89"/>
      <c r="B4082" s="90"/>
    </row>
    <row r="4083" spans="1:2" x14ac:dyDescent="0.35">
      <c r="A4083" s="89"/>
      <c r="B4083" s="90"/>
    </row>
    <row r="4084" spans="1:2" x14ac:dyDescent="0.35">
      <c r="A4084" s="89"/>
      <c r="B4084" s="90"/>
    </row>
    <row r="4085" spans="1:2" x14ac:dyDescent="0.35">
      <c r="A4085" s="89"/>
      <c r="B4085" s="90"/>
    </row>
    <row r="4086" spans="1:2" x14ac:dyDescent="0.35">
      <c r="A4086" s="89"/>
      <c r="B4086" s="90"/>
    </row>
    <row r="4087" spans="1:2" x14ac:dyDescent="0.35">
      <c r="A4087" s="89"/>
      <c r="B4087" s="90"/>
    </row>
    <row r="4088" spans="1:2" x14ac:dyDescent="0.35">
      <c r="A4088" s="89"/>
      <c r="B4088" s="90"/>
    </row>
    <row r="4089" spans="1:2" x14ac:dyDescent="0.35">
      <c r="A4089" s="89"/>
      <c r="B4089" s="90"/>
    </row>
    <row r="4090" spans="1:2" x14ac:dyDescent="0.35">
      <c r="A4090" s="89"/>
      <c r="B4090" s="90"/>
    </row>
    <row r="4091" spans="1:2" x14ac:dyDescent="0.35">
      <c r="A4091" s="89"/>
      <c r="B4091" s="90"/>
    </row>
    <row r="4092" spans="1:2" x14ac:dyDescent="0.35">
      <c r="A4092" s="89"/>
      <c r="B4092" s="90"/>
    </row>
    <row r="4093" spans="1:2" x14ac:dyDescent="0.35">
      <c r="A4093" s="89"/>
      <c r="B4093" s="90"/>
    </row>
    <row r="4094" spans="1:2" x14ac:dyDescent="0.35">
      <c r="A4094" s="89"/>
      <c r="B4094" s="90"/>
    </row>
    <row r="4095" spans="1:2" x14ac:dyDescent="0.35">
      <c r="A4095" s="89"/>
      <c r="B4095" s="90"/>
    </row>
    <row r="4096" spans="1:2" x14ac:dyDescent="0.35">
      <c r="A4096" s="89"/>
      <c r="B4096" s="90"/>
    </row>
    <row r="4097" spans="1:2" x14ac:dyDescent="0.35">
      <c r="A4097" s="89"/>
      <c r="B4097" s="90"/>
    </row>
    <row r="4098" spans="1:2" x14ac:dyDescent="0.35">
      <c r="A4098" s="89"/>
      <c r="B4098" s="90"/>
    </row>
    <row r="4099" spans="1:2" x14ac:dyDescent="0.35">
      <c r="A4099" s="89"/>
      <c r="B4099" s="90"/>
    </row>
    <row r="4100" spans="1:2" x14ac:dyDescent="0.35">
      <c r="A4100" s="89"/>
      <c r="B4100" s="90"/>
    </row>
    <row r="4101" spans="1:2" x14ac:dyDescent="0.35">
      <c r="A4101" s="89"/>
      <c r="B4101" s="90"/>
    </row>
    <row r="4102" spans="1:2" x14ac:dyDescent="0.35">
      <c r="A4102" s="89"/>
      <c r="B4102" s="90"/>
    </row>
    <row r="4103" spans="1:2" x14ac:dyDescent="0.35">
      <c r="A4103" s="89"/>
      <c r="B4103" s="90"/>
    </row>
    <row r="4104" spans="1:2" x14ac:dyDescent="0.35">
      <c r="A4104" s="89"/>
      <c r="B4104" s="90"/>
    </row>
    <row r="4105" spans="1:2" x14ac:dyDescent="0.35">
      <c r="A4105" s="89"/>
      <c r="B4105" s="90"/>
    </row>
    <row r="4106" spans="1:2" x14ac:dyDescent="0.35">
      <c r="A4106" s="89"/>
      <c r="B4106" s="90"/>
    </row>
    <row r="4107" spans="1:2" x14ac:dyDescent="0.35">
      <c r="A4107" s="89"/>
      <c r="B4107" s="90"/>
    </row>
    <row r="4108" spans="1:2" x14ac:dyDescent="0.35">
      <c r="A4108" s="89"/>
      <c r="B4108" s="90"/>
    </row>
    <row r="4109" spans="1:2" x14ac:dyDescent="0.35">
      <c r="A4109" s="89"/>
      <c r="B4109" s="90"/>
    </row>
    <row r="4110" spans="1:2" x14ac:dyDescent="0.35">
      <c r="A4110" s="89"/>
      <c r="B4110" s="90"/>
    </row>
    <row r="4111" spans="1:2" x14ac:dyDescent="0.35">
      <c r="A4111" s="89"/>
      <c r="B4111" s="90"/>
    </row>
    <row r="4112" spans="1:2" x14ac:dyDescent="0.35">
      <c r="A4112" s="89"/>
      <c r="B4112" s="90"/>
    </row>
    <row r="4113" spans="1:2" x14ac:dyDescent="0.35">
      <c r="A4113" s="89"/>
      <c r="B4113" s="90"/>
    </row>
    <row r="4114" spans="1:2" x14ac:dyDescent="0.35">
      <c r="A4114" s="89"/>
      <c r="B4114" s="90"/>
    </row>
    <row r="4115" spans="1:2" x14ac:dyDescent="0.35">
      <c r="A4115" s="89"/>
      <c r="B4115" s="90"/>
    </row>
    <row r="4116" spans="1:2" x14ac:dyDescent="0.35">
      <c r="A4116" s="89"/>
      <c r="B4116" s="90"/>
    </row>
    <row r="4117" spans="1:2" x14ac:dyDescent="0.35">
      <c r="A4117" s="89"/>
      <c r="B4117" s="90"/>
    </row>
    <row r="4118" spans="1:2" x14ac:dyDescent="0.35">
      <c r="A4118" s="89"/>
      <c r="B4118" s="90"/>
    </row>
    <row r="4119" spans="1:2" x14ac:dyDescent="0.35">
      <c r="A4119" s="89"/>
      <c r="B4119" s="90"/>
    </row>
    <row r="4120" spans="1:2" x14ac:dyDescent="0.35">
      <c r="A4120" s="89"/>
      <c r="B4120" s="90"/>
    </row>
    <row r="4121" spans="1:2" x14ac:dyDescent="0.35">
      <c r="A4121" s="89"/>
      <c r="B4121" s="90"/>
    </row>
    <row r="4122" spans="1:2" x14ac:dyDescent="0.35">
      <c r="A4122" s="89"/>
      <c r="B4122" s="90"/>
    </row>
    <row r="4123" spans="1:2" x14ac:dyDescent="0.35">
      <c r="A4123" s="89"/>
      <c r="B4123" s="90"/>
    </row>
    <row r="4124" spans="1:2" x14ac:dyDescent="0.35">
      <c r="A4124" s="89"/>
      <c r="B4124" s="90"/>
    </row>
    <row r="4125" spans="1:2" x14ac:dyDescent="0.35">
      <c r="A4125" s="89"/>
      <c r="B4125" s="90"/>
    </row>
    <row r="4126" spans="1:2" x14ac:dyDescent="0.35">
      <c r="A4126" s="89"/>
      <c r="B4126" s="90"/>
    </row>
    <row r="4127" spans="1:2" x14ac:dyDescent="0.35">
      <c r="A4127" s="89"/>
      <c r="B4127" s="90"/>
    </row>
    <row r="4128" spans="1:2" x14ac:dyDescent="0.35">
      <c r="A4128" s="89"/>
      <c r="B4128" s="90"/>
    </row>
    <row r="4129" spans="1:2" x14ac:dyDescent="0.35">
      <c r="A4129" s="89"/>
      <c r="B4129" s="90"/>
    </row>
    <row r="4130" spans="1:2" x14ac:dyDescent="0.35">
      <c r="A4130" s="89"/>
      <c r="B4130" s="90"/>
    </row>
    <row r="4131" spans="1:2" x14ac:dyDescent="0.35">
      <c r="A4131" s="89"/>
      <c r="B4131" s="90"/>
    </row>
    <row r="4132" spans="1:2" x14ac:dyDescent="0.35">
      <c r="A4132" s="89"/>
      <c r="B4132" s="90"/>
    </row>
    <row r="4133" spans="1:2" x14ac:dyDescent="0.35">
      <c r="A4133" s="89"/>
      <c r="B4133" s="90"/>
    </row>
    <row r="4134" spans="1:2" x14ac:dyDescent="0.35">
      <c r="A4134" s="89"/>
      <c r="B4134" s="90"/>
    </row>
    <row r="4135" spans="1:2" x14ac:dyDescent="0.35">
      <c r="A4135" s="89"/>
      <c r="B4135" s="90"/>
    </row>
    <row r="4136" spans="1:2" x14ac:dyDescent="0.35">
      <c r="A4136" s="89"/>
      <c r="B4136" s="90"/>
    </row>
    <row r="4137" spans="1:2" x14ac:dyDescent="0.35">
      <c r="A4137" s="89"/>
      <c r="B4137" s="90"/>
    </row>
    <row r="4138" spans="1:2" x14ac:dyDescent="0.35">
      <c r="A4138" s="89"/>
      <c r="B4138" s="90"/>
    </row>
    <row r="4139" spans="1:2" x14ac:dyDescent="0.35">
      <c r="A4139" s="89"/>
      <c r="B4139" s="90"/>
    </row>
    <row r="4140" spans="1:2" x14ac:dyDescent="0.35">
      <c r="A4140" s="89"/>
      <c r="B4140" s="90"/>
    </row>
    <row r="4141" spans="1:2" x14ac:dyDescent="0.35">
      <c r="A4141" s="89"/>
      <c r="B4141" s="90"/>
    </row>
    <row r="4142" spans="1:2" x14ac:dyDescent="0.35">
      <c r="A4142" s="89"/>
      <c r="B4142" s="90"/>
    </row>
    <row r="4143" spans="1:2" x14ac:dyDescent="0.35">
      <c r="A4143" s="89"/>
      <c r="B4143" s="90"/>
    </row>
    <row r="4144" spans="1:2" x14ac:dyDescent="0.35">
      <c r="A4144" s="89"/>
      <c r="B4144" s="90"/>
    </row>
    <row r="4145" spans="1:2" x14ac:dyDescent="0.35">
      <c r="A4145" s="89"/>
      <c r="B4145" s="90"/>
    </row>
    <row r="4146" spans="1:2" x14ac:dyDescent="0.35">
      <c r="A4146" s="89"/>
      <c r="B4146" s="90"/>
    </row>
    <row r="4147" spans="1:2" x14ac:dyDescent="0.35">
      <c r="A4147" s="89"/>
      <c r="B4147" s="90"/>
    </row>
    <row r="4148" spans="1:2" x14ac:dyDescent="0.35">
      <c r="A4148" s="89"/>
      <c r="B4148" s="90"/>
    </row>
    <row r="4149" spans="1:2" x14ac:dyDescent="0.35">
      <c r="A4149" s="89"/>
      <c r="B4149" s="90"/>
    </row>
    <row r="4150" spans="1:2" x14ac:dyDescent="0.35">
      <c r="A4150" s="89"/>
      <c r="B4150" s="90"/>
    </row>
    <row r="4151" spans="1:2" x14ac:dyDescent="0.35">
      <c r="A4151" s="89"/>
      <c r="B4151" s="90"/>
    </row>
    <row r="4152" spans="1:2" x14ac:dyDescent="0.35">
      <c r="A4152" s="89"/>
      <c r="B4152" s="90"/>
    </row>
    <row r="4153" spans="1:2" x14ac:dyDescent="0.35">
      <c r="A4153" s="89"/>
      <c r="B4153" s="90"/>
    </row>
    <row r="4154" spans="1:2" x14ac:dyDescent="0.35">
      <c r="A4154" s="89"/>
      <c r="B4154" s="90"/>
    </row>
    <row r="4155" spans="1:2" x14ac:dyDescent="0.35">
      <c r="A4155" s="89"/>
      <c r="B4155" s="90"/>
    </row>
    <row r="4156" spans="1:2" x14ac:dyDescent="0.35">
      <c r="A4156" s="89"/>
      <c r="B4156" s="90"/>
    </row>
    <row r="4157" spans="1:2" x14ac:dyDescent="0.35">
      <c r="A4157" s="89"/>
      <c r="B4157" s="90"/>
    </row>
    <row r="4158" spans="1:2" x14ac:dyDescent="0.35">
      <c r="A4158" s="89"/>
      <c r="B4158" s="90"/>
    </row>
    <row r="4159" spans="1:2" x14ac:dyDescent="0.35">
      <c r="A4159" s="89"/>
      <c r="B4159" s="90"/>
    </row>
    <row r="4160" spans="1:2" x14ac:dyDescent="0.35">
      <c r="A4160" s="89"/>
      <c r="B4160" s="90"/>
    </row>
    <row r="4161" spans="1:2" x14ac:dyDescent="0.35">
      <c r="A4161" s="89"/>
      <c r="B4161" s="90"/>
    </row>
    <row r="4162" spans="1:2" x14ac:dyDescent="0.35">
      <c r="A4162" s="89"/>
      <c r="B4162" s="90"/>
    </row>
    <row r="4163" spans="1:2" x14ac:dyDescent="0.35">
      <c r="A4163" s="89"/>
      <c r="B4163" s="90"/>
    </row>
    <row r="4164" spans="1:2" x14ac:dyDescent="0.35">
      <c r="A4164" s="89"/>
      <c r="B4164" s="90"/>
    </row>
    <row r="4165" spans="1:2" x14ac:dyDescent="0.35">
      <c r="A4165" s="89"/>
      <c r="B4165" s="90"/>
    </row>
    <row r="4166" spans="1:2" x14ac:dyDescent="0.35">
      <c r="A4166" s="89"/>
      <c r="B4166" s="90"/>
    </row>
    <row r="4167" spans="1:2" x14ac:dyDescent="0.35">
      <c r="A4167" s="89"/>
      <c r="B4167" s="90"/>
    </row>
    <row r="4168" spans="1:2" x14ac:dyDescent="0.35">
      <c r="A4168" s="89"/>
      <c r="B4168" s="90"/>
    </row>
    <row r="4169" spans="1:2" x14ac:dyDescent="0.35">
      <c r="A4169" s="89"/>
      <c r="B4169" s="90"/>
    </row>
    <row r="4170" spans="1:2" x14ac:dyDescent="0.35">
      <c r="A4170" s="89"/>
      <c r="B4170" s="90"/>
    </row>
    <row r="4171" spans="1:2" x14ac:dyDescent="0.35">
      <c r="A4171" s="89"/>
      <c r="B4171" s="90"/>
    </row>
    <row r="4172" spans="1:2" x14ac:dyDescent="0.35">
      <c r="A4172" s="89"/>
      <c r="B4172" s="90"/>
    </row>
    <row r="4173" spans="1:2" x14ac:dyDescent="0.35">
      <c r="A4173" s="89"/>
      <c r="B4173" s="90"/>
    </row>
    <row r="4174" spans="1:2" x14ac:dyDescent="0.35">
      <c r="A4174" s="89"/>
      <c r="B4174" s="90"/>
    </row>
    <row r="4175" spans="1:2" x14ac:dyDescent="0.35">
      <c r="A4175" s="89"/>
      <c r="B4175" s="90"/>
    </row>
    <row r="4176" spans="1:2" x14ac:dyDescent="0.35">
      <c r="A4176" s="89"/>
      <c r="B4176" s="90"/>
    </row>
    <row r="4177" spans="1:2" x14ac:dyDescent="0.35">
      <c r="A4177" s="89"/>
      <c r="B4177" s="90"/>
    </row>
    <row r="4178" spans="1:2" x14ac:dyDescent="0.35">
      <c r="A4178" s="89"/>
      <c r="B4178" s="90"/>
    </row>
    <row r="4179" spans="1:2" x14ac:dyDescent="0.35">
      <c r="A4179" s="89"/>
      <c r="B4179" s="90"/>
    </row>
    <row r="4180" spans="1:2" x14ac:dyDescent="0.35">
      <c r="A4180" s="89"/>
      <c r="B4180" s="90"/>
    </row>
    <row r="4181" spans="1:2" x14ac:dyDescent="0.35">
      <c r="A4181" s="89"/>
      <c r="B4181" s="90"/>
    </row>
    <row r="4182" spans="1:2" x14ac:dyDescent="0.35">
      <c r="A4182" s="89"/>
      <c r="B4182" s="90"/>
    </row>
    <row r="4183" spans="1:2" x14ac:dyDescent="0.35">
      <c r="A4183" s="89"/>
      <c r="B4183" s="90"/>
    </row>
    <row r="4184" spans="1:2" x14ac:dyDescent="0.35">
      <c r="A4184" s="89"/>
      <c r="B4184" s="90"/>
    </row>
    <row r="4185" spans="1:2" x14ac:dyDescent="0.35">
      <c r="A4185" s="89"/>
      <c r="B4185" s="90"/>
    </row>
    <row r="4186" spans="1:2" x14ac:dyDescent="0.35">
      <c r="A4186" s="89"/>
      <c r="B4186" s="90"/>
    </row>
    <row r="4187" spans="1:2" x14ac:dyDescent="0.35">
      <c r="A4187" s="89"/>
      <c r="B4187" s="90"/>
    </row>
    <row r="4188" spans="1:2" x14ac:dyDescent="0.35">
      <c r="A4188" s="89"/>
      <c r="B4188" s="90"/>
    </row>
    <row r="4189" spans="1:2" x14ac:dyDescent="0.35">
      <c r="A4189" s="89"/>
      <c r="B4189" s="90"/>
    </row>
    <row r="4190" spans="1:2" x14ac:dyDescent="0.35">
      <c r="A4190" s="89"/>
      <c r="B4190" s="90"/>
    </row>
    <row r="4191" spans="1:2" x14ac:dyDescent="0.35">
      <c r="A4191" s="89"/>
      <c r="B4191" s="90"/>
    </row>
    <row r="4192" spans="1:2" x14ac:dyDescent="0.35">
      <c r="A4192" s="89"/>
      <c r="B4192" s="90"/>
    </row>
    <row r="4193" spans="1:2" x14ac:dyDescent="0.35">
      <c r="A4193" s="89"/>
      <c r="B4193" s="90"/>
    </row>
    <row r="4194" spans="1:2" x14ac:dyDescent="0.35">
      <c r="A4194" s="89"/>
      <c r="B4194" s="90"/>
    </row>
    <row r="4195" spans="1:2" x14ac:dyDescent="0.35">
      <c r="A4195" s="89"/>
      <c r="B4195" s="90"/>
    </row>
    <row r="4196" spans="1:2" x14ac:dyDescent="0.35">
      <c r="A4196" s="89"/>
      <c r="B4196" s="90"/>
    </row>
    <row r="4197" spans="1:2" x14ac:dyDescent="0.35">
      <c r="A4197" s="89"/>
      <c r="B4197" s="90"/>
    </row>
    <row r="4198" spans="1:2" x14ac:dyDescent="0.35">
      <c r="A4198" s="89"/>
      <c r="B4198" s="90"/>
    </row>
    <row r="4199" spans="1:2" x14ac:dyDescent="0.35">
      <c r="A4199" s="89"/>
      <c r="B4199" s="90"/>
    </row>
    <row r="4200" spans="1:2" x14ac:dyDescent="0.35">
      <c r="A4200" s="89"/>
      <c r="B4200" s="90"/>
    </row>
    <row r="4201" spans="1:2" x14ac:dyDescent="0.35">
      <c r="A4201" s="89"/>
      <c r="B4201" s="90"/>
    </row>
    <row r="4202" spans="1:2" x14ac:dyDescent="0.35">
      <c r="A4202" s="89"/>
      <c r="B4202" s="90"/>
    </row>
    <row r="4203" spans="1:2" x14ac:dyDescent="0.35">
      <c r="A4203" s="89"/>
      <c r="B4203" s="90"/>
    </row>
    <row r="4204" spans="1:2" x14ac:dyDescent="0.35">
      <c r="A4204" s="89"/>
      <c r="B4204" s="90"/>
    </row>
    <row r="4205" spans="1:2" x14ac:dyDescent="0.35">
      <c r="A4205" s="89"/>
      <c r="B4205" s="90"/>
    </row>
    <row r="4206" spans="1:2" x14ac:dyDescent="0.35">
      <c r="A4206" s="89"/>
      <c r="B4206" s="90"/>
    </row>
    <row r="4207" spans="1:2" x14ac:dyDescent="0.35">
      <c r="A4207" s="89"/>
      <c r="B4207" s="90"/>
    </row>
    <row r="4208" spans="1:2" x14ac:dyDescent="0.35">
      <c r="A4208" s="89"/>
      <c r="B4208" s="90"/>
    </row>
    <row r="4209" spans="1:2" x14ac:dyDescent="0.35">
      <c r="A4209" s="89"/>
      <c r="B4209" s="90"/>
    </row>
    <row r="4210" spans="1:2" x14ac:dyDescent="0.35">
      <c r="A4210" s="89"/>
      <c r="B4210" s="90"/>
    </row>
    <row r="4211" spans="1:2" x14ac:dyDescent="0.35">
      <c r="A4211" s="89"/>
      <c r="B4211" s="90"/>
    </row>
    <row r="4212" spans="1:2" x14ac:dyDescent="0.35">
      <c r="A4212" s="89"/>
      <c r="B4212" s="90"/>
    </row>
    <row r="4213" spans="1:2" x14ac:dyDescent="0.35">
      <c r="A4213" s="89"/>
      <c r="B4213" s="90"/>
    </row>
    <row r="4214" spans="1:2" x14ac:dyDescent="0.35">
      <c r="A4214" s="89"/>
      <c r="B4214" s="90"/>
    </row>
    <row r="4215" spans="1:2" x14ac:dyDescent="0.35">
      <c r="A4215" s="89"/>
      <c r="B4215" s="90"/>
    </row>
    <row r="4216" spans="1:2" x14ac:dyDescent="0.35">
      <c r="A4216" s="89"/>
      <c r="B4216" s="90"/>
    </row>
    <row r="4217" spans="1:2" x14ac:dyDescent="0.35">
      <c r="A4217" s="89"/>
      <c r="B4217" s="90"/>
    </row>
    <row r="4218" spans="1:2" x14ac:dyDescent="0.35">
      <c r="A4218" s="89"/>
      <c r="B4218" s="90"/>
    </row>
    <row r="4219" spans="1:2" x14ac:dyDescent="0.35">
      <c r="A4219" s="89"/>
      <c r="B4219" s="90"/>
    </row>
    <row r="4220" spans="1:2" x14ac:dyDescent="0.35">
      <c r="A4220" s="89"/>
      <c r="B4220" s="90"/>
    </row>
    <row r="4221" spans="1:2" x14ac:dyDescent="0.35">
      <c r="A4221" s="89"/>
      <c r="B4221" s="90"/>
    </row>
    <row r="4222" spans="1:2" x14ac:dyDescent="0.35">
      <c r="A4222" s="89"/>
      <c r="B4222" s="90"/>
    </row>
    <row r="4223" spans="1:2" x14ac:dyDescent="0.35">
      <c r="A4223" s="89"/>
      <c r="B4223" s="90"/>
    </row>
    <row r="4224" spans="1:2" x14ac:dyDescent="0.35">
      <c r="A4224" s="89"/>
      <c r="B4224" s="90"/>
    </row>
    <row r="4225" spans="1:2" x14ac:dyDescent="0.35">
      <c r="A4225" s="89"/>
      <c r="B4225" s="90"/>
    </row>
    <row r="4226" spans="1:2" x14ac:dyDescent="0.35">
      <c r="A4226" s="89"/>
      <c r="B4226" s="90"/>
    </row>
    <row r="4227" spans="1:2" x14ac:dyDescent="0.35">
      <c r="A4227" s="89"/>
      <c r="B4227" s="90"/>
    </row>
    <row r="4228" spans="1:2" x14ac:dyDescent="0.35">
      <c r="A4228" s="89"/>
      <c r="B4228" s="90"/>
    </row>
    <row r="4229" spans="1:2" x14ac:dyDescent="0.35">
      <c r="A4229" s="89"/>
      <c r="B4229" s="90"/>
    </row>
    <row r="4230" spans="1:2" x14ac:dyDescent="0.35">
      <c r="A4230" s="89"/>
      <c r="B4230" s="90"/>
    </row>
    <row r="4231" spans="1:2" x14ac:dyDescent="0.35">
      <c r="A4231" s="89"/>
      <c r="B4231" s="90"/>
    </row>
    <row r="4232" spans="1:2" x14ac:dyDescent="0.35">
      <c r="A4232" s="89"/>
      <c r="B4232" s="90"/>
    </row>
    <row r="4233" spans="1:2" x14ac:dyDescent="0.35">
      <c r="A4233" s="89"/>
      <c r="B4233" s="90"/>
    </row>
    <row r="4234" spans="1:2" x14ac:dyDescent="0.35">
      <c r="A4234" s="89"/>
      <c r="B4234" s="90"/>
    </row>
    <row r="4235" spans="1:2" x14ac:dyDescent="0.35">
      <c r="A4235" s="89"/>
      <c r="B4235" s="90"/>
    </row>
    <row r="4236" spans="1:2" x14ac:dyDescent="0.35">
      <c r="A4236" s="89"/>
      <c r="B4236" s="90"/>
    </row>
    <row r="4237" spans="1:2" x14ac:dyDescent="0.35">
      <c r="A4237" s="89"/>
      <c r="B4237" s="90"/>
    </row>
    <row r="4238" spans="1:2" x14ac:dyDescent="0.35">
      <c r="A4238" s="89"/>
      <c r="B4238" s="90"/>
    </row>
    <row r="4239" spans="1:2" x14ac:dyDescent="0.35">
      <c r="A4239" s="89"/>
      <c r="B4239" s="90"/>
    </row>
    <row r="4240" spans="1:2" x14ac:dyDescent="0.35">
      <c r="A4240" s="89"/>
      <c r="B4240" s="90"/>
    </row>
    <row r="4241" spans="1:2" x14ac:dyDescent="0.35">
      <c r="A4241" s="89"/>
      <c r="B4241" s="90"/>
    </row>
    <row r="4242" spans="1:2" x14ac:dyDescent="0.35">
      <c r="A4242" s="89"/>
      <c r="B4242" s="90"/>
    </row>
    <row r="4243" spans="1:2" x14ac:dyDescent="0.35">
      <c r="A4243" s="89"/>
      <c r="B4243" s="90"/>
    </row>
    <row r="4244" spans="1:2" x14ac:dyDescent="0.35">
      <c r="A4244" s="89"/>
      <c r="B4244" s="90"/>
    </row>
    <row r="4245" spans="1:2" x14ac:dyDescent="0.35">
      <c r="A4245" s="89"/>
      <c r="B4245" s="90"/>
    </row>
    <row r="4246" spans="1:2" x14ac:dyDescent="0.35">
      <c r="A4246" s="89"/>
      <c r="B4246" s="90"/>
    </row>
    <row r="4247" spans="1:2" x14ac:dyDescent="0.35">
      <c r="A4247" s="89"/>
      <c r="B4247" s="90"/>
    </row>
    <row r="4248" spans="1:2" x14ac:dyDescent="0.35">
      <c r="A4248" s="89"/>
      <c r="B4248" s="90"/>
    </row>
    <row r="4249" spans="1:2" x14ac:dyDescent="0.35">
      <c r="A4249" s="89"/>
      <c r="B4249" s="90"/>
    </row>
    <row r="4250" spans="1:2" x14ac:dyDescent="0.35">
      <c r="A4250" s="89"/>
      <c r="B4250" s="90"/>
    </row>
    <row r="4251" spans="1:2" x14ac:dyDescent="0.35">
      <c r="A4251" s="89"/>
      <c r="B4251" s="90"/>
    </row>
    <row r="4252" spans="1:2" x14ac:dyDescent="0.35">
      <c r="A4252" s="89"/>
      <c r="B4252" s="90"/>
    </row>
    <row r="4253" spans="1:2" x14ac:dyDescent="0.35">
      <c r="A4253" s="89"/>
      <c r="B4253" s="90"/>
    </row>
    <row r="4254" spans="1:2" x14ac:dyDescent="0.35">
      <c r="A4254" s="89"/>
      <c r="B4254" s="90"/>
    </row>
    <row r="4255" spans="1:2" x14ac:dyDescent="0.35">
      <c r="A4255" s="89"/>
      <c r="B4255" s="90"/>
    </row>
    <row r="4256" spans="1:2" x14ac:dyDescent="0.35">
      <c r="A4256" s="89"/>
      <c r="B4256" s="90"/>
    </row>
    <row r="4257" spans="1:2" x14ac:dyDescent="0.35">
      <c r="A4257" s="89"/>
      <c r="B4257" s="90"/>
    </row>
    <row r="4258" spans="1:2" x14ac:dyDescent="0.35">
      <c r="A4258" s="89"/>
      <c r="B4258" s="90"/>
    </row>
    <row r="4259" spans="1:2" x14ac:dyDescent="0.35">
      <c r="A4259" s="89"/>
      <c r="B4259" s="90"/>
    </row>
    <row r="4260" spans="1:2" x14ac:dyDescent="0.35">
      <c r="A4260" s="89"/>
      <c r="B4260" s="90"/>
    </row>
    <row r="4261" spans="1:2" x14ac:dyDescent="0.35">
      <c r="A4261" s="89"/>
      <c r="B4261" s="90"/>
    </row>
    <row r="4262" spans="1:2" x14ac:dyDescent="0.35">
      <c r="A4262" s="89"/>
      <c r="B4262" s="90"/>
    </row>
    <row r="4263" spans="1:2" x14ac:dyDescent="0.35">
      <c r="A4263" s="89"/>
      <c r="B4263" s="90"/>
    </row>
    <row r="4264" spans="1:2" x14ac:dyDescent="0.35">
      <c r="A4264" s="89"/>
      <c r="B4264" s="90"/>
    </row>
    <row r="4265" spans="1:2" x14ac:dyDescent="0.35">
      <c r="A4265" s="89"/>
      <c r="B4265" s="90"/>
    </row>
    <row r="4266" spans="1:2" x14ac:dyDescent="0.35">
      <c r="A4266" s="89"/>
      <c r="B4266" s="90"/>
    </row>
    <row r="4267" spans="1:2" x14ac:dyDescent="0.35">
      <c r="A4267" s="89"/>
      <c r="B4267" s="90"/>
    </row>
    <row r="4268" spans="1:2" x14ac:dyDescent="0.35">
      <c r="A4268" s="89"/>
      <c r="B4268" s="90"/>
    </row>
    <row r="4269" spans="1:2" x14ac:dyDescent="0.35">
      <c r="A4269" s="89"/>
      <c r="B4269" s="90"/>
    </row>
    <row r="4270" spans="1:2" x14ac:dyDescent="0.35">
      <c r="A4270" s="89"/>
      <c r="B4270" s="90"/>
    </row>
    <row r="4271" spans="1:2" x14ac:dyDescent="0.35">
      <c r="A4271" s="89"/>
      <c r="B4271" s="90"/>
    </row>
    <row r="4272" spans="1:2" x14ac:dyDescent="0.35">
      <c r="A4272" s="89"/>
      <c r="B4272" s="90"/>
    </row>
    <row r="4273" spans="1:2" x14ac:dyDescent="0.35">
      <c r="A4273" s="89"/>
      <c r="B4273" s="90"/>
    </row>
    <row r="4274" spans="1:2" x14ac:dyDescent="0.35">
      <c r="A4274" s="89"/>
      <c r="B4274" s="90"/>
    </row>
    <row r="4275" spans="1:2" x14ac:dyDescent="0.35">
      <c r="A4275" s="89"/>
      <c r="B4275" s="90"/>
    </row>
    <row r="4276" spans="1:2" x14ac:dyDescent="0.35">
      <c r="A4276" s="89"/>
      <c r="B4276" s="90"/>
    </row>
    <row r="4277" spans="1:2" x14ac:dyDescent="0.35">
      <c r="A4277" s="89"/>
      <c r="B4277" s="90"/>
    </row>
    <row r="4278" spans="1:2" x14ac:dyDescent="0.35">
      <c r="A4278" s="89"/>
      <c r="B4278" s="90"/>
    </row>
    <row r="4279" spans="1:2" x14ac:dyDescent="0.35">
      <c r="A4279" s="89"/>
      <c r="B4279" s="90"/>
    </row>
    <row r="4280" spans="1:2" x14ac:dyDescent="0.35">
      <c r="A4280" s="89"/>
      <c r="B4280" s="90"/>
    </row>
    <row r="4281" spans="1:2" x14ac:dyDescent="0.35">
      <c r="A4281" s="89"/>
      <c r="B4281" s="90"/>
    </row>
    <row r="4282" spans="1:2" x14ac:dyDescent="0.35">
      <c r="A4282" s="89"/>
      <c r="B4282" s="90"/>
    </row>
    <row r="4283" spans="1:2" x14ac:dyDescent="0.35">
      <c r="A4283" s="89"/>
      <c r="B4283" s="90"/>
    </row>
    <row r="4284" spans="1:2" x14ac:dyDescent="0.35">
      <c r="A4284" s="89"/>
      <c r="B4284" s="90"/>
    </row>
    <row r="4285" spans="1:2" x14ac:dyDescent="0.35">
      <c r="A4285" s="89"/>
      <c r="B4285" s="90"/>
    </row>
    <row r="4286" spans="1:2" x14ac:dyDescent="0.35">
      <c r="A4286" s="89"/>
      <c r="B4286" s="90"/>
    </row>
    <row r="4287" spans="1:2" x14ac:dyDescent="0.35">
      <c r="A4287" s="89"/>
      <c r="B4287" s="90"/>
    </row>
    <row r="4288" spans="1:2" x14ac:dyDescent="0.35">
      <c r="A4288" s="89"/>
      <c r="B4288" s="90"/>
    </row>
    <row r="4289" spans="1:2" x14ac:dyDescent="0.35">
      <c r="A4289" s="89"/>
      <c r="B4289" s="90"/>
    </row>
    <row r="4290" spans="1:2" x14ac:dyDescent="0.35">
      <c r="A4290" s="89"/>
      <c r="B4290" s="90"/>
    </row>
    <row r="4291" spans="1:2" x14ac:dyDescent="0.35">
      <c r="A4291" s="89"/>
      <c r="B4291" s="90"/>
    </row>
    <row r="4292" spans="1:2" x14ac:dyDescent="0.35">
      <c r="A4292" s="89"/>
      <c r="B4292" s="90"/>
    </row>
    <row r="4293" spans="1:2" x14ac:dyDescent="0.35">
      <c r="A4293" s="89"/>
      <c r="B4293" s="90"/>
    </row>
    <row r="4294" spans="1:2" x14ac:dyDescent="0.35">
      <c r="A4294" s="89"/>
      <c r="B4294" s="90"/>
    </row>
    <row r="4295" spans="1:2" x14ac:dyDescent="0.35">
      <c r="A4295" s="89"/>
      <c r="B4295" s="90"/>
    </row>
    <row r="4296" spans="1:2" x14ac:dyDescent="0.35">
      <c r="A4296" s="89"/>
      <c r="B4296" s="90"/>
    </row>
    <row r="4297" spans="1:2" x14ac:dyDescent="0.35">
      <c r="A4297" s="89"/>
      <c r="B4297" s="90"/>
    </row>
    <row r="4298" spans="1:2" x14ac:dyDescent="0.35">
      <c r="A4298" s="89"/>
      <c r="B4298" s="90"/>
    </row>
    <row r="4299" spans="1:2" x14ac:dyDescent="0.35">
      <c r="A4299" s="89"/>
      <c r="B4299" s="90"/>
    </row>
    <row r="4300" spans="1:2" x14ac:dyDescent="0.35">
      <c r="A4300" s="89"/>
      <c r="B4300" s="90"/>
    </row>
    <row r="4301" spans="1:2" x14ac:dyDescent="0.35">
      <c r="A4301" s="89"/>
      <c r="B4301" s="90"/>
    </row>
    <row r="4302" spans="1:2" x14ac:dyDescent="0.35">
      <c r="A4302" s="89"/>
      <c r="B4302" s="90"/>
    </row>
    <row r="4303" spans="1:2" x14ac:dyDescent="0.35">
      <c r="A4303" s="89"/>
      <c r="B4303" s="90"/>
    </row>
    <row r="4304" spans="1:2" x14ac:dyDescent="0.35">
      <c r="A4304" s="89"/>
      <c r="B4304" s="90"/>
    </row>
    <row r="4305" spans="1:2" x14ac:dyDescent="0.35">
      <c r="A4305" s="89"/>
      <c r="B4305" s="90"/>
    </row>
    <row r="4306" spans="1:2" x14ac:dyDescent="0.35">
      <c r="A4306" s="89"/>
      <c r="B4306" s="90"/>
    </row>
    <row r="4307" spans="1:2" x14ac:dyDescent="0.35">
      <c r="A4307" s="89"/>
      <c r="B4307" s="90"/>
    </row>
    <row r="4308" spans="1:2" x14ac:dyDescent="0.35">
      <c r="A4308" s="89"/>
      <c r="B4308" s="90"/>
    </row>
    <row r="4309" spans="1:2" x14ac:dyDescent="0.35">
      <c r="A4309" s="89"/>
      <c r="B4309" s="90"/>
    </row>
    <row r="4310" spans="1:2" x14ac:dyDescent="0.35">
      <c r="A4310" s="89"/>
      <c r="B4310" s="90"/>
    </row>
    <row r="4311" spans="1:2" x14ac:dyDescent="0.35">
      <c r="A4311" s="89"/>
      <c r="B4311" s="90"/>
    </row>
    <row r="4312" spans="1:2" x14ac:dyDescent="0.35">
      <c r="A4312" s="89"/>
      <c r="B4312" s="90"/>
    </row>
    <row r="4313" spans="1:2" x14ac:dyDescent="0.35">
      <c r="A4313" s="89"/>
      <c r="B4313" s="90"/>
    </row>
    <row r="4314" spans="1:2" x14ac:dyDescent="0.35">
      <c r="A4314" s="89"/>
      <c r="B4314" s="90"/>
    </row>
    <row r="4315" spans="1:2" x14ac:dyDescent="0.35">
      <c r="A4315" s="89"/>
      <c r="B4315" s="90"/>
    </row>
    <row r="4316" spans="1:2" x14ac:dyDescent="0.35">
      <c r="A4316" s="89"/>
      <c r="B4316" s="90"/>
    </row>
    <row r="4317" spans="1:2" x14ac:dyDescent="0.35">
      <c r="A4317" s="89"/>
      <c r="B4317" s="90"/>
    </row>
    <row r="4318" spans="1:2" x14ac:dyDescent="0.35">
      <c r="A4318" s="89"/>
      <c r="B4318" s="90"/>
    </row>
    <row r="4319" spans="1:2" x14ac:dyDescent="0.35">
      <c r="A4319" s="89"/>
      <c r="B4319" s="90"/>
    </row>
    <row r="4320" spans="1:2" x14ac:dyDescent="0.35">
      <c r="A4320" s="89"/>
      <c r="B4320" s="90"/>
    </row>
    <row r="4321" spans="1:2" x14ac:dyDescent="0.35">
      <c r="A4321" s="89"/>
      <c r="B4321" s="90"/>
    </row>
    <row r="4322" spans="1:2" x14ac:dyDescent="0.35">
      <c r="A4322" s="89"/>
      <c r="B4322" s="90"/>
    </row>
    <row r="4323" spans="1:2" x14ac:dyDescent="0.35">
      <c r="A4323" s="89"/>
      <c r="B4323" s="90"/>
    </row>
    <row r="4324" spans="1:2" x14ac:dyDescent="0.35">
      <c r="A4324" s="89"/>
      <c r="B4324" s="90"/>
    </row>
    <row r="4325" spans="1:2" x14ac:dyDescent="0.35">
      <c r="A4325" s="89"/>
      <c r="B4325" s="90"/>
    </row>
    <row r="4326" spans="1:2" x14ac:dyDescent="0.35">
      <c r="A4326" s="89"/>
      <c r="B4326" s="90"/>
    </row>
    <row r="4327" spans="1:2" x14ac:dyDescent="0.35">
      <c r="A4327" s="89"/>
      <c r="B4327" s="90"/>
    </row>
    <row r="4328" spans="1:2" x14ac:dyDescent="0.35">
      <c r="A4328" s="89"/>
      <c r="B4328" s="90"/>
    </row>
    <row r="4329" spans="1:2" x14ac:dyDescent="0.35">
      <c r="A4329" s="89"/>
      <c r="B4329" s="90"/>
    </row>
    <row r="4330" spans="1:2" x14ac:dyDescent="0.35">
      <c r="A4330" s="89"/>
      <c r="B4330" s="90"/>
    </row>
    <row r="4331" spans="1:2" x14ac:dyDescent="0.35">
      <c r="A4331" s="89"/>
      <c r="B4331" s="90"/>
    </row>
    <row r="4332" spans="1:2" x14ac:dyDescent="0.35">
      <c r="A4332" s="89"/>
      <c r="B4332" s="90"/>
    </row>
    <row r="4333" spans="1:2" x14ac:dyDescent="0.35">
      <c r="A4333" s="89"/>
      <c r="B4333" s="90"/>
    </row>
    <row r="4334" spans="1:2" x14ac:dyDescent="0.35">
      <c r="A4334" s="89"/>
      <c r="B4334" s="90"/>
    </row>
    <row r="4335" spans="1:2" x14ac:dyDescent="0.35">
      <c r="A4335" s="89"/>
      <c r="B4335" s="90"/>
    </row>
    <row r="4336" spans="1:2" x14ac:dyDescent="0.35">
      <c r="A4336" s="89"/>
      <c r="B4336" s="90"/>
    </row>
  </sheetData>
  <dataValidations count="1">
    <dataValidation type="custom" errorStyle="information" allowBlank="1" showInputMessage="1" showErrorMessage="1" errorTitle="Economatica Excel Add-In" error="This cell contains data provided by Economatica. By changing it's value it will become inconsistent with the rest._x000a_Your change will be overwritten on the next update." sqref="B10 A11:B114" xr:uid="{00000000-0002-0000-0500-000000000000}">
      <formula1>"FALSE"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Market Dash</vt:lpstr>
      <vt:lpstr>Indices</vt:lpstr>
      <vt:lpstr>Base Data</vt:lpstr>
      <vt:lpstr>Returns</vt:lpstr>
      <vt:lpstr>Base Returns</vt:lpstr>
      <vt:lpstr>Chart Data</vt:lpstr>
      <vt:lpstr>'Market Dash'!Área_de_impresión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ECONMAT1</cp:lastModifiedBy>
  <cp:lastPrinted>2019-03-18T13:43:37Z</cp:lastPrinted>
  <dcterms:created xsi:type="dcterms:W3CDTF">2018-07-16T19:23:00Z</dcterms:created>
  <dcterms:modified xsi:type="dcterms:W3CDTF">2020-05-11T14:40:19Z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1271141451</vt:lpwstr>
  </property>
  <property fmtid="{D5CDD505-2E9C-101B-9397-08002B2CF9AE}" pid="3" name="EcoUpdateMessage">
    <vt:lpwstr>2020/04/12-06:50:51</vt:lpwstr>
  </property>
  <property fmtid="{D5CDD505-2E9C-101B-9397-08002B2CF9AE}" pid="4" name="EcoUpdateStatus">
    <vt:lpwstr>2020-04-09=BRA:St,ME,Fd,TP;USA:St,ME;CHL:St,ME|2000-07-28=USA:TP|2020-04-08=ARG:St,ME,Fd,TP;MEX:St,ME,Fd;CHL:Fd;COL:St,ME;PER:St,ME|2020-04-07=MEX:TP;GBR:St,ME;COL:Fd;PER:Fd|2020-04-02=CHL:TP|2014-02-26=VEN:St|2002-11-08=JPN:St|2016-08-18=NNN:St|2020-04-0</vt:lpwstr>
  </property>
</Properties>
</file>