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xl/volatileDependencies.xml" ContentType="application/vnd.openxmlformats-officedocument.spreadsheetml.volatileDependenc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duardo\Documents\Economatica\Tablas\"/>
    </mc:Choice>
  </mc:AlternateContent>
  <xr:revisionPtr revIDLastSave="0" documentId="13_ncr:1_{FB262186-7124-4450-8D93-AB70AC70AAC9}" xr6:coauthVersionLast="40" xr6:coauthVersionMax="45" xr10:uidLastSave="{00000000-0000-0000-0000-000000000000}"/>
  <bookViews>
    <workbookView xWindow="0" yWindow="0" windowWidth="23040" windowHeight="9048" xr2:uid="{00000000-000D-0000-FFFF-FFFF00000000}"/>
  </bookViews>
  <sheets>
    <sheet name="Balance Patrimonial" sheetId="1" r:id="rId1"/>
  </sheets>
  <definedNames>
    <definedName name="_ECO_RANGE_ID011e82e08b3f44cca0dc1f929de1c807" localSheetId="0" hidden="1">'Balance Patrimonial'!$B$8:$B$37</definedName>
    <definedName name="_ECO_RANGE_ID04ee5d6dede2425c8164cb9172a12b2f" localSheetId="0" hidden="1">'Balance Patrimonial'!$L$8:$L$37</definedName>
    <definedName name="_ECO_RANGE_ID0c85ad88590548eabb19418a130c0e24" localSheetId="0" hidden="1">'Balance Patrimonial'!$C$8:$C$37</definedName>
    <definedName name="_ECO_RANGE_ID0e65686cf8504b53a59c2734ce3f290e" localSheetId="0" hidden="1">'Balance Patrimonial'!$F$8:$F$37</definedName>
    <definedName name="_ECO_RANGE_ID1b606f37e7294bab98f519caa10b6cb4" localSheetId="0" hidden="1">'Balance Patrimonial'!$P$8:$P$37</definedName>
    <definedName name="_ECO_RANGE_ID20807e72e764421caefed3674d544db7" localSheetId="0" hidden="1">'Balance Patrimonial'!$J$8:$J$37</definedName>
    <definedName name="_ECO_RANGE_ID24fcb350a91d433db7b4d0ebd4296198" localSheetId="0" hidden="1">'Balance Patrimonial'!$U$8:$U$37</definedName>
    <definedName name="_ECO_RANGE_ID3ceefbf3fb9646899238b1e770f2940f" localSheetId="0" hidden="1">'Balance Patrimonial'!$M$8:$M$37</definedName>
    <definedName name="_ECO_RANGE_ID4f65c4aad6db4c59ab5f3172fe190d27" localSheetId="0" hidden="1">'Balance Patrimonial'!$AB$8:$AB$37</definedName>
    <definedName name="_ECO_RANGE_ID861fa96753164a808248f6a527b6daea" localSheetId="0" hidden="1">'Balance Patrimonial'!$T$8:$T$37</definedName>
    <definedName name="_ECO_RANGE_ID8b6add9530af472f81f7c146698d2136" localSheetId="0" hidden="1">'Balance Patrimonial'!$W$8:$W$37</definedName>
    <definedName name="_ECO_RANGE_ID8bc30ab38de44aeaa8a2e08ecd1a31eb" localSheetId="0" hidden="1">'Balance Patrimonial'!$Z$8:$Z$37</definedName>
    <definedName name="_ECO_RANGE_ID96a17b9fd8fc433383036a0ce62ae811" localSheetId="0" hidden="1">'Balance Patrimonial'!$E$8:$E$37</definedName>
    <definedName name="_ECO_RANGE_IDa0ffa87e613646f6a24d346e523a75e1" localSheetId="0" hidden="1">'Balance Patrimonial'!$I$8:$I$37</definedName>
    <definedName name="_ECO_RANGE_IDa6be5987af71485686bf330d1b08f6b6" localSheetId="0" hidden="1">'Balance Patrimonial'!$R$8:$R$37</definedName>
    <definedName name="_ECO_RANGE_IDaa60152766b04e2fb2b0d036b109e676" localSheetId="0" hidden="1">'Balance Patrimonial'!$D$8:$D$37</definedName>
    <definedName name="_ECO_RANGE_IDae13ecd9ab5544f9903279c423d5a1f4" localSheetId="0" hidden="1">'Balance Patrimonial'!$V$8:$V$37</definedName>
    <definedName name="_ECO_RANGE_IDbac795cb2129460aba2d5e938e35abbe" localSheetId="0" hidden="1">'Balance Patrimonial'!$K$8:$K$37</definedName>
    <definedName name="_ECO_RANGE_IDbef3e9c300b949528462cd31a4322f1b" localSheetId="0" hidden="1">'Balance Patrimonial'!$G$8:$G$37</definedName>
    <definedName name="_ECO_RANGE_IDc3d4360d2dfe470ab7527968a9ae5b9c" localSheetId="0" hidden="1">'Balance Patrimonial'!$AA$8:$AA$37</definedName>
    <definedName name="_ECO_RANGE_IDcc27021872f84c32b4415f660fdab081" localSheetId="0" hidden="1">'Balance Patrimonial'!$N$8:$N$37</definedName>
    <definedName name="_ECO_RANGE_IDe089b63c183441a68df11182f0891cdc" localSheetId="0" hidden="1">'Balance Patrimonial'!$Y$8:$Y$37</definedName>
    <definedName name="_ECO_RANGE_IDe9c0925f145d4a28b7797b3af4e03b9c" localSheetId="0" hidden="1">'Balance Patrimonial'!$S$8:$S$37</definedName>
    <definedName name="_ECO_RANGE_IDf608beea37524b548885cf64df6646d8" localSheetId="0" hidden="1">'Balance Patrimonial'!$O$8:$O$37</definedName>
    <definedName name="_ECO_RANGE_IDfd04c71823fa4293870e35a38d0baa21" localSheetId="0" hidden="1">'Balance Patrimonial'!$H$8:$H$37</definedName>
    <definedName name="Multiplicador">OFFSET(#REF!,0,0,COUNTA(#REF!)-1)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" i="1" l="1"/>
  <c r="B7" i="1"/>
  <c r="I7" i="1"/>
  <c r="T7" i="1"/>
  <c r="D7" i="1"/>
  <c r="C7" i="1"/>
  <c r="U7" i="1"/>
  <c r="L7" i="1"/>
  <c r="M7" i="1"/>
  <c r="O7" i="1"/>
  <c r="P7" i="1"/>
  <c r="N7" i="1"/>
  <c r="W7" i="1"/>
  <c r="K7" i="1"/>
  <c r="V7" i="1"/>
  <c r="G7" i="1"/>
  <c r="E7" i="1"/>
  <c r="F7" i="1"/>
  <c r="R7" i="1"/>
  <c r="J7" i="1"/>
  <c r="Z7" i="1"/>
  <c r="AB7" i="1"/>
  <c r="Y7" i="1"/>
  <c r="S7" i="1"/>
  <c r="AA7" i="1"/>
  <c r="H7" i="1"/>
</calcChain>
</file>

<file path=xl/sharedStrings.xml><?xml version="1.0" encoding="utf-8"?>
<sst xmlns="http://schemas.openxmlformats.org/spreadsheetml/2006/main" count="71" uniqueCount="68">
  <si>
    <t>Unidade:</t>
  </si>
  <si>
    <t>Thousands</t>
  </si>
  <si>
    <t>Digitar Data:</t>
  </si>
  <si>
    <t>Deflator:</t>
  </si>
  <si>
    <t>ORIGINAL CURRENCY</t>
  </si>
  <si>
    <t>ALICORC1&lt;XLIM&gt;</t>
  </si>
  <si>
    <t>AUSTRAC1&lt;XLIM&gt;</t>
  </si>
  <si>
    <t>BBVAC1&lt;XLIM&gt;</t>
  </si>
  <si>
    <t>BVLAC1&lt;XLIM&gt;</t>
  </si>
  <si>
    <t>BVN&lt;XLIM&gt;</t>
  </si>
  <si>
    <t>CASAGRC1&lt;XLIM&gt;</t>
  </si>
  <si>
    <t>CPACASC1&lt;XLIM&gt;</t>
  </si>
  <si>
    <t>CORAREI1&lt;XLIM&gt;</t>
  </si>
  <si>
    <t>BAP&lt;XLIM&gt;</t>
  </si>
  <si>
    <t>ENDISPC1&lt;XLIM&gt;</t>
  </si>
  <si>
    <t>ENGEPEC1&lt;XLIM&gt;</t>
  </si>
  <si>
    <t>ENGIEC1&lt;XLIM&gt;</t>
  </si>
  <si>
    <t>FERREYC1&lt;XLIM&gt;</t>
  </si>
  <si>
    <t>GRAMONC1&lt;XLIM&gt;</t>
  </si>
  <si>
    <t>INRETC1&lt;XLIM&gt;</t>
  </si>
  <si>
    <t>IFS&lt;XLIM&gt;</t>
  </si>
  <si>
    <t>LUSURC1&lt;XLIM&gt;</t>
  </si>
  <si>
    <t>MINSURI1&lt;XLIM&gt;</t>
  </si>
  <si>
    <t>ATACOBC1&lt;XLIM&gt;</t>
  </si>
  <si>
    <t>NEXAPEC1&lt;XLIM&gt;</t>
  </si>
  <si>
    <t>NEXAPEI1&lt;XLIM&gt;</t>
  </si>
  <si>
    <t>RELAPAC1&lt;XLIM&gt;</t>
  </si>
  <si>
    <t>RIMSEGC1&lt;XLIM&gt;</t>
  </si>
  <si>
    <t>MOROCOI1&lt;XLIM&gt;</t>
  </si>
  <si>
    <t>SIDERC1&lt;XLIM&gt;</t>
  </si>
  <si>
    <t>CVERDEC1&lt;XLIM&gt;</t>
  </si>
  <si>
    <t>BACKUSI1&lt;XLIM&gt;</t>
  </si>
  <si>
    <t>UNACEMC1&lt;XLIM&gt;</t>
  </si>
  <si>
    <t>VOLCAAC1&lt;XLIM&gt;</t>
  </si>
  <si>
    <t>VOLCABC1&lt;XLIM&gt;</t>
  </si>
  <si>
    <t>Alicorp S.A.</t>
  </si>
  <si>
    <t>Austral Group S.A.</t>
  </si>
  <si>
    <t>Banco BBVA Peru</t>
  </si>
  <si>
    <t>Bolsa Valores Lima S.A.A</t>
  </si>
  <si>
    <t>Buenaventura</t>
  </si>
  <si>
    <t>Casa Grande S.A.</t>
  </si>
  <si>
    <t>Cementos Pacasmay</t>
  </si>
  <si>
    <t>Corp.Aceros Arequip</t>
  </si>
  <si>
    <t>Credicorp</t>
  </si>
  <si>
    <t>Enel Distribucion Peru SAA (Antes Edelnor)</t>
  </si>
  <si>
    <t>Enel Generación Perú S.A.A.</t>
  </si>
  <si>
    <t>Engie Energia Peru S.A (Antes Enersur S.A.)</t>
  </si>
  <si>
    <t>Ferreycorp S.A.A.</t>
  </si>
  <si>
    <t>Graña Y Montero S.A</t>
  </si>
  <si>
    <t>Inretail Peru Corp.</t>
  </si>
  <si>
    <t>Intercorp Financial Services Inc.</t>
  </si>
  <si>
    <t>Luz del Sur S.A.</t>
  </si>
  <si>
    <t>Minsur</t>
  </si>
  <si>
    <t>Nexa Resources Atacocha S.A.A.</t>
  </si>
  <si>
    <t>Nexa Resources Peru S.A.A.</t>
  </si>
  <si>
    <t>Refiner.la Pampilla</t>
  </si>
  <si>
    <t>Rimac Seguros Y Reaseguros</t>
  </si>
  <si>
    <t>San Ignacio de Morococha S.A.A</t>
  </si>
  <si>
    <t>Siderperu</t>
  </si>
  <si>
    <t>Soc.Min.Cerro Verde</t>
  </si>
  <si>
    <t>UCP Backus Johnst</t>
  </si>
  <si>
    <t>Unión Andina de Cementos S.A.A</t>
  </si>
  <si>
    <t>Volcan</t>
  </si>
  <si>
    <t xml:space="preserve">Balance Patrimonial </t>
  </si>
  <si>
    <t>← Digitar fecha de preferencia, si prefiere el último disponible entonces déjelo vacio</t>
  </si>
  <si>
    <t>DECIMAL, Units,Thousands, Millions o Billons</t>
  </si>
  <si>
    <t xml:space="preserve">Original Currency, USD, EUR o  Inflation adjusted </t>
  </si>
  <si>
    <t>← Digite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</si>
</sst>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&quot;R$&quot;\ * #,##0.00_-;\-&quot;R$&quot;\ * #,##0.00_-;_-&quot;R$&quot;\ * &quot;-&quot;??_-;_-@_-"/>
    <numFmt numFmtId="165" formatCode="_-&quot;R$&quot;\ * #,##0_-;[Red]\-&quot;R$&quot;\ * #,##0_-;_-&quot;R$&quot;\ * &quot;-&quot;??_-;_-@_-"/>
    <numFmt numFmtId="166" formatCode="#,##0.00\ &quot;x&quot;;[Red]\-#,##0.00\ &quot;x&quot;"/>
    <numFmt numFmtId="167" formatCode="0\ &quot;dias&quot;"/>
    <numFmt numFmtId="168" formatCode="#,##0.00%;[Red]\-#,##0.00%"/>
    <numFmt numFmtId="169" formatCode="#,##0_ ;[Red]\-#,##0\ 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006B66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C00000"/>
      <name val="Calibri"/>
      <family val="2"/>
      <scheme val="minor"/>
    </font>
    <font>
      <b/>
      <sz val="10"/>
      <color theme="1" tint="0.249977111117893"/>
      <name val="Calibri"/>
      <family val="2"/>
      <scheme val="minor"/>
    </font>
    <font>
      <sz val="10"/>
      <color theme="1" tint="0.249977111117893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16"/>
      <color rgb="FF006B66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AE2DD"/>
        <bgColor indexed="64"/>
      </patternFill>
    </fill>
    <fill>
      <patternFill patternType="solid">
        <fgColor theme="6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14" fontId="6" fillId="0" borderId="0" xfId="0" applyNumberFormat="1" applyFont="1" applyAlignment="1">
      <alignment horizontal="center"/>
    </xf>
    <xf numFmtId="166" fontId="6" fillId="0" borderId="0" xfId="1" applyNumberFormat="1" applyFont="1" applyAlignment="1">
      <alignment horizontal="center"/>
    </xf>
    <xf numFmtId="167" fontId="6" fillId="0" borderId="0" xfId="1" applyNumberFormat="1" applyFont="1" applyAlignment="1">
      <alignment horizontal="center"/>
    </xf>
    <xf numFmtId="168" fontId="6" fillId="0" borderId="0" xfId="0" applyNumberFormat="1" applyFont="1" applyAlignment="1">
      <alignment horizontal="center"/>
    </xf>
    <xf numFmtId="0" fontId="3" fillId="0" borderId="0" xfId="0" applyFont="1" applyAlignment="1">
      <alignment vertical="center"/>
    </xf>
    <xf numFmtId="14" fontId="3" fillId="0" borderId="0" xfId="0" applyNumberFormat="1" applyFont="1" applyAlignment="1">
      <alignment horizontal="center"/>
    </xf>
    <xf numFmtId="165" fontId="3" fillId="0" borderId="0" xfId="1" applyNumberFormat="1" applyFont="1" applyAlignment="1">
      <alignment horizontal="center"/>
    </xf>
    <xf numFmtId="166" fontId="3" fillId="0" borderId="0" xfId="1" applyNumberFormat="1" applyFont="1" applyAlignment="1">
      <alignment horizontal="center"/>
    </xf>
    <xf numFmtId="167" fontId="3" fillId="0" borderId="0" xfId="1" applyNumberFormat="1" applyFont="1" applyAlignment="1">
      <alignment horizontal="center"/>
    </xf>
    <xf numFmtId="165" fontId="3" fillId="0" borderId="0" xfId="0" applyNumberFormat="1" applyFont="1" applyAlignment="1">
      <alignment horizontal="center"/>
    </xf>
    <xf numFmtId="168" fontId="3" fillId="0" borderId="0" xfId="0" applyNumberFormat="1" applyFont="1" applyAlignment="1">
      <alignment horizontal="center"/>
    </xf>
    <xf numFmtId="0" fontId="7" fillId="0" borderId="0" xfId="0" applyFont="1" applyAlignment="1">
      <alignment vertical="center"/>
    </xf>
    <xf numFmtId="0" fontId="8" fillId="0" borderId="0" xfId="0" applyFont="1"/>
    <xf numFmtId="0" fontId="4" fillId="0" borderId="0" xfId="0" applyFont="1"/>
    <xf numFmtId="15" fontId="4" fillId="0" borderId="0" xfId="0" applyNumberFormat="1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0" fillId="3" borderId="2" xfId="0" applyFill="1" applyBorder="1"/>
    <xf numFmtId="169" fontId="6" fillId="0" borderId="0" xfId="1" applyNumberFormat="1" applyFont="1" applyAlignment="1">
      <alignment horizontal="center"/>
    </xf>
    <xf numFmtId="169" fontId="0" fillId="0" borderId="0" xfId="1" applyNumberFormat="1" applyFont="1" applyAlignment="1">
      <alignment horizontal="center"/>
    </xf>
    <xf numFmtId="169" fontId="3" fillId="0" borderId="0" xfId="1" applyNumberFormat="1" applyFont="1" applyAlignment="1">
      <alignment horizontal="center"/>
    </xf>
    <xf numFmtId="169" fontId="6" fillId="0" borderId="0" xfId="0" applyNumberFormat="1" applyFont="1" applyAlignment="1">
      <alignment horizontal="center"/>
    </xf>
    <xf numFmtId="169" fontId="3" fillId="0" borderId="0" xfId="0" applyNumberFormat="1" applyFont="1" applyAlignment="1">
      <alignment horizontal="center"/>
    </xf>
    <xf numFmtId="3" fontId="4" fillId="0" borderId="0" xfId="0" applyNumberFormat="1" applyFont="1" applyAlignment="1">
      <alignment horizontal="left"/>
    </xf>
    <xf numFmtId="14" fontId="6" fillId="0" borderId="0" xfId="0" applyNumberFormat="1" applyFont="1" applyAlignment="1">
      <alignment horizontal="left"/>
    </xf>
    <xf numFmtId="15" fontId="3" fillId="0" borderId="0" xfId="0" applyNumberFormat="1" applyFont="1" applyAlignment="1">
      <alignment horizontal="left"/>
    </xf>
    <xf numFmtId="0" fontId="10" fillId="3" borderId="2" xfId="0" applyFont="1" applyFill="1" applyBorder="1"/>
  </cellXfs>
  <cellStyles count="2">
    <cellStyle name="Moneda" xfId="1" builtinId="4"/>
    <cellStyle name="Normal" xfId="0" builtinId="0"/>
  </cellStyles>
  <dxfs count="2">
    <dxf>
      <numFmt numFmtId="170" formatCode="[$$-409]#,##0"/>
    </dxf>
    <dxf>
      <fill>
        <patternFill>
          <bgColor theme="2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volatileDependencies.xml><?xml version="1.0" encoding="utf-8"?>
<volTypes xmlns="http://schemas.openxmlformats.org/spreadsheetml/2006/main">
  <volType type="realTimeData">
    <main first="rtdsrv.8d2782f29f534790819d1acca4f409d6">
      <tp t="e">
        <v>#N/A</v>
        <stp/>
        <stp>a87410ee-b153-447c-a115-833aeeae7bed</stp>
        <stp>1</stp>
        <tr r="I7" s="1"/>
      </tp>
    </main>
    <main first="rtdsrv.8d2782f29f534790819d1acca4f409d6">
      <tp t="e">
        <v>#N/A</v>
        <stp/>
        <stp>d55a01e9-54c3-4da4-879b-d22df72ab263</stp>
        <stp>1</stp>
        <tr r="J7" s="1"/>
      </tp>
      <tp t="e">
        <v>#N/A</v>
        <stp/>
        <stp>5fb88989-a04c-4284-a656-aba7c736e247</stp>
        <stp>1</stp>
        <tr r="K7" s="1"/>
      </tp>
    </main>
    <main first="rtdsrv.8d2782f29f534790819d1acca4f409d6">
      <tp t="e">
        <v>#N/A</v>
        <stp/>
        <stp>778abee9-6fbf-48b5-91ca-ae878a1df098</stp>
        <stp>1</stp>
        <tr r="AB7" s="1"/>
      </tp>
      <tp t="e">
        <v>#N/A</v>
        <stp/>
        <stp>88122d7a-3e84-44b3-8751-e1afcf5e8da4</stp>
        <stp>1</stp>
        <tr r="H7" s="1"/>
      </tp>
    </main>
    <main first="rtdsrv.8d2782f29f534790819d1acca4f409d6">
      <tp t="e">
        <v>#N/A</v>
        <stp/>
        <stp>52317566-b824-4a79-8d25-f01c460a4e28</stp>
        <stp>1</stp>
        <tr r="V7" s="1"/>
      </tp>
    </main>
    <main first="rtdsrv.8d2782f29f534790819d1acca4f409d6">
      <tp t="e">
        <v>#N/A</v>
        <stp/>
        <stp>4c621b95-5e08-402e-a9f0-927a42fa9b23</stp>
        <stp>1</stp>
        <tr r="N7" s="1"/>
      </tp>
      <tp t="e">
        <v>#N/A</v>
        <stp/>
        <stp>67d3351d-321d-4e29-aa16-0f181089a386</stp>
        <stp>1</stp>
        <tr r="F7" s="1"/>
      </tp>
    </main>
    <main first="rtdsrv.8d2782f29f534790819d1acca4f409d6">
      <tp t="e">
        <v>#N/A</v>
        <stp/>
        <stp>c4714908-57f6-420a-bd7a-7d794cec58e1</stp>
        <stp>1</stp>
        <tr r="AA7" s="1"/>
      </tp>
      <tp t="e">
        <v>#N/A</v>
        <stp/>
        <stp>457029a3-fb64-44db-9935-dbf35a0c6d53</stp>
        <stp>1</stp>
        <tr r="L7" s="1"/>
      </tp>
    </main>
    <main first="rtdsrv.8d2782f29f534790819d1acca4f409d6">
      <tp t="e">
        <v>#N/A</v>
        <stp/>
        <stp>329068b2-b1dd-4b86-9c4a-3cce8f9c2ffa</stp>
        <stp>1</stp>
        <tr r="O7" s="1"/>
      </tp>
      <tp t="e">
        <v>#N/A</v>
        <stp/>
        <stp>94589edc-9911-4aba-b2ca-29568e46ec10</stp>
        <stp>1</stp>
        <tr r="S7" s="1"/>
      </tp>
    </main>
    <main first="rtdsrv.8d2782f29f534790819d1acca4f409d6">
      <tp t="e">
        <v>#N/A</v>
        <stp/>
        <stp>1dc21bd8-4405-4d5e-ba91-9d0b4aab364c</stp>
        <stp>1</stp>
        <tr r="M7" s="1"/>
      </tp>
    </main>
    <main first="rtdsrv.8d2782f29f534790819d1acca4f409d6">
      <tp t="e">
        <v>#N/A</v>
        <stp/>
        <stp>8992d124-d737-4b30-95e6-415114215ae1</stp>
        <stp>1</stp>
        <tr r="B7" s="1"/>
      </tp>
    </main>
    <main first="rtdsrv.8d2782f29f534790819d1acca4f409d6">
      <tp t="e">
        <v>#N/A</v>
        <stp/>
        <stp>fcc187e3-4441-4c16-981a-b096376ccd3d</stp>
        <stp>1</stp>
        <tr r="C7" s="1"/>
      </tp>
    </main>
    <main first="rtdsrv.8d2782f29f534790819d1acca4f409d6">
      <tp t="e">
        <v>#N/A</v>
        <stp/>
        <stp>a75f1fcc-075d-4c21-99ce-d7df074488cd</stp>
        <stp>1</stp>
        <tr r="P7" s="1"/>
      </tp>
    </main>
    <main first="rtdsrv.8d2782f29f534790819d1acca4f409d6">
      <tp t="e">
        <v>#N/A</v>
        <stp/>
        <stp>8b315149-5473-42f8-a280-dc608f49bdff</stp>
        <stp>1</stp>
        <tr r="G7" s="1"/>
      </tp>
    </main>
    <main first="rtdsrv.8d2782f29f534790819d1acca4f409d6">
      <tp t="e">
        <v>#N/A</v>
        <stp/>
        <stp>2c5bc397-b996-43c2-8178-bd436816390a</stp>
        <stp>1</stp>
        <tr r="Z7" s="1"/>
      </tp>
    </main>
    <main first="rtdsrv.8d2782f29f534790819d1acca4f409d6">
      <tp t="e">
        <v>#N/A</v>
        <stp/>
        <stp>d0998bd2-9889-4e2b-a752-b1e338d4ac62</stp>
        <stp>1</stp>
        <tr r="D7" s="1"/>
      </tp>
    </main>
    <main first="rtdsrv.8d2782f29f534790819d1acca4f409d6">
      <tp t="e">
        <v>#N/A</v>
        <stp/>
        <stp>49972660-ee43-4484-8e7b-db4617a09ff9</stp>
        <stp>1</stp>
        <tr r="U7" s="1"/>
      </tp>
    </main>
    <main first="rtdsrv.8d2782f29f534790819d1acca4f409d6">
      <tp t="e">
        <v>#N/A</v>
        <stp/>
        <stp>9f2732df-af8e-49a6-acc2-82c9604649f5</stp>
        <stp>1</stp>
        <tr r="T7" s="1"/>
      </tp>
    </main>
    <main first="rtdsrv.8d2782f29f534790819d1acca4f409d6">
      <tp t="e">
        <v>#N/A</v>
        <stp/>
        <stp>ae95799d-8b10-49f9-a9c2-48b00af1fd23</stp>
        <stp>1</stp>
        <tr r="W7" s="1"/>
      </tp>
    </main>
    <main first="rtdsrv.8d2782f29f534790819d1acca4f409d6">
      <tp t="e">
        <v>#N/A</v>
        <stp/>
        <stp>655182d6-73a5-41d1-90b2-31fb202a769e</stp>
        <stp>1</stp>
        <tr r="E7" s="1"/>
      </tp>
    </main>
    <main first="rtdsrv.8d2782f29f534790819d1acca4f409d6">
      <tp t="e">
        <v>#N/A</v>
        <stp/>
        <stp>2e923ee3-e131-4219-9123-90c04cf719c0</stp>
        <stp>1</stp>
        <tr r="R7" s="1"/>
      </tp>
    </main>
    <main first="rtdsrv.8d2782f29f534790819d1acca4f409d6">
      <tp t="e">
        <v>#N/A</v>
        <stp/>
        <stp>4b307fe9-ef76-42bc-8696-a4b4ad486f86</stp>
        <stp>1</stp>
        <tr r="Y7" s="1"/>
      </tp>
    </main>
  </volType>
</volTypes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volatileDependencies" Target="volatileDependencie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733425</xdr:colOff>
      <xdr:row>0</xdr:row>
      <xdr:rowOff>376972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5999A8B6-0C2C-440D-9984-AA8D06FCC9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0"/>
          <a:ext cx="1714500" cy="3769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11"/>
  <dimension ref="B1:AB199"/>
  <sheetViews>
    <sheetView showGridLines="0" tabSelected="1" zoomScale="80" zoomScaleNormal="80" workbookViewId="0">
      <pane xSplit="5" ySplit="7" topLeftCell="F8" activePane="bottomRight" state="frozen"/>
      <selection activeCell="G10" sqref="G10"/>
      <selection pane="topRight" activeCell="G10" sqref="G10"/>
      <selection pane="bottomLeft" activeCell="G10" sqref="G10"/>
      <selection pane="bottomRight" activeCell="K3" sqref="K3"/>
    </sheetView>
  </sheetViews>
  <sheetFormatPr baseColWidth="10" defaultColWidth="8.88671875" defaultRowHeight="14.4" x14ac:dyDescent="0.3"/>
  <cols>
    <col min="1" max="1" width="1.6640625" customWidth="1"/>
    <col min="2" max="2" width="14.6640625" bestFit="1" customWidth="1"/>
    <col min="3" max="3" width="16.5546875" bestFit="1" customWidth="1"/>
    <col min="4" max="4" width="27.44140625" bestFit="1" customWidth="1"/>
    <col min="5" max="5" width="13.44140625" bestFit="1" customWidth="1"/>
    <col min="6" max="6" width="14.6640625" customWidth="1"/>
    <col min="7" max="8" width="16" bestFit="1" customWidth="1"/>
    <col min="9" max="9" width="13.5546875" bestFit="1" customWidth="1"/>
    <col min="10" max="10" width="13" customWidth="1"/>
    <col min="11" max="11" width="13.5546875" bestFit="1" customWidth="1"/>
    <col min="12" max="12" width="10.33203125" customWidth="1"/>
    <col min="13" max="13" width="12.109375" customWidth="1"/>
    <col min="14" max="14" width="13.6640625" customWidth="1"/>
    <col min="15" max="15" width="16.109375" customWidth="1"/>
    <col min="16" max="16" width="12.88671875" customWidth="1"/>
    <col min="17" max="17" width="7.6640625" customWidth="1"/>
    <col min="18" max="18" width="1.6640625" customWidth="1"/>
    <col min="19" max="19" width="14.88671875" bestFit="1" customWidth="1"/>
    <col min="20" max="20" width="16.109375" bestFit="1" customWidth="1"/>
    <col min="21" max="21" width="12.6640625" customWidth="1"/>
    <col min="22" max="22" width="13.5546875" customWidth="1"/>
    <col min="23" max="23" width="10.5546875" customWidth="1"/>
    <col min="24" max="24" width="10.6640625" customWidth="1"/>
    <col min="25" max="25" width="1.6640625" customWidth="1"/>
    <col min="26" max="26" width="16" bestFit="1" customWidth="1"/>
    <col min="27" max="27" width="17.33203125" customWidth="1"/>
    <col min="28" max="28" width="14.5546875" bestFit="1" customWidth="1"/>
    <col min="29" max="29" width="18.109375" customWidth="1"/>
    <col min="30" max="282" width="16.33203125" customWidth="1"/>
  </cols>
  <sheetData>
    <row r="1" spans="2:28" ht="30" customHeight="1" x14ac:dyDescent="0.3">
      <c r="B1" s="22"/>
      <c r="C1" s="15"/>
      <c r="E1" s="3"/>
      <c r="F1" s="17"/>
      <c r="G1" s="17"/>
      <c r="H1" s="17"/>
      <c r="I1" s="17"/>
      <c r="J1" s="18"/>
      <c r="K1" s="17"/>
      <c r="L1" s="18"/>
      <c r="M1" s="19"/>
      <c r="N1" s="19"/>
      <c r="O1" s="19"/>
      <c r="P1" s="19"/>
      <c r="Q1" s="19"/>
      <c r="S1" s="20"/>
      <c r="T1" s="20"/>
      <c r="U1" s="21"/>
      <c r="V1" s="21"/>
      <c r="W1" s="21"/>
      <c r="X1" s="21"/>
      <c r="Z1" s="20"/>
      <c r="AA1" s="20"/>
      <c r="AB1" s="20"/>
    </row>
    <row r="2" spans="2:28" ht="30" customHeight="1" x14ac:dyDescent="0.3">
      <c r="B2" s="26" t="s">
        <v>63</v>
      </c>
      <c r="C2" s="15"/>
      <c r="E2" s="3"/>
      <c r="F2" s="17"/>
      <c r="G2" s="17"/>
      <c r="H2" s="17"/>
      <c r="I2" s="17"/>
      <c r="J2" s="18"/>
      <c r="K2" s="17"/>
      <c r="L2" s="18"/>
      <c r="M2" s="19"/>
      <c r="N2" s="19"/>
      <c r="O2" s="19"/>
      <c r="P2" s="19"/>
      <c r="Q2" s="19"/>
      <c r="S2" s="20"/>
      <c r="T2" s="20"/>
      <c r="U2" s="21"/>
      <c r="V2" s="21"/>
      <c r="W2" s="21"/>
      <c r="X2" s="21"/>
      <c r="Z2" s="20"/>
      <c r="AA2" s="20"/>
      <c r="AB2" s="20"/>
    </row>
    <row r="3" spans="2:28" ht="17.100000000000001" customHeight="1" x14ac:dyDescent="0.3">
      <c r="B3" s="1" t="s">
        <v>2</v>
      </c>
      <c r="C3" s="25" t="str">
        <f>IF(D3="","Latest",D3)</f>
        <v>Latest</v>
      </c>
      <c r="D3" s="27"/>
      <c r="E3" s="33" t="s">
        <v>64</v>
      </c>
      <c r="F3" s="4"/>
      <c r="G3" s="4"/>
      <c r="H3" s="4"/>
      <c r="I3" s="4"/>
    </row>
    <row r="4" spans="2:28" ht="17.100000000000001" customHeight="1" x14ac:dyDescent="0.3">
      <c r="B4" s="5" t="s">
        <v>3</v>
      </c>
      <c r="C4" s="36" t="s">
        <v>4</v>
      </c>
      <c r="D4" s="33" t="s">
        <v>67</v>
      </c>
      <c r="E4" s="33" t="s">
        <v>66</v>
      </c>
      <c r="F4" s="34"/>
      <c r="G4" s="35"/>
      <c r="H4" s="4"/>
      <c r="I4" s="4"/>
    </row>
    <row r="5" spans="2:28" ht="17.100000000000001" customHeight="1" x14ac:dyDescent="0.3">
      <c r="B5" s="5" t="s">
        <v>0</v>
      </c>
      <c r="C5" s="36" t="s">
        <v>1</v>
      </c>
      <c r="D5" s="24" t="s">
        <v>67</v>
      </c>
      <c r="E5" s="33" t="s">
        <v>65</v>
      </c>
      <c r="F5" s="4"/>
      <c r="G5" s="4"/>
      <c r="H5" s="4"/>
      <c r="I5" s="4"/>
    </row>
    <row r="6" spans="2:28" ht="9.9" customHeight="1" x14ac:dyDescent="0.3">
      <c r="B6" s="6"/>
      <c r="C6" s="6"/>
      <c r="D6" s="2"/>
      <c r="E6" s="3"/>
      <c r="F6" s="4"/>
      <c r="G6" s="4"/>
      <c r="H6" s="4"/>
      <c r="I6" s="4"/>
    </row>
    <row r="7" spans="2:28" s="2" customFormat="1" ht="26.4" customHeight="1" x14ac:dyDescent="0.3">
      <c r="B7" s="7" t="e">
        <f>_xll.ECOSECURITIES("stock","active",,"PE",,,,"index particip.&gt;0")</f>
        <v>#VALUE!</v>
      </c>
      <c r="C7" s="8" t="e">
        <f>_xll.ECONOMATICA($B$8:$B$200,"name")</f>
        <v>#VALUE!</v>
      </c>
      <c r="D7" s="8" t="e">
        <f>_xll.ECONOMATICA(B8:B198,"Fin Statm Date",,C3,,,,,,,"Data do Balanço do Relatório")</f>
        <v>#VALUE!</v>
      </c>
      <c r="E7" s="8" t="e">
        <f>_xll.ECONOMATICA($B$8:$B$200,"Total Assets",,C3,,,$C$4,$C$5,,,"Ativo Total "&amp;IF($C$4="ORIGINAL CURRENCY",""&amp;IF($C$4="ORIGINAL CURRENCY","(R$)",$C$4),$C$4))</f>
        <v>#VALUE!</v>
      </c>
      <c r="F7" s="8" t="e">
        <f>_xll.ECONOMATICA($B$8:$B$200,"Curr Assets",,$C$3,,,$C$4,$C$5,,,"Ativo Circulante "&amp;IF($C$4="ORIGINAL CURRENCY","(R$)",$C$4))</f>
        <v>#VALUE!</v>
      </c>
      <c r="G7" s="8" t="e">
        <f>_xll.ECONOMATICA($B$8:$B$200,"Curr Liab",,$C$3,,,$C$4,$C$5,,,"Passivo Circulante "&amp;IF($C$4="ORIGINAL CURRENCY","(R$)",$C$4))</f>
        <v>#VALUE!</v>
      </c>
      <c r="H7" s="8" t="e">
        <f>_xll.ECONOMATICA($B$8:$B$200,"WorkCap",,$C$3,,,$C$4,$C$5,,,"Capital de Giro "&amp;IF($C$4="ORIGINAL CURRENCY","(R$)",$C$4))</f>
        <v>#VALUE!</v>
      </c>
      <c r="I7" s="8" t="e">
        <f>_xll.ECONOMATICA($B$8:$B$200,"CurrRatio",,$C$3,,,,,,,"Liquidez Corrente")</f>
        <v>#VALUE!</v>
      </c>
      <c r="J7" s="8" t="e">
        <f>_xll.ECONOMATICA($B$8:$B$200,"Inventories",,$C$3,,,$C$4,$C$5,,,"Estoques "&amp;IF($C$4="ORIGINAL CURRENCY","(R$)",$C$4))</f>
        <v>#VALUE!</v>
      </c>
      <c r="K7" s="8" t="e">
        <f>_xll.ECONOMATICA($B$8:$B$200,"QuickRatio",,$C$3,,,,,,,"Liquidez Seca")</f>
        <v>#VALUE!</v>
      </c>
      <c r="L7" s="8" t="e">
        <f>_xll.ECONOMATICA($B$8:$B$200,"InventTurn",,$C$3,,,,,,,"Prazo Médio Estoque")</f>
        <v>#VALUE!</v>
      </c>
      <c r="M7" s="8" t="e">
        <f>_xll.ECONOMATICA($B$8:$B$200,"SupplierTurn",,$C$3,,,,,,,"Prazo Médio Pagamento")</f>
        <v>#VALUE!</v>
      </c>
      <c r="N7" s="8" t="e">
        <f>_xll.ECONOMATICA($B$8:$B$200,"ReceivabTurn",,$C$3,,,,,,,"Prazo Médio Recebimento")</f>
        <v>#VALUE!</v>
      </c>
      <c r="O7" s="8" t="e">
        <f>_xll.ECONOMATICA($B$8:$B$200,"OperatTurn",,$C$3,,,,,,,"Ciclo Operacional")</f>
        <v>#VALUE!</v>
      </c>
      <c r="P7" s="8" t="e">
        <f>_xll.ECONOMATICA($B$8:$B$200,"FinancTurn",,$C$3,,,,,,,"Ciclo Financeiro")</f>
        <v>#VALUE!</v>
      </c>
      <c r="Q7"/>
      <c r="R7" s="8" t="e">
        <f>_xll.ECONOMATICA($B$8:$B$200,"TtDebtGr",,$C$3,,,$C$4,$C$5,,,"Dívida Total Bruta "&amp;IF($C$4="ORIGINAL CURRENCY","(R$)",$C$4))</f>
        <v>#VALUE!</v>
      </c>
      <c r="S7" s="8" t="e">
        <f>_xll.ECONOMATICA($B$8:$B$200,"TtNetDebt",,$C$3,,,$C$4,$C$5,,,"Dívida Total Líquida "&amp;IF($C$4="ORIGINAL CURRENCY","(R$)",$C$4))</f>
        <v>#VALUE!</v>
      </c>
      <c r="T7" s="8" t="e">
        <f>_xll.ECONOMATICA($B$8:$B$200,"DebtGr/Assets",,$C$3,,,,"decimal",,,"Dívida Bruta / Ativo Total")</f>
        <v>#VALUE!</v>
      </c>
      <c r="U7" s="8" t="e">
        <f>_xll.ECONOMATICA($B$8:$B$200,"DebtGr/StkEq",,$C$3,,,,"decimal",,,"Dívida Bruta / Patr. Líquido")</f>
        <v>#VALUE!</v>
      </c>
      <c r="V7" s="8" t="e">
        <f>_xll.ECONOMATICA($B$8:$B$200,"EBIT/DebtGr",,$C$3,,,,"decimal",,,"EBIT / Dívida Bruta")</f>
        <v>#VALUE!</v>
      </c>
      <c r="W7" s="8" t="e">
        <f>_xll.ECONOMATICA($B$8:$B$200,"DebtST/DebtTt",,$C$3,,,,"decimal",,,"% Dívida no CP")</f>
        <v>#VALUE!</v>
      </c>
      <c r="X7"/>
      <c r="Y7" s="8" t="e">
        <f>_xll.ECONOMATICA($B$8:$B$200,"Stock Eq Par",,$C$3,,,$C$4,$C$5,,,"Patrimônio Líquido "&amp;IF($C$4="ORIGINAL CURRENCY","(R$)",$C$4))</f>
        <v>#VALUE!</v>
      </c>
      <c r="Z7" s="8" t="e">
        <f>_xll.ECONOMATICA($B$8:$B$200,"MinInt",,$C$3,,,$C$4,$C$5,,,"Part. Acionistas Minoritários "&amp;IF($C$4="ORIGINAL CURRENCY","(R$)",$C$4))</f>
        <v>#VALUE!</v>
      </c>
      <c r="AA7" s="8" t="e">
        <f>_xll.ECONOMATICA($B$8:$B$200,"Capital Stock",,$C$3,,,$C$4,$C$5,,,"Capital Social "&amp;IF($C$4="ORIGINAL CURRENCY","(R$)",$C$4))</f>
        <v>#VALUE!</v>
      </c>
      <c r="AB7" s="8" t="e">
        <f>_xll.ECONOMATICA($B$8:$B$200,"Retained Earn",,$C$3,,,$C$4,$C$5,,,"Lucros Acumulados "&amp;IF($C$4="ORIGINAL CURRENCY","(R$)",$C$4))</f>
        <v>#VALUE!</v>
      </c>
    </row>
    <row r="8" spans="2:28" x14ac:dyDescent="0.3">
      <c r="B8" s="9" t="s">
        <v>5</v>
      </c>
      <c r="C8" s="10" t="s">
        <v>35</v>
      </c>
      <c r="D8" s="11">
        <v>43830</v>
      </c>
      <c r="E8" s="28">
        <v>11242281</v>
      </c>
      <c r="F8" s="28">
        <v>4490817.0000078101</v>
      </c>
      <c r="G8" s="28">
        <v>3462553</v>
      </c>
      <c r="H8" s="28">
        <v>1028264.00000781</v>
      </c>
      <c r="I8" s="12">
        <v>1.29696700671593</v>
      </c>
      <c r="J8" s="28">
        <v>1622919</v>
      </c>
      <c r="K8" s="12">
        <v>0.82826111253962198</v>
      </c>
      <c r="L8" s="13">
        <v>78.739867436815999</v>
      </c>
      <c r="M8" s="13">
        <v>103.992804325186</v>
      </c>
      <c r="N8" s="13">
        <v>49.771719275566298</v>
      </c>
      <c r="O8" s="13">
        <v>128.51158671243999</v>
      </c>
      <c r="P8" s="13">
        <v>24.518782387254799</v>
      </c>
      <c r="R8" s="31">
        <v>5054836</v>
      </c>
      <c r="S8" s="31">
        <v>4139102</v>
      </c>
      <c r="T8" s="14">
        <v>0.44962725980614798</v>
      </c>
      <c r="U8" s="14">
        <v>1.4615663526393501</v>
      </c>
      <c r="V8" s="14">
        <v>0.18765692892920899</v>
      </c>
      <c r="W8" s="14">
        <v>0.169701252424275</v>
      </c>
      <c r="Y8" s="31">
        <v>3426505</v>
      </c>
      <c r="Z8" s="31">
        <v>32001</v>
      </c>
      <c r="AA8" s="31">
        <v>847192.00000097696</v>
      </c>
      <c r="AB8" s="31">
        <v>2415276</v>
      </c>
    </row>
    <row r="9" spans="2:28" x14ac:dyDescent="0.3">
      <c r="B9" s="9" t="s">
        <v>6</v>
      </c>
      <c r="C9" s="10" t="s">
        <v>36</v>
      </c>
      <c r="D9" s="11">
        <v>43830</v>
      </c>
      <c r="E9" s="28">
        <v>1066177.00000098</v>
      </c>
      <c r="F9" s="28">
        <v>236036</v>
      </c>
      <c r="G9" s="28">
        <v>239602.00000024401</v>
      </c>
      <c r="H9" s="28">
        <v>-3566.0000002441402</v>
      </c>
      <c r="I9" s="12">
        <v>0.98511698566653605</v>
      </c>
      <c r="J9" s="28">
        <v>105452.000000122</v>
      </c>
      <c r="K9" s="12">
        <v>0.54500379796354503</v>
      </c>
      <c r="L9" s="13">
        <v>80.389807573985294</v>
      </c>
      <c r="M9" s="13">
        <v>29.009154379309599</v>
      </c>
      <c r="N9" s="13">
        <v>19.131123491941299</v>
      </c>
      <c r="O9" s="13">
        <v>99.5209310658975</v>
      </c>
      <c r="P9" s="13">
        <v>70.511776686646002</v>
      </c>
      <c r="R9" s="31">
        <v>463122</v>
      </c>
      <c r="S9" s="31">
        <v>434226</v>
      </c>
      <c r="T9" s="14">
        <v>0.43437628086132501</v>
      </c>
      <c r="U9" s="14">
        <v>0.88396062735118897</v>
      </c>
      <c r="V9" s="14">
        <v>0.10463765487278601</v>
      </c>
      <c r="W9" s="14">
        <v>0.346483216085471</v>
      </c>
      <c r="Y9" s="31">
        <v>523917</v>
      </c>
      <c r="Z9" s="31">
        <v>0</v>
      </c>
      <c r="AA9" s="31">
        <v>388508.00000048801</v>
      </c>
      <c r="AB9" s="31">
        <v>59759</v>
      </c>
    </row>
    <row r="10" spans="2:28" x14ac:dyDescent="0.3">
      <c r="B10" s="9" t="s">
        <v>7</v>
      </c>
      <c r="C10" s="10" t="s">
        <v>37</v>
      </c>
      <c r="D10" s="11">
        <v>43830</v>
      </c>
      <c r="E10" s="28">
        <v>81778899</v>
      </c>
      <c r="F10" s="28"/>
      <c r="G10" s="28"/>
      <c r="H10" s="28"/>
      <c r="I10" s="12"/>
      <c r="J10" s="28"/>
      <c r="K10" s="12"/>
      <c r="L10" s="13"/>
      <c r="M10" s="13"/>
      <c r="N10" s="13"/>
      <c r="O10" s="13"/>
      <c r="P10" s="13"/>
      <c r="R10" s="31"/>
      <c r="S10" s="31"/>
      <c r="T10" s="14"/>
      <c r="U10" s="14"/>
      <c r="V10" s="14"/>
      <c r="W10" s="14"/>
      <c r="Y10" s="31">
        <v>9180466</v>
      </c>
      <c r="Z10" s="31"/>
      <c r="AA10" s="31">
        <v>5885209.0000078101</v>
      </c>
      <c r="AB10" s="31"/>
    </row>
    <row r="11" spans="2:28" x14ac:dyDescent="0.3">
      <c r="B11" s="9" t="s">
        <v>8</v>
      </c>
      <c r="C11" s="10" t="s">
        <v>38</v>
      </c>
      <c r="D11" s="11">
        <v>43830</v>
      </c>
      <c r="E11" s="28">
        <v>250945.00000024401</v>
      </c>
      <c r="F11" s="28">
        <v>56229</v>
      </c>
      <c r="G11" s="28">
        <v>13165.0000000153</v>
      </c>
      <c r="H11" s="28">
        <v>43064</v>
      </c>
      <c r="I11" s="12">
        <v>4.2710976072848998</v>
      </c>
      <c r="J11" s="28">
        <v>0</v>
      </c>
      <c r="K11" s="12">
        <v>4.2710976072848998</v>
      </c>
      <c r="L11" s="13"/>
      <c r="M11" s="13"/>
      <c r="N11" s="13">
        <v>37.197565517039003</v>
      </c>
      <c r="O11" s="13"/>
      <c r="P11" s="13"/>
      <c r="R11" s="31">
        <v>12715</v>
      </c>
      <c r="S11" s="31">
        <v>-31676</v>
      </c>
      <c r="T11" s="14">
        <v>5.06684731713904E-2</v>
      </c>
      <c r="U11" s="14">
        <v>6.2488327976461699E-2</v>
      </c>
      <c r="V11" s="14">
        <v>1.65119937082287</v>
      </c>
      <c r="W11" s="14">
        <v>0</v>
      </c>
      <c r="Y11" s="31">
        <v>200809.00000024401</v>
      </c>
      <c r="Z11" s="31">
        <v>2669.0000000038099</v>
      </c>
      <c r="AA11" s="31">
        <v>182092</v>
      </c>
      <c r="AB11" s="31">
        <v>-5100</v>
      </c>
    </row>
    <row r="12" spans="2:28" x14ac:dyDescent="0.3">
      <c r="B12" s="9" t="s">
        <v>9</v>
      </c>
      <c r="C12" s="10" t="s">
        <v>39</v>
      </c>
      <c r="D12" s="11">
        <v>43830</v>
      </c>
      <c r="E12" s="28">
        <v>13599184.214</v>
      </c>
      <c r="F12" s="28">
        <v>2147577.5090000001</v>
      </c>
      <c r="G12" s="28">
        <v>1871897.02700195</v>
      </c>
      <c r="H12" s="28">
        <v>275680.48199804698</v>
      </c>
      <c r="I12" s="12">
        <v>1.14727331579707</v>
      </c>
      <c r="J12" s="28">
        <v>324388.603</v>
      </c>
      <c r="K12" s="12">
        <v>0.97397927327256195</v>
      </c>
      <c r="L12" s="13">
        <v>44.110897944192402</v>
      </c>
      <c r="M12" s="13">
        <v>59.105982876149902</v>
      </c>
      <c r="N12" s="13">
        <v>82.067778330878397</v>
      </c>
      <c r="O12" s="13">
        <v>126.178676275071</v>
      </c>
      <c r="P12" s="13">
        <v>67.072693398920805</v>
      </c>
      <c r="R12" s="31">
        <v>2244152.7570000002</v>
      </c>
      <c r="S12" s="31">
        <v>1548690.4509999999</v>
      </c>
      <c r="T12" s="14">
        <v>0.165021130803507</v>
      </c>
      <c r="U12" s="14">
        <v>0.22834950475051299</v>
      </c>
      <c r="V12" s="14">
        <v>-8.5591786210134205E-2</v>
      </c>
      <c r="W12" s="14">
        <v>0.48159967659448699</v>
      </c>
      <c r="Y12" s="31">
        <v>9176509.3420000002</v>
      </c>
      <c r="Z12" s="31">
        <v>651200.85800000001</v>
      </c>
      <c r="AA12" s="31">
        <v>2484895.5669999998</v>
      </c>
      <c r="AB12" s="31">
        <v>5428907.6380000003</v>
      </c>
    </row>
    <row r="13" spans="2:28" x14ac:dyDescent="0.3">
      <c r="B13" s="9" t="s">
        <v>10</v>
      </c>
      <c r="C13" s="10" t="s">
        <v>40</v>
      </c>
      <c r="D13" s="11">
        <v>43830</v>
      </c>
      <c r="E13" s="28">
        <v>1730056.00000195</v>
      </c>
      <c r="F13" s="28">
        <v>384796.00000048801</v>
      </c>
      <c r="G13" s="28">
        <v>132235.000000122</v>
      </c>
      <c r="H13" s="28">
        <v>252561.00000048801</v>
      </c>
      <c r="I13" s="12">
        <v>2.9099406359891899</v>
      </c>
      <c r="J13" s="28">
        <v>96795</v>
      </c>
      <c r="K13" s="12">
        <v>2.1779483495302001</v>
      </c>
      <c r="L13" s="13">
        <v>86.0204595499672</v>
      </c>
      <c r="M13" s="13">
        <v>55.511834348726602</v>
      </c>
      <c r="N13" s="13">
        <v>32.584020742971902</v>
      </c>
      <c r="O13" s="13">
        <v>118.604480292997</v>
      </c>
      <c r="P13" s="13">
        <v>63.092645944270799</v>
      </c>
      <c r="R13" s="31">
        <v>249900.00000024401</v>
      </c>
      <c r="S13" s="31">
        <v>187703.00000024401</v>
      </c>
      <c r="T13" s="14">
        <v>0.144446191337192</v>
      </c>
      <c r="U13" s="14">
        <v>0.18695616068784099</v>
      </c>
      <c r="V13" s="14">
        <v>8.0232092837104599E-2</v>
      </c>
      <c r="W13" s="14">
        <v>0.10525010003999299</v>
      </c>
      <c r="Y13" s="31">
        <v>1336677.00000195</v>
      </c>
      <c r="Z13" s="31">
        <v>0</v>
      </c>
      <c r="AA13" s="31">
        <v>847030</v>
      </c>
      <c r="AB13" s="31">
        <v>414284.00000048801</v>
      </c>
    </row>
    <row r="14" spans="2:28" x14ac:dyDescent="0.3">
      <c r="B14" s="9" t="s">
        <v>11</v>
      </c>
      <c r="C14" s="10" t="s">
        <v>41</v>
      </c>
      <c r="D14" s="11">
        <v>43830</v>
      </c>
      <c r="E14" s="28">
        <v>2931558</v>
      </c>
      <c r="F14" s="28">
        <v>748330</v>
      </c>
      <c r="G14" s="28">
        <v>352676.00000048801</v>
      </c>
      <c r="H14" s="28">
        <v>395653.99999951199</v>
      </c>
      <c r="I14" s="12">
        <v>2.1218625594010501</v>
      </c>
      <c r="J14" s="28">
        <v>519004</v>
      </c>
      <c r="K14" s="12">
        <v>0.65024555115633098</v>
      </c>
      <c r="L14" s="13">
        <v>206.27092335419701</v>
      </c>
      <c r="M14" s="13">
        <v>33.739939898776399</v>
      </c>
      <c r="N14" s="13">
        <v>24.932444221660301</v>
      </c>
      <c r="O14" s="13">
        <v>231.20336757576999</v>
      </c>
      <c r="P14" s="13">
        <v>197.46342767705201</v>
      </c>
      <c r="R14" s="31">
        <v>1250077.00000195</v>
      </c>
      <c r="S14" s="31">
        <v>1181811.00000195</v>
      </c>
      <c r="T14" s="14">
        <v>0.42642069507157399</v>
      </c>
      <c r="U14" s="14">
        <v>0.87931355867418504</v>
      </c>
      <c r="V14" s="14">
        <v>0.216406669349235</v>
      </c>
      <c r="W14" s="14">
        <v>8.0431845398124993E-2</v>
      </c>
      <c r="Y14" s="31">
        <v>1421651</v>
      </c>
      <c r="Z14" s="31">
        <v>0</v>
      </c>
      <c r="AA14" s="31">
        <v>423868</v>
      </c>
      <c r="AB14" s="31">
        <v>497200.00000048801</v>
      </c>
    </row>
    <row r="15" spans="2:28" x14ac:dyDescent="0.3">
      <c r="B15" s="9" t="s">
        <v>12</v>
      </c>
      <c r="C15" s="10" t="s">
        <v>42</v>
      </c>
      <c r="D15" s="11">
        <v>43830</v>
      </c>
      <c r="E15" s="28">
        <v>4164068.0000039102</v>
      </c>
      <c r="F15" s="28">
        <v>1957633.00000195</v>
      </c>
      <c r="G15" s="28">
        <v>1218410</v>
      </c>
      <c r="H15" s="28">
        <v>739223.00000195298</v>
      </c>
      <c r="I15" s="12">
        <v>1.6067112055898201</v>
      </c>
      <c r="J15" s="28">
        <v>931970</v>
      </c>
      <c r="K15" s="12">
        <v>0.84180448289316701</v>
      </c>
      <c r="L15" s="13">
        <v>127.383322164649</v>
      </c>
      <c r="M15" s="13">
        <v>72.657439380767798</v>
      </c>
      <c r="N15" s="13">
        <v>55.367729960707898</v>
      </c>
      <c r="O15" s="13">
        <v>182.75105212535701</v>
      </c>
      <c r="P15" s="13">
        <v>110.093612744589</v>
      </c>
      <c r="R15" s="31">
        <v>1389706.00000195</v>
      </c>
      <c r="S15" s="31">
        <v>944205.00000195298</v>
      </c>
      <c r="T15" s="14">
        <v>0.33373758545785698</v>
      </c>
      <c r="U15" s="14">
        <v>0.65028597579221203</v>
      </c>
      <c r="V15" s="14">
        <v>0.202413316197635</v>
      </c>
      <c r="W15" s="14">
        <v>0.42301824990252501</v>
      </c>
      <c r="Y15" s="31">
        <v>2137069.0000019502</v>
      </c>
      <c r="Z15" s="31">
        <v>0</v>
      </c>
      <c r="AA15" s="31">
        <v>890858.00000097696</v>
      </c>
      <c r="AB15" s="31">
        <v>667530</v>
      </c>
    </row>
    <row r="16" spans="2:28" x14ac:dyDescent="0.3">
      <c r="B16" s="9" t="s">
        <v>13</v>
      </c>
      <c r="C16" s="10" t="s">
        <v>43</v>
      </c>
      <c r="D16" s="11">
        <v>43830</v>
      </c>
      <c r="E16" s="28">
        <v>56866033.524999999</v>
      </c>
      <c r="F16" s="28"/>
      <c r="G16" s="28"/>
      <c r="H16" s="28"/>
      <c r="I16" s="12"/>
      <c r="J16" s="28"/>
      <c r="K16" s="12"/>
      <c r="L16" s="13"/>
      <c r="M16" s="13"/>
      <c r="N16" s="13"/>
      <c r="O16" s="13"/>
      <c r="P16" s="13"/>
      <c r="R16" s="31"/>
      <c r="S16" s="31"/>
      <c r="T16" s="14"/>
      <c r="U16" s="14"/>
      <c r="V16" s="14"/>
      <c r="W16" s="14"/>
      <c r="Y16" s="31">
        <v>8078015.7050000001</v>
      </c>
      <c r="Z16" s="31"/>
      <c r="AA16" s="31">
        <v>398366.95860009798</v>
      </c>
      <c r="AB16" s="31"/>
    </row>
    <row r="17" spans="2:28" x14ac:dyDescent="0.3">
      <c r="B17" s="9" t="s">
        <v>14</v>
      </c>
      <c r="C17" s="10" t="s">
        <v>44</v>
      </c>
      <c r="D17" s="11">
        <v>43830</v>
      </c>
      <c r="E17" s="28">
        <v>4839176</v>
      </c>
      <c r="F17" s="28">
        <v>509257</v>
      </c>
      <c r="G17" s="28">
        <v>903543</v>
      </c>
      <c r="H17" s="28">
        <v>-394286</v>
      </c>
      <c r="I17" s="12">
        <v>0.56362231791990802</v>
      </c>
      <c r="J17" s="28">
        <v>54284.000000061002</v>
      </c>
      <c r="K17" s="12">
        <v>0.50354327353579698</v>
      </c>
      <c r="L17" s="13">
        <v>8.4760881568363402</v>
      </c>
      <c r="M17" s="13">
        <v>61.0540980485966</v>
      </c>
      <c r="N17" s="13">
        <v>23.635942287684902</v>
      </c>
      <c r="O17" s="13">
        <v>32.1120304445503</v>
      </c>
      <c r="P17" s="13">
        <v>-28.942067604046301</v>
      </c>
      <c r="R17" s="31">
        <v>1870092</v>
      </c>
      <c r="S17" s="31">
        <v>1698574</v>
      </c>
      <c r="T17" s="14">
        <v>0.38644843667570999</v>
      </c>
      <c r="U17" s="14">
        <v>0.78451321252388895</v>
      </c>
      <c r="V17" s="14">
        <v>0.369428883712972</v>
      </c>
      <c r="W17" s="14">
        <v>0.181580371446908</v>
      </c>
      <c r="Y17" s="31">
        <v>2383761</v>
      </c>
      <c r="Z17" s="31">
        <v>0</v>
      </c>
      <c r="AA17" s="31">
        <v>638564</v>
      </c>
      <c r="AB17" s="31">
        <v>1612009</v>
      </c>
    </row>
    <row r="18" spans="2:28" x14ac:dyDescent="0.3">
      <c r="B18" s="9" t="s">
        <v>15</v>
      </c>
      <c r="C18" s="10" t="s">
        <v>45</v>
      </c>
      <c r="D18" s="11">
        <v>43830</v>
      </c>
      <c r="E18" s="28">
        <v>4648532.0000078101</v>
      </c>
      <c r="F18" s="28">
        <v>1212561</v>
      </c>
      <c r="G18" s="28">
        <v>584335.00000097696</v>
      </c>
      <c r="H18" s="28">
        <v>628225.99999902304</v>
      </c>
      <c r="I18" s="12">
        <v>2.0751127349867602</v>
      </c>
      <c r="J18" s="28">
        <v>68929</v>
      </c>
      <c r="K18" s="12">
        <v>1.9571512916354501</v>
      </c>
      <c r="L18" s="13">
        <v>27.671031238918701</v>
      </c>
      <c r="M18" s="13">
        <v>93.021858545136595</v>
      </c>
      <c r="N18" s="13">
        <v>43.388102940749398</v>
      </c>
      <c r="O18" s="13">
        <v>71.0591341797262</v>
      </c>
      <c r="P18" s="13">
        <v>-21.962724365410399</v>
      </c>
      <c r="R18" s="31">
        <v>821660</v>
      </c>
      <c r="S18" s="31">
        <v>201966.99999902301</v>
      </c>
      <c r="T18" s="14">
        <v>0.176756877224543</v>
      </c>
      <c r="U18" s="14">
        <v>0.25418252226780202</v>
      </c>
      <c r="V18" s="14">
        <v>0.900391889589373</v>
      </c>
      <c r="W18" s="14">
        <v>0.16461188326095</v>
      </c>
      <c r="Y18" s="31">
        <v>3156379</v>
      </c>
      <c r="Z18" s="31">
        <v>76180.000000122105</v>
      </c>
      <c r="AA18" s="31">
        <v>2498101</v>
      </c>
      <c r="AB18" s="31">
        <v>562580</v>
      </c>
    </row>
    <row r="19" spans="2:28" x14ac:dyDescent="0.3">
      <c r="B19" s="9" t="s">
        <v>16</v>
      </c>
      <c r="C19" s="10" t="s">
        <v>46</v>
      </c>
      <c r="D19" s="11">
        <v>43830</v>
      </c>
      <c r="E19" s="28">
        <v>2205268</v>
      </c>
      <c r="F19" s="28">
        <v>310892</v>
      </c>
      <c r="G19" s="28">
        <v>194727</v>
      </c>
      <c r="H19" s="28">
        <v>116165</v>
      </c>
      <c r="I19" s="12">
        <v>1.59655312309042</v>
      </c>
      <c r="J19" s="28">
        <v>76217</v>
      </c>
      <c r="K19" s="12">
        <v>1.2051487467069799</v>
      </c>
      <c r="L19" s="13">
        <v>82.815059851854997</v>
      </c>
      <c r="M19" s="13">
        <v>66.989176561473897</v>
      </c>
      <c r="N19" s="13">
        <v>55.526181358553004</v>
      </c>
      <c r="O19" s="13">
        <v>138.34124121046599</v>
      </c>
      <c r="P19" s="13">
        <v>71.352064648992396</v>
      </c>
      <c r="R19" s="31">
        <v>967712</v>
      </c>
      <c r="S19" s="31">
        <v>875815</v>
      </c>
      <c r="T19" s="14">
        <v>0.43881832049402902</v>
      </c>
      <c r="U19" s="14">
        <v>0.85090787587803796</v>
      </c>
      <c r="V19" s="14">
        <v>0.172046021957067</v>
      </c>
      <c r="W19" s="14">
        <v>0.114186865513766</v>
      </c>
      <c r="Y19" s="31">
        <v>1137270</v>
      </c>
      <c r="Z19" s="31">
        <v>0</v>
      </c>
      <c r="AA19" s="31">
        <v>219079</v>
      </c>
      <c r="AB19" s="31">
        <v>826079</v>
      </c>
    </row>
    <row r="20" spans="2:28" x14ac:dyDescent="0.3">
      <c r="B20" s="9" t="s">
        <v>17</v>
      </c>
      <c r="C20" s="10" t="s">
        <v>47</v>
      </c>
      <c r="D20" s="11">
        <v>43830</v>
      </c>
      <c r="E20" s="28">
        <v>5741970</v>
      </c>
      <c r="F20" s="28">
        <v>3436357</v>
      </c>
      <c r="G20" s="28">
        <v>2412969</v>
      </c>
      <c r="H20" s="28">
        <v>1023388</v>
      </c>
      <c r="I20" s="12">
        <v>1.42411982914018</v>
      </c>
      <c r="J20" s="28">
        <v>1934022.00000195</v>
      </c>
      <c r="K20" s="12">
        <v>0.62260849600534096</v>
      </c>
      <c r="L20" s="13">
        <v>156.30456954008</v>
      </c>
      <c r="M20" s="13">
        <v>49.690306124510201</v>
      </c>
      <c r="N20" s="13">
        <v>69.630122615722897</v>
      </c>
      <c r="O20" s="13">
        <v>225.93469215580299</v>
      </c>
      <c r="P20" s="13">
        <v>176.24438603129201</v>
      </c>
      <c r="R20" s="31">
        <v>2361225.0000039102</v>
      </c>
      <c r="S20" s="31">
        <v>2264258.0000039102</v>
      </c>
      <c r="T20" s="14">
        <v>0.41122210669913301</v>
      </c>
      <c r="U20" s="14">
        <v>1.09686163022532</v>
      </c>
      <c r="V20" s="14">
        <v>0.19445923196617501</v>
      </c>
      <c r="W20" s="14">
        <v>0.53505405033414699</v>
      </c>
      <c r="Y20" s="31">
        <v>2144412</v>
      </c>
      <c r="Z20" s="31">
        <v>8298.0000000076307</v>
      </c>
      <c r="AA20" s="31">
        <v>975683.00000097696</v>
      </c>
      <c r="AB20" s="31">
        <v>579614</v>
      </c>
    </row>
    <row r="21" spans="2:28" x14ac:dyDescent="0.3">
      <c r="B21" s="9" t="s">
        <v>18</v>
      </c>
      <c r="C21" s="10" t="s">
        <v>48</v>
      </c>
      <c r="D21" s="11">
        <v>43830</v>
      </c>
      <c r="E21" s="28">
        <v>6404661</v>
      </c>
      <c r="F21" s="28">
        <v>3073500.0000039102</v>
      </c>
      <c r="G21" s="28">
        <v>2692882</v>
      </c>
      <c r="H21" s="28">
        <v>380618.00000390603</v>
      </c>
      <c r="I21" s="12">
        <v>1.1413422496807499</v>
      </c>
      <c r="J21" s="28">
        <v>552573</v>
      </c>
      <c r="K21" s="12">
        <v>0.93614462126606701</v>
      </c>
      <c r="L21" s="13">
        <v>54.601730390917503</v>
      </c>
      <c r="M21" s="13">
        <v>112.484270109213</v>
      </c>
      <c r="N21" s="13">
        <v>77.396779595292202</v>
      </c>
      <c r="O21" s="13">
        <v>131.99850998632601</v>
      </c>
      <c r="P21" s="13">
        <v>19.514239877113098</v>
      </c>
      <c r="R21" s="31">
        <v>1934677.00000195</v>
      </c>
      <c r="S21" s="31">
        <v>985699.00000097696</v>
      </c>
      <c r="T21" s="14">
        <v>0.30207328693941199</v>
      </c>
      <c r="U21" s="14">
        <v>1.0284718980966101</v>
      </c>
      <c r="V21" s="14">
        <v>-0.16392710514453901</v>
      </c>
      <c r="W21" s="14">
        <v>0.30245979044586402</v>
      </c>
      <c r="Y21" s="31">
        <v>1480960</v>
      </c>
      <c r="Z21" s="31">
        <v>400158</v>
      </c>
      <c r="AA21" s="31">
        <v>871918.00000097696</v>
      </c>
      <c r="AB21" s="31">
        <v>-506488</v>
      </c>
    </row>
    <row r="22" spans="2:28" x14ac:dyDescent="0.3">
      <c r="B22" s="9" t="s">
        <v>19</v>
      </c>
      <c r="C22" s="10" t="s">
        <v>49</v>
      </c>
      <c r="D22" s="11">
        <v>43830</v>
      </c>
      <c r="E22" s="28">
        <v>15753386</v>
      </c>
      <c r="F22" s="28">
        <v>3428652.0000039102</v>
      </c>
      <c r="G22" s="28">
        <v>4178792</v>
      </c>
      <c r="H22" s="28">
        <v>-750139.99999609403</v>
      </c>
      <c r="I22" s="12">
        <v>0.82048879197736801</v>
      </c>
      <c r="J22" s="28">
        <v>1835047</v>
      </c>
      <c r="K22" s="12">
        <v>0.381355425205129</v>
      </c>
      <c r="L22" s="13">
        <v>72.421692624571705</v>
      </c>
      <c r="M22" s="13">
        <v>116.299234472099</v>
      </c>
      <c r="N22" s="13">
        <v>16.003370260703399</v>
      </c>
      <c r="O22" s="13">
        <v>88.425062885275096</v>
      </c>
      <c r="P22" s="13">
        <v>-27.8741715868236</v>
      </c>
      <c r="R22" s="31">
        <v>5813892</v>
      </c>
      <c r="S22" s="31">
        <v>5051711</v>
      </c>
      <c r="T22" s="14">
        <v>0.369056658676709</v>
      </c>
      <c r="U22" s="14">
        <v>1.2325623845250799</v>
      </c>
      <c r="V22" s="14">
        <v>0.23126779788814</v>
      </c>
      <c r="W22" s="14">
        <v>7.64443164751719E-2</v>
      </c>
      <c r="Y22" s="31">
        <v>4617063</v>
      </c>
      <c r="Z22" s="31">
        <v>99852</v>
      </c>
      <c r="AA22" s="31">
        <v>2138566</v>
      </c>
      <c r="AB22" s="31">
        <v>2076035</v>
      </c>
    </row>
    <row r="23" spans="2:28" x14ac:dyDescent="0.3">
      <c r="B23" s="9" t="s">
        <v>20</v>
      </c>
      <c r="C23" s="10" t="s">
        <v>50</v>
      </c>
      <c r="D23" s="11">
        <v>43830</v>
      </c>
      <c r="E23" s="28">
        <v>71519504</v>
      </c>
      <c r="F23" s="28"/>
      <c r="G23" s="28"/>
      <c r="H23" s="28"/>
      <c r="I23" s="12"/>
      <c r="J23" s="28"/>
      <c r="K23" s="12"/>
      <c r="L23" s="13"/>
      <c r="M23" s="13"/>
      <c r="N23" s="13"/>
      <c r="O23" s="13"/>
      <c r="P23" s="13"/>
      <c r="R23" s="31"/>
      <c r="S23" s="31"/>
      <c r="T23" s="14"/>
      <c r="U23" s="14"/>
      <c r="V23" s="14"/>
      <c r="W23" s="14"/>
      <c r="Y23" s="31">
        <v>8903448</v>
      </c>
      <c r="Z23" s="31"/>
      <c r="AA23" s="31">
        <v>1038017.00000098</v>
      </c>
      <c r="AB23" s="31"/>
    </row>
    <row r="24" spans="2:28" x14ac:dyDescent="0.3">
      <c r="B24" s="9" t="s">
        <v>21</v>
      </c>
      <c r="C24" s="10" t="s">
        <v>51</v>
      </c>
      <c r="D24" s="11">
        <v>43830</v>
      </c>
      <c r="E24" s="28">
        <v>6835971.0000078101</v>
      </c>
      <c r="F24" s="28">
        <v>629239</v>
      </c>
      <c r="G24" s="28">
        <v>1049144</v>
      </c>
      <c r="H24" s="28">
        <v>-419905</v>
      </c>
      <c r="I24" s="12">
        <v>0.59976418870974202</v>
      </c>
      <c r="J24" s="28">
        <v>45181</v>
      </c>
      <c r="K24" s="12">
        <v>0.55669955697248996</v>
      </c>
      <c r="L24" s="13">
        <v>7.2816011217073502</v>
      </c>
      <c r="M24" s="13">
        <v>54.143098506785499</v>
      </c>
      <c r="N24" s="13">
        <v>54.072896084166103</v>
      </c>
      <c r="O24" s="13">
        <v>61.3544972058735</v>
      </c>
      <c r="P24" s="13">
        <v>7.2113986990880203</v>
      </c>
      <c r="R24" s="31">
        <v>2970419.0000039102</v>
      </c>
      <c r="S24" s="31">
        <v>2932138.0000039102</v>
      </c>
      <c r="T24" s="14">
        <v>0.43452773570898001</v>
      </c>
      <c r="U24" s="14">
        <v>0.90026610173168597</v>
      </c>
      <c r="V24" s="14">
        <v>0.308785730228119</v>
      </c>
      <c r="W24" s="14">
        <v>0.17462755254353399</v>
      </c>
      <c r="Y24" s="31">
        <v>3299490</v>
      </c>
      <c r="Z24" s="31">
        <v>0</v>
      </c>
      <c r="AA24" s="31">
        <v>331127</v>
      </c>
      <c r="AB24" s="31">
        <v>1679033</v>
      </c>
    </row>
    <row r="25" spans="2:28" x14ac:dyDescent="0.3">
      <c r="B25" s="9" t="s">
        <v>22</v>
      </c>
      <c r="C25" s="10" t="s">
        <v>52</v>
      </c>
      <c r="D25" s="11">
        <v>43830</v>
      </c>
      <c r="E25" s="28">
        <v>11454139.619999999</v>
      </c>
      <c r="F25" s="28">
        <v>2493679.65</v>
      </c>
      <c r="G25" s="28">
        <v>1348669.6300019501</v>
      </c>
      <c r="H25" s="28">
        <v>1145010.0199980501</v>
      </c>
      <c r="I25" s="12">
        <v>1.8489922176104301</v>
      </c>
      <c r="J25" s="28">
        <v>389499.41800048802</v>
      </c>
      <c r="K25" s="12">
        <v>1.56018952691738</v>
      </c>
      <c r="L25" s="13">
        <v>94.950607374776197</v>
      </c>
      <c r="M25" s="13">
        <v>179.25097193429201</v>
      </c>
      <c r="N25" s="13">
        <v>28.956328146072298</v>
      </c>
      <c r="O25" s="13">
        <v>123.906935520819</v>
      </c>
      <c r="P25" s="13">
        <v>-55.344036413473098</v>
      </c>
      <c r="R25" s="31">
        <v>4080608.84000391</v>
      </c>
      <c r="S25" s="31">
        <v>2566051.4880039101</v>
      </c>
      <c r="T25" s="14">
        <v>0.35625625104817998</v>
      </c>
      <c r="U25" s="14">
        <v>0.75254871501820197</v>
      </c>
      <c r="V25" s="14">
        <v>0.128275615851453</v>
      </c>
      <c r="W25" s="14">
        <v>5.8478303203373799E-2</v>
      </c>
      <c r="Y25" s="31">
        <v>4251155.1390039101</v>
      </c>
      <c r="Z25" s="31">
        <v>1171229.8289999999</v>
      </c>
      <c r="AA25" s="31">
        <v>1990801.6590019499</v>
      </c>
      <c r="AB25" s="31">
        <v>1361721.5919999999</v>
      </c>
    </row>
    <row r="26" spans="2:28" x14ac:dyDescent="0.3">
      <c r="B26" s="9" t="s">
        <v>23</v>
      </c>
      <c r="C26" s="10" t="s">
        <v>53</v>
      </c>
      <c r="D26" s="11">
        <v>43830</v>
      </c>
      <c r="E26" s="28">
        <v>424327.827000488</v>
      </c>
      <c r="F26" s="28">
        <v>141565.11600000001</v>
      </c>
      <c r="G26" s="28">
        <v>134102.12200012201</v>
      </c>
      <c r="H26" s="28">
        <v>7462.99399987793</v>
      </c>
      <c r="I26" s="12">
        <v>1.0556515727603299</v>
      </c>
      <c r="J26" s="28">
        <v>17177.468000000001</v>
      </c>
      <c r="K26" s="12">
        <v>0.92755913288146996</v>
      </c>
      <c r="L26" s="13">
        <v>19.459053969563701</v>
      </c>
      <c r="M26" s="13">
        <v>98.390498020453407</v>
      </c>
      <c r="N26" s="13">
        <v>13.5084568803577</v>
      </c>
      <c r="O26" s="13">
        <v>32.967510849935898</v>
      </c>
      <c r="P26" s="13">
        <v>-65.422987170517402</v>
      </c>
      <c r="R26" s="31">
        <v>5923.3789999999999</v>
      </c>
      <c r="S26" s="31">
        <v>-85701.923999999999</v>
      </c>
      <c r="T26" s="14">
        <v>1.3959440373892001E-2</v>
      </c>
      <c r="U26" s="14">
        <v>3.8322301480220602E-2</v>
      </c>
      <c r="V26" s="14">
        <v>-13.091112353280201</v>
      </c>
      <c r="W26" s="14">
        <v>0.96702068194514101</v>
      </c>
      <c r="Y26" s="31">
        <v>154567.413</v>
      </c>
      <c r="Z26" s="31">
        <v>0</v>
      </c>
      <c r="AA26" s="31">
        <v>199666.54399999999</v>
      </c>
      <c r="AB26" s="31">
        <v>-47526.094000060999</v>
      </c>
    </row>
    <row r="27" spans="2:28" x14ac:dyDescent="0.3">
      <c r="B27" t="s">
        <v>24</v>
      </c>
      <c r="C27" s="10" t="s">
        <v>54</v>
      </c>
      <c r="D27" s="11">
        <v>43830</v>
      </c>
      <c r="E27" s="28">
        <v>4704318.4650078099</v>
      </c>
      <c r="F27" s="28">
        <v>2400816.0329999998</v>
      </c>
      <c r="G27" s="28">
        <v>785928.75899999996</v>
      </c>
      <c r="H27" s="28">
        <v>1614887.274</v>
      </c>
      <c r="I27" s="12">
        <v>3.0547501990586201</v>
      </c>
      <c r="J27" s="28">
        <v>108561.068</v>
      </c>
      <c r="K27" s="12">
        <v>2.9166192721022499</v>
      </c>
      <c r="L27" s="13">
        <v>21.791355590481501</v>
      </c>
      <c r="M27" s="13">
        <v>102.69013491645499</v>
      </c>
      <c r="N27" s="13">
        <v>17.717359943431799</v>
      </c>
      <c r="O27" s="13">
        <v>39.5087155339424</v>
      </c>
      <c r="P27" s="13">
        <v>-63.181419382512097</v>
      </c>
      <c r="R27" s="31">
        <v>1183659.32300195</v>
      </c>
      <c r="S27" s="31">
        <v>-184353.16899804701</v>
      </c>
      <c r="T27" s="14">
        <v>0.25161122313613299</v>
      </c>
      <c r="U27" s="14">
        <v>0.61521212757565102</v>
      </c>
      <c r="V27" s="14">
        <v>9.8620112841163093E-2</v>
      </c>
      <c r="W27" s="14">
        <v>3.5855247515319197E-2</v>
      </c>
      <c r="Y27" s="31">
        <v>1872390.3659999999</v>
      </c>
      <c r="Z27" s="31">
        <v>51595.313000061004</v>
      </c>
      <c r="AA27" s="31">
        <v>1401658.87400195</v>
      </c>
      <c r="AB27" s="31">
        <v>175002.90500024401</v>
      </c>
    </row>
    <row r="28" spans="2:28" x14ac:dyDescent="0.3">
      <c r="B28" s="9" t="s">
        <v>25</v>
      </c>
      <c r="C28" s="10" t="s">
        <v>54</v>
      </c>
      <c r="D28" s="11">
        <v>43830</v>
      </c>
      <c r="E28" s="28">
        <v>4704318.4650078099</v>
      </c>
      <c r="F28" s="28">
        <v>2400816.0329999998</v>
      </c>
      <c r="G28" s="28">
        <v>785928.75899999996</v>
      </c>
      <c r="H28" s="28">
        <v>1614887.274</v>
      </c>
      <c r="I28" s="12">
        <v>3.0547501990586201</v>
      </c>
      <c r="J28" s="28">
        <v>108561.068</v>
      </c>
      <c r="K28" s="12">
        <v>2.9166192721022499</v>
      </c>
      <c r="L28" s="13">
        <v>21.791355590481501</v>
      </c>
      <c r="M28" s="13">
        <v>102.69013491645499</v>
      </c>
      <c r="N28" s="13">
        <v>17.717359943431799</v>
      </c>
      <c r="O28" s="13">
        <v>39.5087155339424</v>
      </c>
      <c r="P28" s="13">
        <v>-63.181419382512097</v>
      </c>
      <c r="R28" s="31">
        <v>1183659.32300195</v>
      </c>
      <c r="S28" s="31">
        <v>-184353.16899804701</v>
      </c>
      <c r="T28" s="14">
        <v>0.25161122313613299</v>
      </c>
      <c r="U28" s="14">
        <v>0.61521212757565102</v>
      </c>
      <c r="V28" s="14">
        <v>9.8620112841163093E-2</v>
      </c>
      <c r="W28" s="14">
        <v>3.5855247515319197E-2</v>
      </c>
      <c r="Y28" s="31">
        <v>1872390.3659999999</v>
      </c>
      <c r="Z28" s="31">
        <v>51595.313000061004</v>
      </c>
      <c r="AA28" s="31">
        <v>1401658.87400195</v>
      </c>
      <c r="AB28" s="31">
        <v>175002.90500024401</v>
      </c>
    </row>
    <row r="29" spans="2:28" x14ac:dyDescent="0.3">
      <c r="B29" s="9" t="s">
        <v>26</v>
      </c>
      <c r="C29" s="10" t="s">
        <v>55</v>
      </c>
      <c r="D29" s="11">
        <v>43830</v>
      </c>
      <c r="E29" s="28">
        <v>1971045</v>
      </c>
      <c r="F29" s="28">
        <v>709014</v>
      </c>
      <c r="G29" s="28">
        <v>613150</v>
      </c>
      <c r="H29" s="28">
        <v>95864</v>
      </c>
      <c r="I29" s="12">
        <v>1.1563467340783999</v>
      </c>
      <c r="J29" s="28">
        <v>315467</v>
      </c>
      <c r="K29" s="12">
        <v>0.64184457310602705</v>
      </c>
      <c r="L29" s="13">
        <v>35.470140967809101</v>
      </c>
      <c r="M29" s="13">
        <v>21.848631783097499</v>
      </c>
      <c r="N29" s="13">
        <v>28.2308184804278</v>
      </c>
      <c r="O29" s="13">
        <v>63.700959448237001</v>
      </c>
      <c r="P29" s="13">
        <v>41.852327665139498</v>
      </c>
      <c r="R29" s="31">
        <v>803992</v>
      </c>
      <c r="S29" s="31">
        <v>788939</v>
      </c>
      <c r="T29" s="14">
        <v>0.40790139240853002</v>
      </c>
      <c r="U29" s="14">
        <v>1.32949693584349</v>
      </c>
      <c r="V29" s="14">
        <v>-0.231265982746263</v>
      </c>
      <c r="W29" s="14">
        <v>0.35083558045327701</v>
      </c>
      <c r="Y29" s="31">
        <v>604734</v>
      </c>
      <c r="Z29" s="31">
        <v>0</v>
      </c>
      <c r="AA29" s="31">
        <v>742540</v>
      </c>
      <c r="AB29" s="31">
        <v>-148340</v>
      </c>
    </row>
    <row r="30" spans="2:28" x14ac:dyDescent="0.3">
      <c r="B30" s="9" t="s">
        <v>27</v>
      </c>
      <c r="C30" s="10" t="s">
        <v>56</v>
      </c>
      <c r="D30" s="11">
        <v>43830</v>
      </c>
      <c r="E30" s="28">
        <v>15362484.0000156</v>
      </c>
      <c r="F30" s="28">
        <v>5401809.0000078101</v>
      </c>
      <c r="G30" s="28">
        <v>4440250.0000078101</v>
      </c>
      <c r="H30" s="29"/>
      <c r="I30" s="12"/>
      <c r="J30" s="28"/>
      <c r="K30" s="12"/>
      <c r="L30" s="13"/>
      <c r="M30" s="13"/>
      <c r="N30" s="13"/>
      <c r="O30" s="13"/>
      <c r="P30" s="13"/>
      <c r="R30" s="31"/>
      <c r="S30" s="31"/>
      <c r="T30" s="14"/>
      <c r="U30" s="14"/>
      <c r="V30" s="14"/>
      <c r="W30" s="14"/>
      <c r="Y30" s="31">
        <v>2075611</v>
      </c>
      <c r="Z30" s="31">
        <v>2385</v>
      </c>
      <c r="AA30" s="31">
        <v>1357935</v>
      </c>
      <c r="AB30" s="31">
        <v>303191</v>
      </c>
    </row>
    <row r="31" spans="2:28" x14ac:dyDescent="0.3">
      <c r="B31" s="9" t="s">
        <v>28</v>
      </c>
      <c r="C31" s="10" t="s">
        <v>57</v>
      </c>
      <c r="D31" s="11">
        <v>43830</v>
      </c>
      <c r="E31" s="28">
        <v>345685</v>
      </c>
      <c r="F31" s="28">
        <v>46281</v>
      </c>
      <c r="G31" s="28">
        <v>95548</v>
      </c>
      <c r="H31" s="28">
        <v>-49267</v>
      </c>
      <c r="I31" s="12">
        <v>0.484374345878678</v>
      </c>
      <c r="J31" s="28">
        <v>4721.0000000076298</v>
      </c>
      <c r="K31" s="12">
        <v>0.43496462510984202</v>
      </c>
      <c r="L31" s="13">
        <v>14.0451378846192</v>
      </c>
      <c r="M31" s="13">
        <v>121.11365458194599</v>
      </c>
      <c r="N31" s="13">
        <v>21.005517208424902</v>
      </c>
      <c r="O31" s="13">
        <v>35.050655093044</v>
      </c>
      <c r="P31" s="13">
        <v>-86.062999488902307</v>
      </c>
      <c r="R31" s="31">
        <v>104390.000000122</v>
      </c>
      <c r="S31" s="31">
        <v>93255.000000122105</v>
      </c>
      <c r="T31" s="14">
        <v>0.30198012641572902</v>
      </c>
      <c r="U31" s="14">
        <v>0.75806978686479898</v>
      </c>
      <c r="V31" s="14">
        <v>-0.19551681195502199</v>
      </c>
      <c r="W31" s="14">
        <v>0.285784078934812</v>
      </c>
      <c r="Y31" s="31">
        <v>137711</v>
      </c>
      <c r="Z31" s="31">
        <v>-6</v>
      </c>
      <c r="AA31" s="31">
        <v>91742</v>
      </c>
      <c r="AB31" s="31">
        <v>-21775</v>
      </c>
    </row>
    <row r="32" spans="2:28" x14ac:dyDescent="0.3">
      <c r="B32" s="9" t="s">
        <v>29</v>
      </c>
      <c r="C32" s="10" t="s">
        <v>58</v>
      </c>
      <c r="D32" s="11">
        <v>43830</v>
      </c>
      <c r="E32" s="28">
        <v>1828418.00000195</v>
      </c>
      <c r="F32" s="28">
        <v>1336039</v>
      </c>
      <c r="G32" s="28">
        <v>391212.00000048801</v>
      </c>
      <c r="H32" s="28">
        <v>944827</v>
      </c>
      <c r="I32" s="12">
        <v>3.4151278590579799</v>
      </c>
      <c r="J32" s="28">
        <v>419048</v>
      </c>
      <c r="K32" s="12">
        <v>2.3439746224539699</v>
      </c>
      <c r="L32" s="13">
        <v>106.552375893807</v>
      </c>
      <c r="M32" s="13">
        <v>37.072673901217101</v>
      </c>
      <c r="N32" s="13">
        <v>56.953070641728097</v>
      </c>
      <c r="O32" s="13">
        <v>163.50544653553499</v>
      </c>
      <c r="P32" s="13">
        <v>126.432772634318</v>
      </c>
      <c r="R32" s="31">
        <v>203212</v>
      </c>
      <c r="S32" s="31">
        <v>-376717</v>
      </c>
      <c r="T32" s="14">
        <v>0.111140887914953</v>
      </c>
      <c r="U32" s="14">
        <v>0.143612720848032</v>
      </c>
      <c r="V32" s="14">
        <v>0.66055154223344303</v>
      </c>
      <c r="W32" s="14">
        <v>0.92710076176677803</v>
      </c>
      <c r="Y32" s="31">
        <v>1415000</v>
      </c>
      <c r="Z32" s="31">
        <v>0</v>
      </c>
      <c r="AA32" s="31">
        <v>1227918</v>
      </c>
      <c r="AB32" s="31">
        <v>89157</v>
      </c>
    </row>
    <row r="33" spans="2:28" x14ac:dyDescent="0.3">
      <c r="B33" s="9" t="s">
        <v>30</v>
      </c>
      <c r="C33" s="10" t="s">
        <v>59</v>
      </c>
      <c r="D33" s="11">
        <v>43830</v>
      </c>
      <c r="E33" s="28">
        <v>7809424</v>
      </c>
      <c r="F33" s="28">
        <v>1614928</v>
      </c>
      <c r="G33" s="28">
        <v>420786</v>
      </c>
      <c r="H33" s="28">
        <v>1194142</v>
      </c>
      <c r="I33" s="12">
        <v>3.83788434025701</v>
      </c>
      <c r="J33" s="28">
        <v>552197</v>
      </c>
      <c r="K33" s="12">
        <v>2.5255854519891701</v>
      </c>
      <c r="L33" s="13">
        <v>101.696391710662</v>
      </c>
      <c r="M33" s="13">
        <v>41.422811829019302</v>
      </c>
      <c r="N33" s="13">
        <v>0.23505345552666801</v>
      </c>
      <c r="O33" s="13">
        <v>101.931445166236</v>
      </c>
      <c r="P33" s="13">
        <v>60.508633337216502</v>
      </c>
      <c r="R33" s="31">
        <v>1309057</v>
      </c>
      <c r="S33" s="31">
        <v>827566</v>
      </c>
      <c r="T33" s="14">
        <v>0.16762529477215099</v>
      </c>
      <c r="U33" s="14">
        <v>0.24471790339157501</v>
      </c>
      <c r="V33" s="14">
        <v>0.60226407253532699</v>
      </c>
      <c r="W33" s="14">
        <v>2.0147327427293901E-2</v>
      </c>
      <c r="Y33" s="31">
        <v>5349249</v>
      </c>
      <c r="Z33" s="31">
        <v>0</v>
      </c>
      <c r="AA33" s="31">
        <v>990659</v>
      </c>
      <c r="AB33" s="31">
        <v>4160458</v>
      </c>
    </row>
    <row r="34" spans="2:28" x14ac:dyDescent="0.3">
      <c r="B34" s="9" t="s">
        <v>31</v>
      </c>
      <c r="C34" s="10" t="s">
        <v>60</v>
      </c>
      <c r="D34" s="11">
        <v>43830</v>
      </c>
      <c r="E34" s="28">
        <v>5834211</v>
      </c>
      <c r="F34" s="28">
        <v>2985748.0000039102</v>
      </c>
      <c r="G34" s="28">
        <v>2996920.0000039102</v>
      </c>
      <c r="H34" s="28">
        <v>-11172</v>
      </c>
      <c r="I34" s="12">
        <v>0.99627217276429303</v>
      </c>
      <c r="J34" s="28">
        <v>257126</v>
      </c>
      <c r="K34" s="12">
        <v>0.91047542143314797</v>
      </c>
      <c r="L34" s="13">
        <v>61.829034184338497</v>
      </c>
      <c r="M34" s="13">
        <v>303.87135817017401</v>
      </c>
      <c r="N34" s="13">
        <v>12.5158522821876</v>
      </c>
      <c r="O34" s="13">
        <v>74.344886466511497</v>
      </c>
      <c r="P34" s="13">
        <v>-229.52647170377901</v>
      </c>
      <c r="R34" s="31">
        <v>1278123</v>
      </c>
      <c r="S34" s="31">
        <v>716654</v>
      </c>
      <c r="T34" s="14">
        <v>0.219073838776385</v>
      </c>
      <c r="U34" s="14">
        <v>0.61083978564303798</v>
      </c>
      <c r="V34" s="14">
        <v>2.2202205890975901</v>
      </c>
      <c r="W34" s="14">
        <v>0.80138296548975596</v>
      </c>
      <c r="Y34" s="31">
        <v>2071777.00000195</v>
      </c>
      <c r="Z34" s="31">
        <v>20626.000000030501</v>
      </c>
      <c r="AA34" s="31">
        <v>780722.00000097696</v>
      </c>
      <c r="AB34" s="31">
        <v>425358</v>
      </c>
    </row>
    <row r="35" spans="2:28" x14ac:dyDescent="0.3">
      <c r="B35" s="9" t="s">
        <v>32</v>
      </c>
      <c r="C35" s="10" t="s">
        <v>61</v>
      </c>
      <c r="D35" s="11">
        <v>43830</v>
      </c>
      <c r="E35" s="28">
        <v>10409850.0000156</v>
      </c>
      <c r="F35" s="28">
        <v>1508030</v>
      </c>
      <c r="G35" s="28">
        <v>1496982.00000195</v>
      </c>
      <c r="H35" s="28">
        <v>11047.9999980469</v>
      </c>
      <c r="I35" s="12">
        <v>1.0073801822582</v>
      </c>
      <c r="J35" s="28">
        <v>869703</v>
      </c>
      <c r="K35" s="12">
        <v>0.426409268781754</v>
      </c>
      <c r="L35" s="13">
        <v>104.734491693671</v>
      </c>
      <c r="M35" s="13">
        <v>58.556097247696002</v>
      </c>
      <c r="N35" s="13">
        <v>34.165174297522803</v>
      </c>
      <c r="O35" s="13">
        <v>138.89966599131</v>
      </c>
      <c r="P35" s="13">
        <v>80.343568743672193</v>
      </c>
      <c r="R35" s="31">
        <v>4873907.0000078101</v>
      </c>
      <c r="S35" s="31">
        <v>4749256.0000078101</v>
      </c>
      <c r="T35" s="14">
        <v>0.46820146303740301</v>
      </c>
      <c r="U35" s="14">
        <v>1.05017243927927</v>
      </c>
      <c r="V35" s="14">
        <v>0.15410121694963899</v>
      </c>
      <c r="W35" s="14">
        <v>0.15323825423794901</v>
      </c>
      <c r="Y35" s="31">
        <v>4475320</v>
      </c>
      <c r="Z35" s="31">
        <v>165734</v>
      </c>
      <c r="AA35" s="31">
        <v>1818128</v>
      </c>
      <c r="AB35" s="31">
        <v>2189329</v>
      </c>
    </row>
    <row r="36" spans="2:28" x14ac:dyDescent="0.3">
      <c r="B36" s="9" t="s">
        <v>33</v>
      </c>
      <c r="C36" s="10" t="s">
        <v>62</v>
      </c>
      <c r="D36" s="11">
        <v>43830</v>
      </c>
      <c r="E36" s="28">
        <v>7167334.9440000001</v>
      </c>
      <c r="F36" s="28">
        <v>1601017.4950000001</v>
      </c>
      <c r="G36" s="28">
        <v>2303048.8250000002</v>
      </c>
      <c r="H36" s="28">
        <v>-702031.33</v>
      </c>
      <c r="I36" s="12">
        <v>0.69517305826138898</v>
      </c>
      <c r="J36" s="28">
        <v>121543.499</v>
      </c>
      <c r="K36" s="12">
        <v>0.64239801602980195</v>
      </c>
      <c r="L36" s="13">
        <v>22.158238640637101</v>
      </c>
      <c r="M36" s="13">
        <v>107.54976081603699</v>
      </c>
      <c r="N36" s="13">
        <v>10.8768145372596</v>
      </c>
      <c r="O36" s="13">
        <v>33.035053177911301</v>
      </c>
      <c r="P36" s="13">
        <v>-74.514707638183594</v>
      </c>
      <c r="R36" s="31">
        <v>3329680.662</v>
      </c>
      <c r="S36" s="31">
        <v>3199743.7779999999</v>
      </c>
      <c r="T36" s="14">
        <v>0.46456328440283001</v>
      </c>
      <c r="U36" s="14">
        <v>1.7620306660421201</v>
      </c>
      <c r="V36" s="14">
        <v>-4.7807271374913397E-2</v>
      </c>
      <c r="W36" s="14">
        <v>0.284724583897914</v>
      </c>
      <c r="Y36" s="31">
        <v>1889683.71900195</v>
      </c>
      <c r="Z36" s="31">
        <v>0</v>
      </c>
      <c r="AA36" s="31">
        <v>3755667.30000391</v>
      </c>
      <c r="AB36" s="31">
        <v>-1140884.514</v>
      </c>
    </row>
    <row r="37" spans="2:28" x14ac:dyDescent="0.3">
      <c r="B37" s="9" t="s">
        <v>34</v>
      </c>
      <c r="C37" s="10" t="s">
        <v>62</v>
      </c>
      <c r="D37" s="11">
        <v>43830</v>
      </c>
      <c r="E37" s="28">
        <v>7167334.9440000001</v>
      </c>
      <c r="F37" s="28">
        <v>1601017.4950000001</v>
      </c>
      <c r="G37" s="28">
        <v>2303048.8250000002</v>
      </c>
      <c r="H37" s="28">
        <v>-702031.33</v>
      </c>
      <c r="I37" s="12">
        <v>0.69517305826138898</v>
      </c>
      <c r="J37" s="28">
        <v>121543.499</v>
      </c>
      <c r="K37" s="12">
        <v>0.64239801602980195</v>
      </c>
      <c r="L37" s="13">
        <v>22.158238640637101</v>
      </c>
      <c r="M37" s="13">
        <v>107.54976081603699</v>
      </c>
      <c r="N37" s="13">
        <v>10.8768145372596</v>
      </c>
      <c r="O37" s="13">
        <v>33.035053177911301</v>
      </c>
      <c r="P37" s="13">
        <v>-74.514707638183594</v>
      </c>
      <c r="R37" s="31">
        <v>3329680.662</v>
      </c>
      <c r="S37" s="31">
        <v>3199743.7779999999</v>
      </c>
      <c r="T37" s="14">
        <v>0.46456328440283001</v>
      </c>
      <c r="U37" s="14">
        <v>1.7620306660421201</v>
      </c>
      <c r="V37" s="14">
        <v>-4.7807271374913397E-2</v>
      </c>
      <c r="W37" s="14">
        <v>0.284724583897914</v>
      </c>
      <c r="Y37" s="31">
        <v>1889683.71900195</v>
      </c>
      <c r="Z37" s="31">
        <v>0</v>
      </c>
      <c r="AA37" s="31">
        <v>3755667.30000391</v>
      </c>
      <c r="AB37" s="31">
        <v>-1140884.514</v>
      </c>
    </row>
    <row r="38" spans="2:28" x14ac:dyDescent="0.3">
      <c r="B38" s="9"/>
      <c r="C38" s="10"/>
      <c r="D38" s="11"/>
      <c r="E38" s="28"/>
      <c r="F38" s="28"/>
      <c r="G38" s="28"/>
      <c r="H38" s="28"/>
      <c r="I38" s="12"/>
      <c r="J38" s="28"/>
      <c r="K38" s="12"/>
      <c r="L38" s="13"/>
      <c r="M38" s="13"/>
      <c r="N38" s="13"/>
      <c r="O38" s="13"/>
      <c r="P38" s="13"/>
      <c r="R38" s="31"/>
      <c r="S38" s="31"/>
      <c r="T38" s="14"/>
      <c r="U38" s="14"/>
      <c r="V38" s="14"/>
      <c r="W38" s="14"/>
      <c r="Y38" s="31"/>
      <c r="Z38" s="31"/>
      <c r="AA38" s="31"/>
      <c r="AB38" s="31"/>
    </row>
    <row r="39" spans="2:28" x14ac:dyDescent="0.3">
      <c r="B39" s="9"/>
      <c r="C39" s="10"/>
      <c r="D39" s="11"/>
      <c r="E39" s="28"/>
      <c r="F39" s="28"/>
      <c r="G39" s="28"/>
      <c r="H39" s="28"/>
      <c r="I39" s="12"/>
      <c r="J39" s="28"/>
      <c r="K39" s="12"/>
      <c r="L39" s="13"/>
      <c r="M39" s="13"/>
      <c r="N39" s="13"/>
      <c r="O39" s="13"/>
      <c r="P39" s="13"/>
      <c r="R39" s="31"/>
      <c r="S39" s="31"/>
      <c r="T39" s="14"/>
      <c r="U39" s="14"/>
      <c r="V39" s="14"/>
      <c r="W39" s="14"/>
      <c r="Y39" s="31"/>
      <c r="Z39" s="31"/>
      <c r="AA39" s="31"/>
      <c r="AB39" s="31"/>
    </row>
    <row r="40" spans="2:28" x14ac:dyDescent="0.3">
      <c r="B40" s="9"/>
      <c r="C40" s="10"/>
      <c r="D40" s="11"/>
      <c r="E40" s="28"/>
      <c r="F40" s="28"/>
      <c r="G40" s="28"/>
      <c r="H40" s="28"/>
      <c r="I40" s="12"/>
      <c r="J40" s="28"/>
      <c r="K40" s="12"/>
      <c r="L40" s="13"/>
      <c r="M40" s="13"/>
      <c r="N40" s="13"/>
      <c r="O40" s="13"/>
      <c r="P40" s="13"/>
      <c r="R40" s="31"/>
      <c r="S40" s="31"/>
      <c r="T40" s="14"/>
      <c r="U40" s="14"/>
      <c r="V40" s="14"/>
      <c r="W40" s="14"/>
      <c r="Y40" s="31"/>
      <c r="Z40" s="31"/>
      <c r="AA40" s="31"/>
      <c r="AB40" s="31"/>
    </row>
    <row r="41" spans="2:28" x14ac:dyDescent="0.3">
      <c r="B41" s="9"/>
      <c r="C41" s="10"/>
      <c r="D41" s="11"/>
      <c r="E41" s="28"/>
      <c r="F41" s="28"/>
      <c r="G41" s="28"/>
      <c r="H41" s="28"/>
      <c r="I41" s="12"/>
      <c r="J41" s="28"/>
      <c r="K41" s="12"/>
      <c r="L41" s="13"/>
      <c r="M41" s="13"/>
      <c r="N41" s="13"/>
      <c r="O41" s="13"/>
      <c r="P41" s="13"/>
      <c r="R41" s="31"/>
      <c r="S41" s="31"/>
      <c r="T41" s="14"/>
      <c r="U41" s="14"/>
      <c r="V41" s="14"/>
      <c r="W41" s="14"/>
      <c r="Y41" s="31"/>
      <c r="Z41" s="31"/>
      <c r="AA41" s="31"/>
      <c r="AB41" s="31"/>
    </row>
    <row r="42" spans="2:28" x14ac:dyDescent="0.3">
      <c r="B42" s="9"/>
      <c r="C42" s="10"/>
      <c r="D42" s="11"/>
      <c r="E42" s="28"/>
      <c r="F42" s="28"/>
      <c r="G42" s="28"/>
      <c r="H42" s="28"/>
      <c r="I42" s="12"/>
      <c r="J42" s="28"/>
      <c r="K42" s="12"/>
      <c r="L42" s="13"/>
      <c r="M42" s="13"/>
      <c r="N42" s="13"/>
      <c r="O42" s="13"/>
      <c r="P42" s="13"/>
      <c r="R42" s="31"/>
      <c r="S42" s="31"/>
      <c r="T42" s="14"/>
      <c r="U42" s="14"/>
      <c r="V42" s="14"/>
      <c r="W42" s="14"/>
      <c r="Y42" s="31"/>
      <c r="Z42" s="31"/>
      <c r="AA42" s="31"/>
      <c r="AB42" s="31"/>
    </row>
    <row r="43" spans="2:28" x14ac:dyDescent="0.3">
      <c r="B43" s="9"/>
      <c r="C43" s="10"/>
      <c r="D43" s="11"/>
      <c r="E43" s="28"/>
      <c r="F43" s="28"/>
      <c r="G43" s="28"/>
      <c r="H43" s="28"/>
      <c r="I43" s="12"/>
      <c r="J43" s="28"/>
      <c r="K43" s="12"/>
      <c r="L43" s="13"/>
      <c r="M43" s="13"/>
      <c r="N43" s="13"/>
      <c r="O43" s="13"/>
      <c r="P43" s="13"/>
      <c r="R43" s="31"/>
      <c r="S43" s="31"/>
      <c r="T43" s="14"/>
      <c r="U43" s="14"/>
      <c r="V43" s="14"/>
      <c r="W43" s="14"/>
      <c r="Y43" s="31"/>
      <c r="Z43" s="31"/>
      <c r="AA43" s="31"/>
      <c r="AB43" s="31"/>
    </row>
    <row r="44" spans="2:28" x14ac:dyDescent="0.3">
      <c r="B44" s="9"/>
      <c r="C44" s="10"/>
      <c r="D44" s="11"/>
      <c r="E44" s="28"/>
      <c r="F44" s="28"/>
      <c r="G44" s="28"/>
      <c r="H44" s="28"/>
      <c r="I44" s="12"/>
      <c r="J44" s="28"/>
      <c r="K44" s="12"/>
      <c r="L44" s="13"/>
      <c r="M44" s="13"/>
      <c r="N44" s="13"/>
      <c r="O44" s="13"/>
      <c r="P44" s="13"/>
      <c r="R44" s="31"/>
      <c r="S44" s="31"/>
      <c r="T44" s="14"/>
      <c r="U44" s="14"/>
      <c r="V44" s="14"/>
      <c r="W44" s="14"/>
      <c r="Y44" s="31"/>
      <c r="Z44" s="31"/>
      <c r="AA44" s="31"/>
      <c r="AB44" s="31"/>
    </row>
    <row r="45" spans="2:28" x14ac:dyDescent="0.3">
      <c r="B45" s="9"/>
      <c r="C45" s="10"/>
      <c r="D45" s="11"/>
      <c r="E45" s="28"/>
      <c r="F45" s="28"/>
      <c r="G45" s="28"/>
      <c r="H45" s="28"/>
      <c r="I45" s="12"/>
      <c r="J45" s="28"/>
      <c r="K45" s="12"/>
      <c r="L45" s="13"/>
      <c r="M45" s="13"/>
      <c r="N45" s="13"/>
      <c r="O45" s="13"/>
      <c r="P45" s="13"/>
      <c r="R45" s="31"/>
      <c r="S45" s="31"/>
      <c r="T45" s="14"/>
      <c r="U45" s="14"/>
      <c r="V45" s="14"/>
      <c r="W45" s="14"/>
      <c r="Y45" s="31"/>
      <c r="Z45" s="31"/>
      <c r="AA45" s="31"/>
      <c r="AB45" s="31"/>
    </row>
    <row r="46" spans="2:28" x14ac:dyDescent="0.3">
      <c r="B46" s="9"/>
      <c r="C46" s="10"/>
      <c r="D46" s="11"/>
      <c r="E46" s="28"/>
      <c r="F46" s="28"/>
      <c r="G46" s="28"/>
      <c r="H46" s="28"/>
      <c r="I46" s="12"/>
      <c r="J46" s="28"/>
      <c r="K46" s="12"/>
      <c r="L46" s="13"/>
      <c r="M46" s="13"/>
      <c r="N46" s="13"/>
      <c r="O46" s="13"/>
      <c r="P46" s="13"/>
      <c r="R46" s="31"/>
      <c r="S46" s="31"/>
      <c r="T46" s="14"/>
      <c r="U46" s="14"/>
      <c r="V46" s="14"/>
      <c r="W46" s="14"/>
      <c r="Y46" s="31"/>
      <c r="Z46" s="31"/>
      <c r="AA46" s="31"/>
      <c r="AB46" s="31"/>
    </row>
    <row r="47" spans="2:28" x14ac:dyDescent="0.3">
      <c r="B47" s="9"/>
      <c r="C47" s="10"/>
      <c r="D47" s="11"/>
      <c r="E47" s="28"/>
      <c r="F47" s="28"/>
      <c r="G47" s="28"/>
      <c r="H47" s="28"/>
      <c r="I47" s="12"/>
      <c r="J47" s="28"/>
      <c r="K47" s="12"/>
      <c r="L47" s="13"/>
      <c r="M47" s="13"/>
      <c r="N47" s="13"/>
      <c r="O47" s="13"/>
      <c r="P47" s="13"/>
      <c r="R47" s="31"/>
      <c r="S47" s="31"/>
      <c r="T47" s="14"/>
      <c r="U47" s="14"/>
      <c r="V47" s="14"/>
      <c r="W47" s="14"/>
      <c r="Y47" s="31"/>
      <c r="Z47" s="31"/>
      <c r="AA47" s="31"/>
      <c r="AB47" s="31"/>
    </row>
    <row r="48" spans="2:28" x14ac:dyDescent="0.3">
      <c r="B48" s="9"/>
      <c r="C48" s="10"/>
      <c r="D48" s="11"/>
      <c r="E48" s="28"/>
      <c r="F48" s="28"/>
      <c r="G48" s="28"/>
      <c r="H48" s="28"/>
      <c r="I48" s="12"/>
      <c r="J48" s="28"/>
      <c r="K48" s="12"/>
      <c r="L48" s="13"/>
      <c r="M48" s="13"/>
      <c r="N48" s="13"/>
      <c r="O48" s="13"/>
      <c r="P48" s="13"/>
      <c r="R48" s="31"/>
      <c r="S48" s="31"/>
      <c r="T48" s="14"/>
      <c r="U48" s="14"/>
      <c r="V48" s="14"/>
      <c r="W48" s="14"/>
      <c r="Y48" s="31"/>
      <c r="Z48" s="31"/>
      <c r="AA48" s="31"/>
      <c r="AB48" s="31"/>
    </row>
    <row r="49" spans="2:28" x14ac:dyDescent="0.3">
      <c r="B49" s="9"/>
      <c r="C49" s="10"/>
      <c r="D49" s="11"/>
      <c r="E49" s="28"/>
      <c r="F49" s="28"/>
      <c r="G49" s="28"/>
      <c r="H49" s="28"/>
      <c r="I49" s="12"/>
      <c r="J49" s="28"/>
      <c r="K49" s="12"/>
      <c r="L49" s="13"/>
      <c r="M49" s="13"/>
      <c r="N49" s="13"/>
      <c r="O49" s="13"/>
      <c r="P49" s="13"/>
      <c r="R49" s="31"/>
      <c r="S49" s="31"/>
      <c r="T49" s="14"/>
      <c r="U49" s="14"/>
      <c r="V49" s="14"/>
      <c r="W49" s="14"/>
      <c r="Y49" s="31"/>
      <c r="Z49" s="31"/>
      <c r="AA49" s="31"/>
      <c r="AB49" s="31"/>
    </row>
    <row r="50" spans="2:28" x14ac:dyDescent="0.3">
      <c r="B50" s="9"/>
      <c r="C50" s="10"/>
      <c r="D50" s="11"/>
      <c r="E50" s="28"/>
      <c r="F50" s="28"/>
      <c r="G50" s="28"/>
      <c r="H50" s="28"/>
      <c r="I50" s="12"/>
      <c r="J50" s="28"/>
      <c r="K50" s="12"/>
      <c r="L50" s="13"/>
      <c r="M50" s="13"/>
      <c r="N50" s="13"/>
      <c r="O50" s="13"/>
      <c r="P50" s="13"/>
      <c r="R50" s="31"/>
      <c r="S50" s="31"/>
      <c r="T50" s="14"/>
      <c r="U50" s="14"/>
      <c r="V50" s="14"/>
      <c r="W50" s="14"/>
      <c r="Y50" s="31"/>
      <c r="Z50" s="31"/>
      <c r="AA50" s="31"/>
      <c r="AB50" s="31"/>
    </row>
    <row r="51" spans="2:28" x14ac:dyDescent="0.3">
      <c r="B51" s="9"/>
      <c r="C51" s="10"/>
      <c r="D51" s="11"/>
      <c r="E51" s="28"/>
      <c r="F51" s="28"/>
      <c r="G51" s="28"/>
      <c r="H51" s="28"/>
      <c r="I51" s="12"/>
      <c r="J51" s="28"/>
      <c r="K51" s="12"/>
      <c r="L51" s="13"/>
      <c r="M51" s="13"/>
      <c r="N51" s="13"/>
      <c r="O51" s="13"/>
      <c r="P51" s="13"/>
      <c r="R51" s="31"/>
      <c r="S51" s="31"/>
      <c r="T51" s="14"/>
      <c r="U51" s="14"/>
      <c r="V51" s="14"/>
      <c r="W51" s="14"/>
      <c r="Y51" s="31"/>
      <c r="Z51" s="31"/>
      <c r="AA51" s="31"/>
      <c r="AB51" s="31"/>
    </row>
    <row r="52" spans="2:28" x14ac:dyDescent="0.3">
      <c r="B52" s="9"/>
      <c r="C52" s="10"/>
      <c r="D52" s="11"/>
      <c r="E52" s="28"/>
      <c r="F52" s="28"/>
      <c r="G52" s="28"/>
      <c r="H52" s="28"/>
      <c r="I52" s="12"/>
      <c r="J52" s="28"/>
      <c r="K52" s="12"/>
      <c r="L52" s="13"/>
      <c r="M52" s="13"/>
      <c r="N52" s="13"/>
      <c r="O52" s="13"/>
      <c r="P52" s="13"/>
      <c r="R52" s="31"/>
      <c r="S52" s="31"/>
      <c r="T52" s="14"/>
      <c r="U52" s="14"/>
      <c r="V52" s="14"/>
      <c r="W52" s="14"/>
      <c r="Y52" s="31"/>
      <c r="Z52" s="31"/>
      <c r="AA52" s="31"/>
      <c r="AB52" s="31"/>
    </row>
    <row r="53" spans="2:28" x14ac:dyDescent="0.3">
      <c r="B53" s="9"/>
      <c r="C53" s="10"/>
      <c r="D53" s="11"/>
      <c r="E53" s="28"/>
      <c r="F53" s="28"/>
      <c r="G53" s="28"/>
      <c r="H53" s="28"/>
      <c r="I53" s="12"/>
      <c r="J53" s="28"/>
      <c r="K53" s="12"/>
      <c r="L53" s="13"/>
      <c r="M53" s="13"/>
      <c r="N53" s="13"/>
      <c r="O53" s="13"/>
      <c r="P53" s="13"/>
      <c r="R53" s="31"/>
      <c r="S53" s="31"/>
      <c r="T53" s="14"/>
      <c r="U53" s="14"/>
      <c r="V53" s="14"/>
      <c r="W53" s="14"/>
      <c r="Y53" s="31"/>
      <c r="Z53" s="31"/>
      <c r="AA53" s="31"/>
      <c r="AB53" s="31"/>
    </row>
    <row r="54" spans="2:28" x14ac:dyDescent="0.3">
      <c r="B54" s="9"/>
      <c r="C54" s="10"/>
      <c r="D54" s="11"/>
      <c r="E54" s="28"/>
      <c r="F54" s="28"/>
      <c r="G54" s="28"/>
      <c r="H54" s="28"/>
      <c r="I54" s="12"/>
      <c r="J54" s="28"/>
      <c r="K54" s="12"/>
      <c r="L54" s="13"/>
      <c r="M54" s="13"/>
      <c r="N54" s="13"/>
      <c r="O54" s="13"/>
      <c r="P54" s="13"/>
      <c r="R54" s="31"/>
      <c r="S54" s="31"/>
      <c r="T54" s="14"/>
      <c r="U54" s="14"/>
      <c r="V54" s="14"/>
      <c r="W54" s="14"/>
      <c r="Y54" s="31"/>
      <c r="Z54" s="31"/>
      <c r="AA54" s="31"/>
      <c r="AB54" s="31"/>
    </row>
    <row r="55" spans="2:28" x14ac:dyDescent="0.3">
      <c r="B55" s="9"/>
      <c r="C55" s="10"/>
      <c r="D55" s="11"/>
      <c r="E55" s="28"/>
      <c r="F55" s="28"/>
      <c r="G55" s="28"/>
      <c r="H55" s="28"/>
      <c r="I55" s="12"/>
      <c r="J55" s="28"/>
      <c r="K55" s="12"/>
      <c r="L55" s="13"/>
      <c r="M55" s="13"/>
      <c r="N55" s="13"/>
      <c r="O55" s="13"/>
      <c r="P55" s="13"/>
      <c r="R55" s="31"/>
      <c r="S55" s="31"/>
      <c r="T55" s="14"/>
      <c r="U55" s="14"/>
      <c r="V55" s="14"/>
      <c r="W55" s="14"/>
      <c r="Y55" s="31"/>
      <c r="Z55" s="31"/>
      <c r="AA55" s="31"/>
      <c r="AB55" s="31"/>
    </row>
    <row r="56" spans="2:28" x14ac:dyDescent="0.3">
      <c r="B56" s="9"/>
      <c r="C56" s="10"/>
      <c r="D56" s="11"/>
      <c r="E56" s="28"/>
      <c r="F56" s="28"/>
      <c r="G56" s="28"/>
      <c r="H56" s="28"/>
      <c r="I56" s="12"/>
      <c r="J56" s="28"/>
      <c r="K56" s="12"/>
      <c r="L56" s="13"/>
      <c r="M56" s="13"/>
      <c r="N56" s="13"/>
      <c r="O56" s="13"/>
      <c r="P56" s="13"/>
      <c r="R56" s="31"/>
      <c r="S56" s="31"/>
      <c r="T56" s="14"/>
      <c r="U56" s="14"/>
      <c r="V56" s="14"/>
      <c r="W56" s="14"/>
      <c r="Y56" s="31"/>
      <c r="Z56" s="31"/>
      <c r="AA56" s="31"/>
      <c r="AB56" s="31"/>
    </row>
    <row r="57" spans="2:28" x14ac:dyDescent="0.3">
      <c r="B57" s="9"/>
      <c r="C57" s="10"/>
      <c r="D57" s="11"/>
      <c r="E57" s="28"/>
      <c r="F57" s="28"/>
      <c r="G57" s="28"/>
      <c r="H57" s="28"/>
      <c r="I57" s="12"/>
      <c r="J57" s="28"/>
      <c r="K57" s="12"/>
      <c r="L57" s="13"/>
      <c r="M57" s="13"/>
      <c r="N57" s="13"/>
      <c r="O57" s="13"/>
      <c r="P57" s="13"/>
      <c r="R57" s="31"/>
      <c r="S57" s="31"/>
      <c r="T57" s="14"/>
      <c r="U57" s="14"/>
      <c r="V57" s="14"/>
      <c r="W57" s="14"/>
      <c r="Y57" s="31"/>
      <c r="Z57" s="31"/>
      <c r="AA57" s="31"/>
      <c r="AB57" s="31"/>
    </row>
    <row r="58" spans="2:28" x14ac:dyDescent="0.3">
      <c r="B58" s="9"/>
      <c r="C58" s="10"/>
      <c r="D58" s="11"/>
      <c r="E58" s="28"/>
      <c r="F58" s="28"/>
      <c r="G58" s="28"/>
      <c r="H58" s="28"/>
      <c r="I58" s="12"/>
      <c r="J58" s="28"/>
      <c r="K58" s="12"/>
      <c r="L58" s="13"/>
      <c r="M58" s="13"/>
      <c r="N58" s="13"/>
      <c r="O58" s="13"/>
      <c r="P58" s="13"/>
      <c r="R58" s="31"/>
      <c r="S58" s="31"/>
      <c r="T58" s="14"/>
      <c r="U58" s="14"/>
      <c r="V58" s="14"/>
      <c r="W58" s="14"/>
      <c r="Y58" s="31"/>
      <c r="Z58" s="31"/>
      <c r="AA58" s="31"/>
      <c r="AB58" s="31"/>
    </row>
    <row r="59" spans="2:28" x14ac:dyDescent="0.3">
      <c r="B59" s="9"/>
      <c r="C59" s="10"/>
      <c r="D59" s="11"/>
      <c r="E59" s="28"/>
      <c r="F59" s="28"/>
      <c r="G59" s="28"/>
      <c r="H59" s="28"/>
      <c r="I59" s="12"/>
      <c r="J59" s="28"/>
      <c r="K59" s="12"/>
      <c r="L59" s="13"/>
      <c r="M59" s="13"/>
      <c r="N59" s="13"/>
      <c r="O59" s="13"/>
      <c r="P59" s="13"/>
      <c r="R59" s="31"/>
      <c r="S59" s="31"/>
      <c r="T59" s="14"/>
      <c r="U59" s="14"/>
      <c r="V59" s="14"/>
      <c r="W59" s="14"/>
      <c r="Y59" s="31"/>
      <c r="Z59" s="31"/>
      <c r="AA59" s="31"/>
      <c r="AB59" s="31"/>
    </row>
    <row r="60" spans="2:28" x14ac:dyDescent="0.3">
      <c r="B60" s="9"/>
      <c r="C60" s="10"/>
      <c r="D60" s="11"/>
      <c r="E60" s="28"/>
      <c r="F60" s="28"/>
      <c r="G60" s="28"/>
      <c r="H60" s="28"/>
      <c r="I60" s="12"/>
      <c r="J60" s="28"/>
      <c r="K60" s="12"/>
      <c r="L60" s="13"/>
      <c r="M60" s="13"/>
      <c r="N60" s="13"/>
      <c r="O60" s="13"/>
      <c r="P60" s="13"/>
      <c r="R60" s="31"/>
      <c r="S60" s="31"/>
      <c r="T60" s="14"/>
      <c r="U60" s="14"/>
      <c r="V60" s="14"/>
      <c r="W60" s="14"/>
      <c r="Y60" s="31"/>
      <c r="Z60" s="31"/>
      <c r="AA60" s="31"/>
      <c r="AB60" s="31"/>
    </row>
    <row r="61" spans="2:28" x14ac:dyDescent="0.3">
      <c r="B61" s="9"/>
      <c r="C61" s="10"/>
      <c r="D61" s="11"/>
      <c r="E61" s="28"/>
      <c r="F61" s="28"/>
      <c r="G61" s="28"/>
      <c r="H61" s="28"/>
      <c r="I61" s="12"/>
      <c r="J61" s="28"/>
      <c r="K61" s="12"/>
      <c r="L61" s="13"/>
      <c r="M61" s="13"/>
      <c r="N61" s="13"/>
      <c r="O61" s="13"/>
      <c r="P61" s="13"/>
      <c r="R61" s="31"/>
      <c r="S61" s="31"/>
      <c r="T61" s="14"/>
      <c r="U61" s="14"/>
      <c r="V61" s="14"/>
      <c r="W61" s="14"/>
      <c r="Y61" s="31"/>
      <c r="Z61" s="31"/>
      <c r="AA61" s="31"/>
      <c r="AB61" s="31"/>
    </row>
    <row r="62" spans="2:28" x14ac:dyDescent="0.3">
      <c r="B62" s="9"/>
      <c r="C62" s="10"/>
      <c r="D62" s="11"/>
      <c r="E62" s="28"/>
      <c r="F62" s="28"/>
      <c r="G62" s="28"/>
      <c r="H62" s="28"/>
      <c r="I62" s="12"/>
      <c r="J62" s="28"/>
      <c r="K62" s="12"/>
      <c r="L62" s="13"/>
      <c r="M62" s="13"/>
      <c r="N62" s="13"/>
      <c r="O62" s="13"/>
      <c r="P62" s="13"/>
      <c r="R62" s="31"/>
      <c r="S62" s="31"/>
      <c r="T62" s="14"/>
      <c r="U62" s="14"/>
      <c r="V62" s="14"/>
      <c r="W62" s="14"/>
      <c r="Y62" s="31"/>
      <c r="Z62" s="31"/>
      <c r="AA62" s="31"/>
      <c r="AB62" s="31"/>
    </row>
    <row r="63" spans="2:28" x14ac:dyDescent="0.3">
      <c r="B63" s="9"/>
      <c r="C63" s="10"/>
      <c r="D63" s="11"/>
      <c r="E63" s="28"/>
      <c r="F63" s="28"/>
      <c r="G63" s="28"/>
      <c r="H63" s="28"/>
      <c r="I63" s="12"/>
      <c r="J63" s="28"/>
      <c r="K63" s="12"/>
      <c r="L63" s="13"/>
      <c r="M63" s="13"/>
      <c r="N63" s="13"/>
      <c r="O63" s="13"/>
      <c r="P63" s="13"/>
      <c r="R63" s="31"/>
      <c r="S63" s="31"/>
      <c r="T63" s="14"/>
      <c r="U63" s="14"/>
      <c r="V63" s="14"/>
      <c r="W63" s="14"/>
      <c r="Y63" s="31"/>
      <c r="Z63" s="31"/>
      <c r="AA63" s="31"/>
      <c r="AB63" s="31"/>
    </row>
    <row r="64" spans="2:28" x14ac:dyDescent="0.3">
      <c r="B64" s="9"/>
      <c r="C64" s="10"/>
      <c r="D64" s="11"/>
      <c r="E64" s="28"/>
      <c r="F64" s="28"/>
      <c r="G64" s="28"/>
      <c r="H64" s="28"/>
      <c r="I64" s="12"/>
      <c r="J64" s="28"/>
      <c r="K64" s="12"/>
      <c r="L64" s="13"/>
      <c r="M64" s="13"/>
      <c r="N64" s="13"/>
      <c r="O64" s="13"/>
      <c r="P64" s="13"/>
      <c r="R64" s="31"/>
      <c r="S64" s="31"/>
      <c r="T64" s="14"/>
      <c r="U64" s="14"/>
      <c r="V64" s="14"/>
      <c r="W64" s="14"/>
      <c r="Y64" s="31"/>
      <c r="Z64" s="31"/>
      <c r="AA64" s="31"/>
      <c r="AB64" s="31"/>
    </row>
    <row r="65" spans="2:28" x14ac:dyDescent="0.3">
      <c r="B65" s="9"/>
      <c r="C65" s="10"/>
      <c r="D65" s="11"/>
      <c r="E65" s="28"/>
      <c r="F65" s="28"/>
      <c r="G65" s="28"/>
      <c r="H65" s="28"/>
      <c r="I65" s="12"/>
      <c r="J65" s="28"/>
      <c r="K65" s="12"/>
      <c r="L65" s="13"/>
      <c r="M65" s="13"/>
      <c r="N65" s="13"/>
      <c r="O65" s="13"/>
      <c r="P65" s="13"/>
      <c r="R65" s="31"/>
      <c r="S65" s="31"/>
      <c r="T65" s="14"/>
      <c r="U65" s="14"/>
      <c r="V65" s="14"/>
      <c r="W65" s="14"/>
      <c r="Y65" s="31"/>
      <c r="Z65" s="31"/>
      <c r="AA65" s="31"/>
      <c r="AB65" s="31"/>
    </row>
    <row r="66" spans="2:28" x14ac:dyDescent="0.3">
      <c r="B66" s="9"/>
      <c r="C66" s="10"/>
      <c r="D66" s="11"/>
      <c r="E66" s="28"/>
      <c r="F66" s="28"/>
      <c r="G66" s="28"/>
      <c r="H66" s="28"/>
      <c r="I66" s="12"/>
      <c r="J66" s="28"/>
      <c r="K66" s="12"/>
      <c r="L66" s="13"/>
      <c r="M66" s="13"/>
      <c r="N66" s="13"/>
      <c r="O66" s="13"/>
      <c r="P66" s="13"/>
      <c r="R66" s="31"/>
      <c r="S66" s="31"/>
      <c r="T66" s="14"/>
      <c r="U66" s="14"/>
      <c r="V66" s="14"/>
      <c r="W66" s="14"/>
      <c r="Y66" s="31"/>
      <c r="Z66" s="31"/>
      <c r="AA66" s="31"/>
      <c r="AB66" s="31"/>
    </row>
    <row r="67" spans="2:28" x14ac:dyDescent="0.3">
      <c r="B67" s="9"/>
      <c r="C67" s="10"/>
      <c r="D67" s="11"/>
      <c r="E67" s="28"/>
      <c r="F67" s="28"/>
      <c r="G67" s="28"/>
      <c r="H67" s="28"/>
      <c r="I67" s="12"/>
      <c r="J67" s="28"/>
      <c r="K67" s="12"/>
      <c r="L67" s="13"/>
      <c r="M67" s="13"/>
      <c r="N67" s="13"/>
      <c r="O67" s="13"/>
      <c r="P67" s="13"/>
      <c r="R67" s="31"/>
      <c r="S67" s="31"/>
      <c r="T67" s="14"/>
      <c r="U67" s="14"/>
      <c r="V67" s="14"/>
      <c r="W67" s="14"/>
      <c r="Y67" s="31"/>
      <c r="Z67" s="31"/>
      <c r="AA67" s="31"/>
      <c r="AB67" s="31"/>
    </row>
    <row r="68" spans="2:28" x14ac:dyDescent="0.3">
      <c r="B68" s="9"/>
      <c r="C68" s="10"/>
      <c r="D68" s="11"/>
      <c r="E68" s="28"/>
      <c r="F68" s="28"/>
      <c r="G68" s="28"/>
      <c r="H68" s="28"/>
      <c r="I68" s="12"/>
      <c r="J68" s="28"/>
      <c r="K68" s="12"/>
      <c r="L68" s="13"/>
      <c r="M68" s="13"/>
      <c r="N68" s="13"/>
      <c r="O68" s="13"/>
      <c r="P68" s="13"/>
      <c r="R68" s="31"/>
      <c r="S68" s="31"/>
      <c r="T68" s="14"/>
      <c r="U68" s="14"/>
      <c r="V68" s="14"/>
      <c r="W68" s="14"/>
      <c r="Y68" s="31"/>
      <c r="Z68" s="31"/>
      <c r="AA68" s="31"/>
      <c r="AB68" s="31"/>
    </row>
    <row r="69" spans="2:28" x14ac:dyDescent="0.3">
      <c r="B69" s="9"/>
      <c r="C69" s="10"/>
      <c r="D69" s="11"/>
      <c r="E69" s="28"/>
      <c r="F69" s="28"/>
      <c r="G69" s="28"/>
      <c r="H69" s="28"/>
      <c r="I69" s="12"/>
      <c r="J69" s="28"/>
      <c r="K69" s="12"/>
      <c r="L69" s="13"/>
      <c r="M69" s="13"/>
      <c r="N69" s="13"/>
      <c r="O69" s="13"/>
      <c r="P69" s="13"/>
      <c r="R69" s="31"/>
      <c r="S69" s="31"/>
      <c r="T69" s="14"/>
      <c r="U69" s="14"/>
      <c r="V69" s="14"/>
      <c r="W69" s="14"/>
      <c r="Y69" s="31"/>
      <c r="Z69" s="31"/>
      <c r="AA69" s="31"/>
      <c r="AB69" s="31"/>
    </row>
    <row r="70" spans="2:28" x14ac:dyDescent="0.3">
      <c r="B70" s="9"/>
      <c r="C70" s="10"/>
      <c r="D70" s="11"/>
      <c r="E70" s="28"/>
      <c r="F70" s="28"/>
      <c r="G70" s="28"/>
      <c r="H70" s="28"/>
      <c r="I70" s="12"/>
      <c r="J70" s="28"/>
      <c r="K70" s="12"/>
      <c r="L70" s="13"/>
      <c r="M70" s="13"/>
      <c r="N70" s="13"/>
      <c r="O70" s="13"/>
      <c r="P70" s="13"/>
      <c r="R70" s="31"/>
      <c r="S70" s="31"/>
      <c r="T70" s="14"/>
      <c r="U70" s="14"/>
      <c r="V70" s="14"/>
      <c r="W70" s="14"/>
      <c r="Y70" s="31"/>
      <c r="Z70" s="31"/>
      <c r="AA70" s="31"/>
      <c r="AB70" s="31"/>
    </row>
    <row r="71" spans="2:28" x14ac:dyDescent="0.3">
      <c r="B71" s="9"/>
      <c r="C71" s="10"/>
      <c r="D71" s="11"/>
      <c r="E71" s="28"/>
      <c r="F71" s="28"/>
      <c r="G71" s="28"/>
      <c r="H71" s="28"/>
      <c r="I71" s="12"/>
      <c r="J71" s="28"/>
      <c r="K71" s="12"/>
      <c r="L71" s="13"/>
      <c r="M71" s="13"/>
      <c r="N71" s="13"/>
      <c r="O71" s="13"/>
      <c r="P71" s="13"/>
      <c r="R71" s="31"/>
      <c r="S71" s="31"/>
      <c r="T71" s="14"/>
      <c r="U71" s="14"/>
      <c r="V71" s="14"/>
      <c r="W71" s="14"/>
      <c r="Y71" s="31"/>
      <c r="Z71" s="31"/>
      <c r="AA71" s="31"/>
      <c r="AB71" s="31"/>
    </row>
    <row r="72" spans="2:28" x14ac:dyDescent="0.3">
      <c r="B72" s="9"/>
      <c r="C72" s="10"/>
      <c r="D72" s="11"/>
      <c r="E72" s="28"/>
      <c r="F72" s="28"/>
      <c r="G72" s="28"/>
      <c r="H72" s="28"/>
      <c r="I72" s="12"/>
      <c r="J72" s="28"/>
      <c r="K72" s="12"/>
      <c r="L72" s="13"/>
      <c r="M72" s="13"/>
      <c r="N72" s="13"/>
      <c r="O72" s="13"/>
      <c r="P72" s="13"/>
      <c r="R72" s="31"/>
      <c r="S72" s="31"/>
      <c r="T72" s="14"/>
      <c r="U72" s="14"/>
      <c r="V72" s="14"/>
      <c r="W72" s="14"/>
      <c r="Y72" s="31"/>
      <c r="Z72" s="31"/>
      <c r="AA72" s="31"/>
      <c r="AB72" s="31"/>
    </row>
    <row r="73" spans="2:28" x14ac:dyDescent="0.3">
      <c r="B73" s="9"/>
      <c r="C73" s="10"/>
      <c r="D73" s="11"/>
      <c r="E73" s="28"/>
      <c r="F73" s="28"/>
      <c r="G73" s="28"/>
      <c r="H73" s="28"/>
      <c r="I73" s="12"/>
      <c r="J73" s="28"/>
      <c r="K73" s="12"/>
      <c r="L73" s="13"/>
      <c r="M73" s="13"/>
      <c r="N73" s="13"/>
      <c r="O73" s="13"/>
      <c r="P73" s="13"/>
      <c r="R73" s="31"/>
      <c r="S73" s="31"/>
      <c r="T73" s="14"/>
      <c r="U73" s="14"/>
      <c r="V73" s="14"/>
      <c r="W73" s="14"/>
      <c r="Y73" s="31"/>
      <c r="Z73" s="31"/>
      <c r="AA73" s="31"/>
      <c r="AB73" s="31"/>
    </row>
    <row r="74" spans="2:28" x14ac:dyDescent="0.3">
      <c r="B74" s="9"/>
      <c r="C74" s="10"/>
      <c r="D74" s="11"/>
      <c r="E74" s="28"/>
      <c r="F74" s="28"/>
      <c r="G74" s="28"/>
      <c r="H74" s="28"/>
      <c r="I74" s="12"/>
      <c r="J74" s="28"/>
      <c r="K74" s="12"/>
      <c r="L74" s="13"/>
      <c r="M74" s="13"/>
      <c r="N74" s="13"/>
      <c r="O74" s="13"/>
      <c r="P74" s="13"/>
      <c r="R74" s="31"/>
      <c r="S74" s="31"/>
      <c r="T74" s="14"/>
      <c r="U74" s="14"/>
      <c r="V74" s="14"/>
      <c r="W74" s="14"/>
      <c r="Y74" s="31"/>
      <c r="Z74" s="31"/>
      <c r="AA74" s="31"/>
      <c r="AB74" s="31"/>
    </row>
    <row r="75" spans="2:28" x14ac:dyDescent="0.3">
      <c r="B75" s="9"/>
      <c r="C75" s="10"/>
      <c r="D75" s="11"/>
      <c r="E75" s="28"/>
      <c r="F75" s="28"/>
      <c r="G75" s="28"/>
      <c r="H75" s="28"/>
      <c r="I75" s="12"/>
      <c r="J75" s="28"/>
      <c r="K75" s="12"/>
      <c r="L75" s="13"/>
      <c r="M75" s="13"/>
      <c r="N75" s="13"/>
      <c r="O75" s="13"/>
      <c r="P75" s="13"/>
      <c r="R75" s="31"/>
      <c r="S75" s="31"/>
      <c r="T75" s="14"/>
      <c r="U75" s="14"/>
      <c r="V75" s="14"/>
      <c r="W75" s="14"/>
      <c r="Y75" s="31"/>
      <c r="Z75" s="31"/>
      <c r="AA75" s="31"/>
      <c r="AB75" s="31"/>
    </row>
    <row r="76" spans="2:28" x14ac:dyDescent="0.3">
      <c r="B76" s="9"/>
      <c r="C76" s="10"/>
      <c r="D76" s="11"/>
      <c r="E76" s="28"/>
      <c r="F76" s="28"/>
      <c r="G76" s="28"/>
      <c r="H76" s="28"/>
      <c r="I76" s="12"/>
      <c r="J76" s="28"/>
      <c r="K76" s="12"/>
      <c r="L76" s="13"/>
      <c r="M76" s="13"/>
      <c r="N76" s="13"/>
      <c r="O76" s="13"/>
      <c r="P76" s="13"/>
      <c r="R76" s="31"/>
      <c r="S76" s="31"/>
      <c r="T76" s="14"/>
      <c r="U76" s="14"/>
      <c r="V76" s="14"/>
      <c r="W76" s="14"/>
      <c r="Y76" s="31"/>
      <c r="Z76" s="31"/>
      <c r="AA76" s="31"/>
      <c r="AB76" s="31"/>
    </row>
    <row r="77" spans="2:28" x14ac:dyDescent="0.3">
      <c r="B77" s="9"/>
      <c r="C77" s="10"/>
      <c r="D77" s="11"/>
      <c r="E77" s="28"/>
      <c r="F77" s="28"/>
      <c r="G77" s="28"/>
      <c r="H77" s="28"/>
      <c r="I77" s="12"/>
      <c r="J77" s="28"/>
      <c r="K77" s="12"/>
      <c r="L77" s="13"/>
      <c r="M77" s="13"/>
      <c r="N77" s="13"/>
      <c r="O77" s="13"/>
      <c r="P77" s="13"/>
      <c r="R77" s="31"/>
      <c r="S77" s="31"/>
      <c r="T77" s="14"/>
      <c r="U77" s="14"/>
      <c r="V77" s="14"/>
      <c r="W77" s="14"/>
      <c r="Y77" s="31"/>
      <c r="Z77" s="31"/>
      <c r="AA77" s="31"/>
      <c r="AB77" s="31"/>
    </row>
    <row r="78" spans="2:28" x14ac:dyDescent="0.3">
      <c r="B78" s="9"/>
      <c r="C78" s="10"/>
      <c r="D78" s="11"/>
      <c r="E78" s="28"/>
      <c r="F78" s="28"/>
      <c r="G78" s="28"/>
      <c r="H78" s="28"/>
      <c r="I78" s="12"/>
      <c r="J78" s="28"/>
      <c r="K78" s="12"/>
      <c r="L78" s="13"/>
      <c r="M78" s="13"/>
      <c r="N78" s="13"/>
      <c r="O78" s="13"/>
      <c r="P78" s="13"/>
      <c r="R78" s="31"/>
      <c r="S78" s="31"/>
      <c r="T78" s="14"/>
      <c r="U78" s="14"/>
      <c r="V78" s="14"/>
      <c r="W78" s="14"/>
      <c r="Y78" s="31"/>
      <c r="Z78" s="31"/>
      <c r="AA78" s="31"/>
      <c r="AB78" s="31"/>
    </row>
    <row r="79" spans="2:28" x14ac:dyDescent="0.3">
      <c r="B79" s="9"/>
      <c r="C79" s="10"/>
      <c r="D79" s="11"/>
      <c r="E79" s="28"/>
      <c r="F79" s="28"/>
      <c r="G79" s="28"/>
      <c r="H79" s="28"/>
      <c r="I79" s="12"/>
      <c r="J79" s="28"/>
      <c r="K79" s="12"/>
      <c r="L79" s="13"/>
      <c r="M79" s="13"/>
      <c r="N79" s="13"/>
      <c r="O79" s="13"/>
      <c r="P79" s="13"/>
      <c r="R79" s="31"/>
      <c r="S79" s="31"/>
      <c r="T79" s="14"/>
      <c r="U79" s="14"/>
      <c r="V79" s="14"/>
      <c r="W79" s="14"/>
      <c r="Y79" s="31"/>
      <c r="Z79" s="31"/>
      <c r="AA79" s="31"/>
      <c r="AB79" s="31"/>
    </row>
    <row r="80" spans="2:28" x14ac:dyDescent="0.3">
      <c r="B80" s="9"/>
      <c r="C80" s="10"/>
      <c r="D80" s="11"/>
      <c r="E80" s="28"/>
      <c r="F80" s="28"/>
      <c r="G80" s="28"/>
      <c r="H80" s="28"/>
      <c r="I80" s="12"/>
      <c r="J80" s="28"/>
      <c r="K80" s="12"/>
      <c r="L80" s="13"/>
      <c r="M80" s="13"/>
      <c r="N80" s="13"/>
      <c r="O80" s="13"/>
      <c r="P80" s="13"/>
      <c r="R80" s="31"/>
      <c r="S80" s="31"/>
      <c r="T80" s="14"/>
      <c r="U80" s="14"/>
      <c r="V80" s="14"/>
      <c r="W80" s="14"/>
      <c r="Y80" s="31"/>
      <c r="Z80" s="31"/>
      <c r="AA80" s="31"/>
      <c r="AB80" s="31"/>
    </row>
    <row r="81" spans="2:28" x14ac:dyDescent="0.3">
      <c r="B81" s="9"/>
      <c r="C81" s="10"/>
      <c r="D81" s="11"/>
      <c r="E81" s="28"/>
      <c r="F81" s="28"/>
      <c r="G81" s="28"/>
      <c r="H81" s="28"/>
      <c r="I81" s="12"/>
      <c r="J81" s="28"/>
      <c r="K81" s="12"/>
      <c r="L81" s="13"/>
      <c r="M81" s="13"/>
      <c r="N81" s="13"/>
      <c r="O81" s="13"/>
      <c r="P81" s="13"/>
      <c r="R81" s="31"/>
      <c r="S81" s="31"/>
      <c r="T81" s="14"/>
      <c r="U81" s="14"/>
      <c r="V81" s="14"/>
      <c r="W81" s="14"/>
      <c r="Y81" s="31"/>
      <c r="Z81" s="31"/>
      <c r="AA81" s="31"/>
      <c r="AB81" s="31"/>
    </row>
    <row r="82" spans="2:28" x14ac:dyDescent="0.3">
      <c r="B82" s="9"/>
      <c r="C82" s="10"/>
      <c r="D82" s="11"/>
      <c r="E82" s="28"/>
      <c r="F82" s="28"/>
      <c r="G82" s="28"/>
      <c r="H82" s="28"/>
      <c r="I82" s="12"/>
      <c r="J82" s="28"/>
      <c r="K82" s="12"/>
      <c r="L82" s="13"/>
      <c r="M82" s="13"/>
      <c r="N82" s="13"/>
      <c r="O82" s="13"/>
      <c r="P82" s="13"/>
      <c r="R82" s="31"/>
      <c r="S82" s="31"/>
      <c r="T82" s="14"/>
      <c r="U82" s="14"/>
      <c r="V82" s="14"/>
      <c r="W82" s="14"/>
      <c r="Y82" s="31"/>
      <c r="Z82" s="31"/>
      <c r="AA82" s="31"/>
      <c r="AB82" s="31"/>
    </row>
    <row r="83" spans="2:28" x14ac:dyDescent="0.3">
      <c r="B83" s="9"/>
      <c r="C83" s="10"/>
      <c r="D83" s="11"/>
      <c r="E83" s="28"/>
      <c r="F83" s="28"/>
      <c r="G83" s="28"/>
      <c r="H83" s="28"/>
      <c r="I83" s="12"/>
      <c r="J83" s="28"/>
      <c r="K83" s="12"/>
      <c r="L83" s="13"/>
      <c r="M83" s="13"/>
      <c r="N83" s="13"/>
      <c r="O83" s="13"/>
      <c r="P83" s="13"/>
      <c r="R83" s="31"/>
      <c r="S83" s="31"/>
      <c r="T83" s="14"/>
      <c r="U83" s="14"/>
      <c r="V83" s="14"/>
      <c r="W83" s="14"/>
      <c r="Y83" s="31"/>
      <c r="Z83" s="31"/>
      <c r="AA83" s="31"/>
      <c r="AB83" s="31"/>
    </row>
    <row r="84" spans="2:28" x14ac:dyDescent="0.3">
      <c r="B84" s="9"/>
      <c r="C84" s="10"/>
      <c r="D84" s="11"/>
      <c r="E84" s="28"/>
      <c r="F84" s="28"/>
      <c r="G84" s="28"/>
      <c r="H84" s="28"/>
      <c r="I84" s="12"/>
      <c r="J84" s="28"/>
      <c r="K84" s="12"/>
      <c r="L84" s="13"/>
      <c r="M84" s="13"/>
      <c r="N84" s="13"/>
      <c r="O84" s="13"/>
      <c r="P84" s="13"/>
      <c r="R84" s="31"/>
      <c r="S84" s="31"/>
      <c r="T84" s="14"/>
      <c r="U84" s="14"/>
      <c r="V84" s="14"/>
      <c r="W84" s="14"/>
      <c r="Y84" s="31"/>
      <c r="Z84" s="31"/>
      <c r="AA84" s="31"/>
      <c r="AB84" s="31"/>
    </row>
    <row r="85" spans="2:28" x14ac:dyDescent="0.3">
      <c r="B85" s="9"/>
      <c r="C85" s="10"/>
      <c r="D85" s="11"/>
      <c r="E85" s="28"/>
      <c r="F85" s="28"/>
      <c r="G85" s="28"/>
      <c r="H85" s="28"/>
      <c r="I85" s="12"/>
      <c r="J85" s="28"/>
      <c r="K85" s="12"/>
      <c r="L85" s="13"/>
      <c r="M85" s="13"/>
      <c r="N85" s="13"/>
      <c r="O85" s="13"/>
      <c r="P85" s="13"/>
      <c r="R85" s="31"/>
      <c r="S85" s="31"/>
      <c r="T85" s="14"/>
      <c r="U85" s="14"/>
      <c r="V85" s="14"/>
      <c r="W85" s="14"/>
      <c r="Y85" s="31"/>
      <c r="Z85" s="31"/>
      <c r="AA85" s="31"/>
      <c r="AB85" s="31"/>
    </row>
    <row r="86" spans="2:28" x14ac:dyDescent="0.3">
      <c r="B86" s="9"/>
      <c r="C86" s="10"/>
      <c r="D86" s="11"/>
      <c r="E86" s="28"/>
      <c r="F86" s="28"/>
      <c r="G86" s="28"/>
      <c r="H86" s="28"/>
      <c r="I86" s="12"/>
      <c r="J86" s="28"/>
      <c r="K86" s="12"/>
      <c r="L86" s="13"/>
      <c r="M86" s="13"/>
      <c r="N86" s="13"/>
      <c r="O86" s="13"/>
      <c r="P86" s="13"/>
      <c r="R86" s="31"/>
      <c r="S86" s="31"/>
      <c r="T86" s="14"/>
      <c r="U86" s="14"/>
      <c r="V86" s="14"/>
      <c r="W86" s="14"/>
      <c r="Y86" s="31"/>
      <c r="Z86" s="31"/>
      <c r="AA86" s="31"/>
      <c r="AB86" s="31"/>
    </row>
    <row r="87" spans="2:28" x14ac:dyDescent="0.3">
      <c r="B87" s="9"/>
      <c r="C87" s="10"/>
      <c r="D87" s="11"/>
      <c r="E87" s="28"/>
      <c r="F87" s="28"/>
      <c r="G87" s="28"/>
      <c r="H87" s="28"/>
      <c r="I87" s="12"/>
      <c r="J87" s="28"/>
      <c r="K87" s="12"/>
      <c r="L87" s="13"/>
      <c r="M87" s="13"/>
      <c r="N87" s="13"/>
      <c r="O87" s="13"/>
      <c r="P87" s="13"/>
      <c r="R87" s="31"/>
      <c r="S87" s="31"/>
      <c r="T87" s="14"/>
      <c r="U87" s="14"/>
      <c r="V87" s="14"/>
      <c r="W87" s="14"/>
      <c r="Y87" s="31"/>
      <c r="Z87" s="31"/>
      <c r="AA87" s="31"/>
      <c r="AB87" s="31"/>
    </row>
    <row r="88" spans="2:28" x14ac:dyDescent="0.3">
      <c r="B88" s="9"/>
      <c r="C88" s="10"/>
      <c r="D88" s="11"/>
      <c r="E88" s="28"/>
      <c r="F88" s="28"/>
      <c r="G88" s="28"/>
      <c r="H88" s="28"/>
      <c r="I88" s="12"/>
      <c r="J88" s="28"/>
      <c r="K88" s="12"/>
      <c r="L88" s="13"/>
      <c r="M88" s="13"/>
      <c r="N88" s="13"/>
      <c r="O88" s="13"/>
      <c r="P88" s="13"/>
      <c r="R88" s="31"/>
      <c r="S88" s="31"/>
      <c r="T88" s="14"/>
      <c r="U88" s="14"/>
      <c r="V88" s="14"/>
      <c r="W88" s="14"/>
      <c r="Y88" s="31"/>
      <c r="Z88" s="31"/>
      <c r="AA88" s="31"/>
      <c r="AB88" s="31"/>
    </row>
    <row r="89" spans="2:28" x14ac:dyDescent="0.3">
      <c r="B89" s="9"/>
      <c r="C89" s="10"/>
      <c r="D89" s="11"/>
      <c r="E89" s="28"/>
      <c r="F89" s="28"/>
      <c r="G89" s="28"/>
      <c r="H89" s="28"/>
      <c r="I89" s="12"/>
      <c r="J89" s="28"/>
      <c r="K89" s="12"/>
      <c r="L89" s="13"/>
      <c r="M89" s="13"/>
      <c r="N89" s="13"/>
      <c r="O89" s="13"/>
      <c r="P89" s="13"/>
      <c r="R89" s="31"/>
      <c r="S89" s="31"/>
      <c r="T89" s="14"/>
      <c r="U89" s="14"/>
      <c r="V89" s="14"/>
      <c r="W89" s="14"/>
      <c r="Y89" s="31"/>
      <c r="Z89" s="31"/>
      <c r="AA89" s="31"/>
      <c r="AB89" s="31"/>
    </row>
    <row r="90" spans="2:28" x14ac:dyDescent="0.3">
      <c r="B90" s="9"/>
      <c r="C90" s="10"/>
      <c r="D90" s="11"/>
      <c r="E90" s="28"/>
      <c r="F90" s="28"/>
      <c r="G90" s="28"/>
      <c r="H90" s="28"/>
      <c r="I90" s="12"/>
      <c r="J90" s="28"/>
      <c r="K90" s="12"/>
      <c r="L90" s="13"/>
      <c r="M90" s="13"/>
      <c r="N90" s="13"/>
      <c r="O90" s="13"/>
      <c r="P90" s="13"/>
      <c r="R90" s="31"/>
      <c r="S90" s="31"/>
      <c r="T90" s="14"/>
      <c r="U90" s="14"/>
      <c r="V90" s="14"/>
      <c r="W90" s="14"/>
      <c r="Y90" s="31"/>
      <c r="Z90" s="31"/>
      <c r="AA90" s="31"/>
      <c r="AB90" s="31"/>
    </row>
    <row r="91" spans="2:28" x14ac:dyDescent="0.3">
      <c r="B91" s="9"/>
      <c r="C91" s="10"/>
      <c r="D91" s="11"/>
      <c r="E91" s="28"/>
      <c r="F91" s="28"/>
      <c r="G91" s="28"/>
      <c r="H91" s="28"/>
      <c r="I91" s="12"/>
      <c r="J91" s="28"/>
      <c r="K91" s="12"/>
      <c r="L91" s="13"/>
      <c r="M91" s="13"/>
      <c r="N91" s="13"/>
      <c r="O91" s="13"/>
      <c r="P91" s="13"/>
      <c r="R91" s="31"/>
      <c r="S91" s="31"/>
      <c r="T91" s="14"/>
      <c r="U91" s="14"/>
      <c r="V91" s="14"/>
      <c r="W91" s="14"/>
      <c r="Y91" s="31"/>
      <c r="Z91" s="31"/>
      <c r="AA91" s="31"/>
      <c r="AB91" s="31"/>
    </row>
    <row r="92" spans="2:28" x14ac:dyDescent="0.3">
      <c r="B92" s="9"/>
      <c r="C92" s="10"/>
      <c r="D92" s="11"/>
      <c r="E92" s="28"/>
      <c r="F92" s="28"/>
      <c r="G92" s="28"/>
      <c r="H92" s="28"/>
      <c r="I92" s="12"/>
      <c r="J92" s="28"/>
      <c r="K92" s="12"/>
      <c r="L92" s="13"/>
      <c r="M92" s="13"/>
      <c r="N92" s="13"/>
      <c r="O92" s="13"/>
      <c r="P92" s="13"/>
      <c r="R92" s="31"/>
      <c r="S92" s="31"/>
      <c r="T92" s="14"/>
      <c r="U92" s="14"/>
      <c r="V92" s="14"/>
      <c r="W92" s="14"/>
      <c r="Y92" s="31"/>
      <c r="Z92" s="31"/>
      <c r="AA92" s="31"/>
      <c r="AB92" s="31"/>
    </row>
    <row r="93" spans="2:28" x14ac:dyDescent="0.3">
      <c r="B93" s="9"/>
      <c r="C93" s="10"/>
      <c r="D93" s="11"/>
      <c r="E93" s="28"/>
      <c r="F93" s="28"/>
      <c r="G93" s="28"/>
      <c r="H93" s="28"/>
      <c r="I93" s="12"/>
      <c r="J93" s="28"/>
      <c r="K93" s="12"/>
      <c r="L93" s="13"/>
      <c r="M93" s="13"/>
      <c r="N93" s="13"/>
      <c r="O93" s="13"/>
      <c r="P93" s="13"/>
      <c r="R93" s="31"/>
      <c r="S93" s="31"/>
      <c r="T93" s="14"/>
      <c r="U93" s="14"/>
      <c r="V93" s="14"/>
      <c r="W93" s="14"/>
      <c r="Y93" s="31"/>
      <c r="Z93" s="31"/>
      <c r="AA93" s="31"/>
      <c r="AB93" s="31"/>
    </row>
    <row r="94" spans="2:28" x14ac:dyDescent="0.3">
      <c r="B94" s="9"/>
      <c r="C94" s="10"/>
      <c r="D94" s="11"/>
      <c r="E94" s="28"/>
      <c r="F94" s="28"/>
      <c r="G94" s="28"/>
      <c r="H94" s="28"/>
      <c r="I94" s="12"/>
      <c r="J94" s="28"/>
      <c r="K94" s="12"/>
      <c r="L94" s="13"/>
      <c r="M94" s="13"/>
      <c r="N94" s="13"/>
      <c r="O94" s="13"/>
      <c r="P94" s="13"/>
      <c r="R94" s="31"/>
      <c r="S94" s="31"/>
      <c r="T94" s="14"/>
      <c r="U94" s="14"/>
      <c r="V94" s="14"/>
      <c r="W94" s="14"/>
      <c r="Y94" s="31"/>
      <c r="Z94" s="31"/>
      <c r="AA94" s="31"/>
      <c r="AB94" s="31"/>
    </row>
    <row r="95" spans="2:28" x14ac:dyDescent="0.3">
      <c r="B95" s="9"/>
      <c r="C95" s="10"/>
      <c r="D95" s="11"/>
      <c r="E95" s="28"/>
      <c r="F95" s="28"/>
      <c r="G95" s="28"/>
      <c r="H95" s="28"/>
      <c r="I95" s="12"/>
      <c r="J95" s="28"/>
      <c r="K95" s="12"/>
      <c r="L95" s="13"/>
      <c r="M95" s="13"/>
      <c r="N95" s="13"/>
      <c r="O95" s="13"/>
      <c r="P95" s="13"/>
      <c r="R95" s="31"/>
      <c r="S95" s="31"/>
      <c r="T95" s="14"/>
      <c r="U95" s="14"/>
      <c r="V95" s="14"/>
      <c r="W95" s="14"/>
      <c r="Y95" s="31"/>
      <c r="Z95" s="31"/>
      <c r="AA95" s="31"/>
      <c r="AB95" s="31"/>
    </row>
    <row r="96" spans="2:28" x14ac:dyDescent="0.3">
      <c r="B96" s="9"/>
      <c r="C96" s="10"/>
      <c r="D96" s="11"/>
      <c r="E96" s="28"/>
      <c r="F96" s="28"/>
      <c r="G96" s="28"/>
      <c r="H96" s="28"/>
      <c r="I96" s="12"/>
      <c r="J96" s="28"/>
      <c r="K96" s="12"/>
      <c r="L96" s="13"/>
      <c r="M96" s="13"/>
      <c r="N96" s="13"/>
      <c r="O96" s="13"/>
      <c r="P96" s="13"/>
      <c r="R96" s="31"/>
      <c r="S96" s="31"/>
      <c r="T96" s="14"/>
      <c r="U96" s="14"/>
      <c r="V96" s="14"/>
      <c r="W96" s="14"/>
      <c r="Y96" s="31"/>
      <c r="Z96" s="31"/>
      <c r="AA96" s="31"/>
      <c r="AB96" s="31"/>
    </row>
    <row r="97" spans="2:28" x14ac:dyDescent="0.3">
      <c r="B97" s="9"/>
      <c r="C97" s="10"/>
      <c r="D97" s="11"/>
      <c r="E97" s="28"/>
      <c r="F97" s="28"/>
      <c r="G97" s="28"/>
      <c r="H97" s="28"/>
      <c r="I97" s="12"/>
      <c r="J97" s="28"/>
      <c r="K97" s="12"/>
      <c r="L97" s="13"/>
      <c r="M97" s="13"/>
      <c r="N97" s="13"/>
      <c r="O97" s="13"/>
      <c r="P97" s="13"/>
      <c r="R97" s="31"/>
      <c r="S97" s="31"/>
      <c r="T97" s="14"/>
      <c r="U97" s="14"/>
      <c r="V97" s="14"/>
      <c r="W97" s="14"/>
      <c r="Y97" s="31"/>
      <c r="Z97" s="31"/>
      <c r="AA97" s="31"/>
      <c r="AB97" s="31"/>
    </row>
    <row r="98" spans="2:28" x14ac:dyDescent="0.3">
      <c r="B98" s="9"/>
      <c r="C98" s="10"/>
      <c r="D98" s="11"/>
      <c r="E98" s="28"/>
      <c r="F98" s="28"/>
      <c r="G98" s="28"/>
      <c r="H98" s="28"/>
      <c r="I98" s="12"/>
      <c r="J98" s="28"/>
      <c r="K98" s="12"/>
      <c r="L98" s="13"/>
      <c r="M98" s="13"/>
      <c r="N98" s="13"/>
      <c r="O98" s="13"/>
      <c r="P98" s="13"/>
      <c r="R98" s="31"/>
      <c r="S98" s="31"/>
      <c r="T98" s="14"/>
      <c r="U98" s="14"/>
      <c r="V98" s="14"/>
      <c r="W98" s="14"/>
      <c r="Y98" s="31"/>
      <c r="Z98" s="31"/>
      <c r="AA98" s="31"/>
      <c r="AB98" s="31"/>
    </row>
    <row r="99" spans="2:28" x14ac:dyDescent="0.3">
      <c r="B99" s="9"/>
      <c r="C99" s="10"/>
      <c r="D99" s="11"/>
      <c r="E99" s="28"/>
      <c r="F99" s="28"/>
      <c r="G99" s="28"/>
      <c r="H99" s="28"/>
      <c r="I99" s="12"/>
      <c r="J99" s="28"/>
      <c r="K99" s="12"/>
      <c r="L99" s="13"/>
      <c r="M99" s="13"/>
      <c r="N99" s="13"/>
      <c r="O99" s="13"/>
      <c r="P99" s="13"/>
      <c r="R99" s="31"/>
      <c r="S99" s="31"/>
      <c r="T99" s="14"/>
      <c r="U99" s="14"/>
      <c r="V99" s="14"/>
      <c r="W99" s="14"/>
      <c r="Y99" s="31"/>
      <c r="Z99" s="31"/>
      <c r="AA99" s="31"/>
      <c r="AB99" s="31"/>
    </row>
    <row r="100" spans="2:28" x14ac:dyDescent="0.3">
      <c r="B100" s="9"/>
      <c r="C100" s="10"/>
      <c r="D100" s="11"/>
      <c r="E100" s="28"/>
      <c r="F100" s="28"/>
      <c r="G100" s="28"/>
      <c r="H100" s="28"/>
      <c r="I100" s="12"/>
      <c r="J100" s="28"/>
      <c r="K100" s="12"/>
      <c r="L100" s="13"/>
      <c r="M100" s="13"/>
      <c r="N100" s="13"/>
      <c r="O100" s="13"/>
      <c r="P100" s="13"/>
      <c r="R100" s="31"/>
      <c r="S100" s="31"/>
      <c r="T100" s="14"/>
      <c r="U100" s="14"/>
      <c r="V100" s="14"/>
      <c r="W100" s="14"/>
      <c r="Y100" s="31"/>
      <c r="Z100" s="31"/>
      <c r="AA100" s="31"/>
      <c r="AB100" s="31"/>
    </row>
    <row r="101" spans="2:28" x14ac:dyDescent="0.3">
      <c r="B101" s="9"/>
      <c r="C101" s="10"/>
      <c r="D101" s="11"/>
      <c r="E101" s="28"/>
      <c r="F101" s="28"/>
      <c r="G101" s="28"/>
      <c r="H101" s="28"/>
      <c r="I101" s="12"/>
      <c r="J101" s="28"/>
      <c r="K101" s="12"/>
      <c r="L101" s="13"/>
      <c r="M101" s="13"/>
      <c r="N101" s="13"/>
      <c r="O101" s="13"/>
      <c r="P101" s="13"/>
      <c r="R101" s="31"/>
      <c r="S101" s="31"/>
      <c r="T101" s="14"/>
      <c r="U101" s="14"/>
      <c r="V101" s="14"/>
      <c r="W101" s="14"/>
      <c r="Y101" s="31"/>
      <c r="Z101" s="31"/>
      <c r="AA101" s="31"/>
      <c r="AB101" s="31"/>
    </row>
    <row r="102" spans="2:28" x14ac:dyDescent="0.3">
      <c r="B102" s="9"/>
      <c r="C102" s="10"/>
      <c r="D102" s="11"/>
      <c r="E102" s="28"/>
      <c r="F102" s="28"/>
      <c r="G102" s="28"/>
      <c r="H102" s="28"/>
      <c r="I102" s="12"/>
      <c r="J102" s="28"/>
      <c r="K102" s="12"/>
      <c r="L102" s="13"/>
      <c r="M102" s="13"/>
      <c r="N102" s="13"/>
      <c r="O102" s="13"/>
      <c r="P102" s="13"/>
      <c r="R102" s="31"/>
      <c r="S102" s="31"/>
      <c r="T102" s="14"/>
      <c r="U102" s="14"/>
      <c r="V102" s="14"/>
      <c r="W102" s="14"/>
      <c r="Y102" s="31"/>
      <c r="Z102" s="31"/>
      <c r="AA102" s="31"/>
      <c r="AB102" s="31"/>
    </row>
    <row r="103" spans="2:28" x14ac:dyDescent="0.3">
      <c r="B103" s="9"/>
      <c r="C103" s="10"/>
      <c r="D103" s="11"/>
      <c r="E103" s="28"/>
      <c r="F103" s="28"/>
      <c r="G103" s="28"/>
      <c r="H103" s="28"/>
      <c r="I103" s="12"/>
      <c r="J103" s="28"/>
      <c r="K103" s="12"/>
      <c r="L103" s="13"/>
      <c r="M103" s="13"/>
      <c r="N103" s="13"/>
      <c r="O103" s="13"/>
      <c r="P103" s="13"/>
      <c r="R103" s="31"/>
      <c r="S103" s="31"/>
      <c r="T103" s="14"/>
      <c r="U103" s="14"/>
      <c r="V103" s="14"/>
      <c r="W103" s="14"/>
      <c r="Y103" s="31"/>
      <c r="Z103" s="31"/>
      <c r="AA103" s="31"/>
      <c r="AB103" s="31"/>
    </row>
    <row r="104" spans="2:28" x14ac:dyDescent="0.3">
      <c r="B104" s="9"/>
      <c r="C104" s="10"/>
      <c r="D104" s="11"/>
      <c r="E104" s="28"/>
      <c r="F104" s="28"/>
      <c r="G104" s="28"/>
      <c r="H104" s="28"/>
      <c r="I104" s="12"/>
      <c r="J104" s="28"/>
      <c r="K104" s="12"/>
      <c r="L104" s="13"/>
      <c r="M104" s="13"/>
      <c r="N104" s="13"/>
      <c r="O104" s="13"/>
      <c r="P104" s="13"/>
      <c r="R104" s="31"/>
      <c r="S104" s="31"/>
      <c r="T104" s="14"/>
      <c r="U104" s="14"/>
      <c r="V104" s="14"/>
      <c r="W104" s="14"/>
      <c r="Y104" s="31"/>
      <c r="Z104" s="31"/>
      <c r="AA104" s="31"/>
      <c r="AB104" s="31"/>
    </row>
    <row r="105" spans="2:28" x14ac:dyDescent="0.3">
      <c r="B105" s="9"/>
      <c r="C105" s="10"/>
      <c r="D105" s="11"/>
      <c r="E105" s="28"/>
      <c r="F105" s="28"/>
      <c r="G105" s="28"/>
      <c r="H105" s="28"/>
      <c r="I105" s="12"/>
      <c r="J105" s="28"/>
      <c r="K105" s="12"/>
      <c r="L105" s="13"/>
      <c r="M105" s="13"/>
      <c r="N105" s="13"/>
      <c r="O105" s="13"/>
      <c r="P105" s="13"/>
      <c r="R105" s="31"/>
      <c r="S105" s="31"/>
      <c r="T105" s="14"/>
      <c r="U105" s="14"/>
      <c r="V105" s="14"/>
      <c r="W105" s="14"/>
      <c r="Y105" s="31"/>
      <c r="Z105" s="31"/>
      <c r="AA105" s="31"/>
      <c r="AB105" s="31"/>
    </row>
    <row r="106" spans="2:28" x14ac:dyDescent="0.3">
      <c r="B106" s="9"/>
      <c r="C106" s="10"/>
      <c r="D106" s="11"/>
      <c r="E106" s="28"/>
      <c r="F106" s="28"/>
      <c r="G106" s="28"/>
      <c r="H106" s="28"/>
      <c r="I106" s="12"/>
      <c r="J106" s="28"/>
      <c r="K106" s="12"/>
      <c r="L106" s="13"/>
      <c r="M106" s="13"/>
      <c r="N106" s="13"/>
      <c r="O106" s="13"/>
      <c r="P106" s="13"/>
      <c r="R106" s="31"/>
      <c r="S106" s="31"/>
      <c r="T106" s="14"/>
      <c r="U106" s="14"/>
      <c r="V106" s="14"/>
      <c r="W106" s="14"/>
      <c r="Y106" s="31"/>
      <c r="Z106" s="31"/>
      <c r="AA106" s="31"/>
      <c r="AB106" s="31"/>
    </row>
    <row r="107" spans="2:28" x14ac:dyDescent="0.3">
      <c r="B107" s="9"/>
      <c r="C107" s="10"/>
      <c r="D107" s="11"/>
      <c r="E107" s="28"/>
      <c r="F107" s="28"/>
      <c r="G107" s="28"/>
      <c r="H107" s="28"/>
      <c r="I107" s="12"/>
      <c r="J107" s="28"/>
      <c r="K107" s="12"/>
      <c r="L107" s="13"/>
      <c r="M107" s="13"/>
      <c r="N107" s="13"/>
      <c r="O107" s="13"/>
      <c r="P107" s="13"/>
      <c r="R107" s="31"/>
      <c r="S107" s="31"/>
      <c r="T107" s="14"/>
      <c r="U107" s="14"/>
      <c r="V107" s="14"/>
      <c r="W107" s="14"/>
      <c r="Y107" s="31"/>
      <c r="Z107" s="31"/>
      <c r="AA107" s="31"/>
      <c r="AB107" s="31"/>
    </row>
    <row r="108" spans="2:28" x14ac:dyDescent="0.3">
      <c r="B108" s="9"/>
      <c r="C108" s="10"/>
      <c r="D108" s="11"/>
      <c r="E108" s="28"/>
      <c r="F108" s="28"/>
      <c r="G108" s="28"/>
      <c r="H108" s="28"/>
      <c r="I108" s="12"/>
      <c r="J108" s="28"/>
      <c r="K108" s="12"/>
      <c r="L108" s="13"/>
      <c r="M108" s="13"/>
      <c r="N108" s="13"/>
      <c r="O108" s="13"/>
      <c r="P108" s="13"/>
      <c r="R108" s="31"/>
      <c r="S108" s="31"/>
      <c r="T108" s="14"/>
      <c r="U108" s="14"/>
      <c r="V108" s="14"/>
      <c r="W108" s="14"/>
      <c r="Y108" s="31"/>
      <c r="Z108" s="31"/>
      <c r="AA108" s="31"/>
      <c r="AB108" s="31"/>
    </row>
    <row r="109" spans="2:28" x14ac:dyDescent="0.3">
      <c r="B109" s="9"/>
      <c r="C109" s="10"/>
      <c r="D109" s="11"/>
      <c r="E109" s="28"/>
      <c r="F109" s="28"/>
      <c r="G109" s="28"/>
      <c r="H109" s="28"/>
      <c r="I109" s="12"/>
      <c r="J109" s="28"/>
      <c r="K109" s="12"/>
      <c r="L109" s="13"/>
      <c r="M109" s="13"/>
      <c r="N109" s="13"/>
      <c r="O109" s="13"/>
      <c r="P109" s="13"/>
      <c r="R109" s="31"/>
      <c r="S109" s="31"/>
      <c r="T109" s="14"/>
      <c r="U109" s="14"/>
      <c r="V109" s="14"/>
      <c r="W109" s="14"/>
      <c r="Y109" s="31"/>
      <c r="Z109" s="31"/>
      <c r="AA109" s="31"/>
      <c r="AB109" s="31"/>
    </row>
    <row r="110" spans="2:28" x14ac:dyDescent="0.3">
      <c r="B110" s="9"/>
      <c r="C110" s="10"/>
      <c r="D110" s="11"/>
      <c r="E110" s="28"/>
      <c r="F110" s="28"/>
      <c r="G110" s="28"/>
      <c r="H110" s="28"/>
      <c r="I110" s="12"/>
      <c r="J110" s="28"/>
      <c r="K110" s="12"/>
      <c r="L110" s="13"/>
      <c r="M110" s="13"/>
      <c r="N110" s="13"/>
      <c r="O110" s="13"/>
      <c r="P110" s="13"/>
      <c r="R110" s="31"/>
      <c r="S110" s="31"/>
      <c r="T110" s="14"/>
      <c r="U110" s="14"/>
      <c r="V110" s="14"/>
      <c r="W110" s="14"/>
      <c r="Y110" s="31"/>
      <c r="Z110" s="31"/>
      <c r="AA110" s="31"/>
      <c r="AB110" s="31"/>
    </row>
    <row r="111" spans="2:28" x14ac:dyDescent="0.3">
      <c r="B111" s="9"/>
      <c r="C111" s="10"/>
      <c r="D111" s="11"/>
      <c r="E111" s="28"/>
      <c r="F111" s="28"/>
      <c r="G111" s="28"/>
      <c r="H111" s="28"/>
      <c r="I111" s="12"/>
      <c r="J111" s="28"/>
      <c r="K111" s="12"/>
      <c r="L111" s="13"/>
      <c r="M111" s="13"/>
      <c r="N111" s="13"/>
      <c r="O111" s="13"/>
      <c r="P111" s="13"/>
      <c r="R111" s="31"/>
      <c r="S111" s="31"/>
      <c r="T111" s="14"/>
      <c r="U111" s="14"/>
      <c r="V111" s="14"/>
      <c r="W111" s="14"/>
      <c r="Y111" s="31"/>
      <c r="Z111" s="31"/>
      <c r="AA111" s="31"/>
      <c r="AB111" s="31"/>
    </row>
    <row r="112" spans="2:28" x14ac:dyDescent="0.3">
      <c r="B112" s="9"/>
      <c r="C112" s="10"/>
      <c r="D112" s="11"/>
      <c r="E112" s="28"/>
      <c r="F112" s="28"/>
      <c r="G112" s="28"/>
      <c r="H112" s="28"/>
      <c r="I112" s="12"/>
      <c r="J112" s="28"/>
      <c r="K112" s="12"/>
      <c r="L112" s="13"/>
      <c r="M112" s="13"/>
      <c r="N112" s="13"/>
      <c r="O112" s="13"/>
      <c r="P112" s="13"/>
      <c r="R112" s="31"/>
      <c r="S112" s="31"/>
      <c r="T112" s="14"/>
      <c r="U112" s="14"/>
      <c r="V112" s="14"/>
      <c r="W112" s="14"/>
      <c r="Y112" s="31"/>
      <c r="Z112" s="31"/>
      <c r="AA112" s="31"/>
      <c r="AB112" s="31"/>
    </row>
    <row r="113" spans="2:28" x14ac:dyDescent="0.3">
      <c r="B113" s="9"/>
      <c r="C113" s="10"/>
      <c r="D113" s="11"/>
      <c r="E113" s="28"/>
      <c r="F113" s="28"/>
      <c r="G113" s="28"/>
      <c r="H113" s="28"/>
      <c r="I113" s="12"/>
      <c r="J113" s="28"/>
      <c r="K113" s="12"/>
      <c r="L113" s="13"/>
      <c r="M113" s="13"/>
      <c r="N113" s="13"/>
      <c r="O113" s="13"/>
      <c r="P113" s="13"/>
      <c r="R113" s="31"/>
      <c r="S113" s="31"/>
      <c r="T113" s="14"/>
      <c r="U113" s="14"/>
      <c r="V113" s="14"/>
      <c r="W113" s="14"/>
      <c r="Y113" s="31"/>
      <c r="Z113" s="31"/>
      <c r="AA113" s="31"/>
      <c r="AB113" s="31"/>
    </row>
    <row r="114" spans="2:28" x14ac:dyDescent="0.3">
      <c r="B114" s="9"/>
      <c r="C114" s="10"/>
      <c r="D114" s="11"/>
      <c r="E114" s="28"/>
      <c r="F114" s="28"/>
      <c r="G114" s="28"/>
      <c r="H114" s="28"/>
      <c r="I114" s="12"/>
      <c r="J114" s="28"/>
      <c r="K114" s="12"/>
      <c r="L114" s="13"/>
      <c r="M114" s="13"/>
      <c r="N114" s="13"/>
      <c r="O114" s="13"/>
      <c r="P114" s="13"/>
      <c r="R114" s="31"/>
      <c r="S114" s="31"/>
      <c r="T114" s="14"/>
      <c r="U114" s="14"/>
      <c r="V114" s="14"/>
      <c r="W114" s="14"/>
      <c r="Y114" s="31"/>
      <c r="Z114" s="31"/>
      <c r="AA114" s="31"/>
      <c r="AB114" s="31"/>
    </row>
    <row r="115" spans="2:28" x14ac:dyDescent="0.3">
      <c r="B115" s="9"/>
      <c r="C115" s="10"/>
      <c r="D115" s="11"/>
      <c r="E115" s="28"/>
      <c r="F115" s="28"/>
      <c r="G115" s="28"/>
      <c r="H115" s="28"/>
      <c r="I115" s="12"/>
      <c r="J115" s="28"/>
      <c r="K115" s="12"/>
      <c r="L115" s="13"/>
      <c r="M115" s="13"/>
      <c r="N115" s="13"/>
      <c r="O115" s="13"/>
      <c r="P115" s="13"/>
      <c r="R115" s="31"/>
      <c r="S115" s="31"/>
      <c r="T115" s="14"/>
      <c r="U115" s="14"/>
      <c r="V115" s="14"/>
      <c r="W115" s="14"/>
      <c r="Y115" s="31"/>
      <c r="Z115" s="31"/>
      <c r="AA115" s="31"/>
      <c r="AB115" s="31"/>
    </row>
    <row r="116" spans="2:28" x14ac:dyDescent="0.3">
      <c r="B116" s="9"/>
      <c r="C116" s="10"/>
      <c r="D116" s="11"/>
      <c r="E116" s="28"/>
      <c r="F116" s="28"/>
      <c r="G116" s="28"/>
      <c r="H116" s="28"/>
      <c r="I116" s="12"/>
      <c r="J116" s="28"/>
      <c r="K116" s="12"/>
      <c r="L116" s="13"/>
      <c r="M116" s="13"/>
      <c r="N116" s="13"/>
      <c r="O116" s="13"/>
      <c r="P116" s="13"/>
      <c r="R116" s="31"/>
      <c r="S116" s="31"/>
      <c r="T116" s="14"/>
      <c r="U116" s="14"/>
      <c r="V116" s="14"/>
      <c r="W116" s="14"/>
      <c r="Y116" s="31"/>
      <c r="Z116" s="31"/>
      <c r="AA116" s="31"/>
      <c r="AB116" s="31"/>
    </row>
    <row r="117" spans="2:28" x14ac:dyDescent="0.3">
      <c r="B117" s="9"/>
      <c r="C117" s="10"/>
      <c r="D117" s="11"/>
      <c r="E117" s="28"/>
      <c r="F117" s="28"/>
      <c r="G117" s="28"/>
      <c r="H117" s="28"/>
      <c r="I117" s="12"/>
      <c r="J117" s="28"/>
      <c r="K117" s="12"/>
      <c r="L117" s="13"/>
      <c r="M117" s="13"/>
      <c r="N117" s="13"/>
      <c r="O117" s="13"/>
      <c r="P117" s="13"/>
      <c r="R117" s="31"/>
      <c r="S117" s="31"/>
      <c r="T117" s="14"/>
      <c r="U117" s="14"/>
      <c r="V117" s="14"/>
      <c r="W117" s="14"/>
      <c r="Y117" s="31"/>
      <c r="Z117" s="31"/>
      <c r="AA117" s="31"/>
      <c r="AB117" s="31"/>
    </row>
    <row r="118" spans="2:28" x14ac:dyDescent="0.3">
      <c r="B118" s="9"/>
      <c r="C118" s="10"/>
      <c r="D118" s="11"/>
      <c r="E118" s="28"/>
      <c r="F118" s="28"/>
      <c r="G118" s="28"/>
      <c r="H118" s="28"/>
      <c r="I118" s="12"/>
      <c r="J118" s="28"/>
      <c r="K118" s="12"/>
      <c r="L118" s="13"/>
      <c r="M118" s="13"/>
      <c r="N118" s="13"/>
      <c r="O118" s="13"/>
      <c r="P118" s="13"/>
      <c r="R118" s="31"/>
      <c r="S118" s="31"/>
      <c r="T118" s="14"/>
      <c r="U118" s="14"/>
      <c r="V118" s="14"/>
      <c r="W118" s="14"/>
      <c r="Y118" s="31"/>
      <c r="Z118" s="31"/>
      <c r="AA118" s="31"/>
      <c r="AB118" s="31"/>
    </row>
    <row r="119" spans="2:28" x14ac:dyDescent="0.3">
      <c r="B119" s="9"/>
      <c r="C119" s="10"/>
      <c r="D119" s="11"/>
      <c r="E119" s="28"/>
      <c r="F119" s="28"/>
      <c r="G119" s="28"/>
      <c r="H119" s="28"/>
      <c r="I119" s="12"/>
      <c r="J119" s="28"/>
      <c r="K119" s="12"/>
      <c r="L119" s="13"/>
      <c r="M119" s="13"/>
      <c r="N119" s="13"/>
      <c r="O119" s="13"/>
      <c r="P119" s="13"/>
      <c r="R119" s="31"/>
      <c r="S119" s="31"/>
      <c r="T119" s="14"/>
      <c r="U119" s="14"/>
      <c r="V119" s="14"/>
      <c r="W119" s="14"/>
      <c r="Y119" s="31"/>
      <c r="Z119" s="31"/>
      <c r="AA119" s="31"/>
      <c r="AB119" s="31"/>
    </row>
    <row r="120" spans="2:28" x14ac:dyDescent="0.3">
      <c r="B120" s="9"/>
      <c r="C120" s="10"/>
      <c r="D120" s="11"/>
      <c r="E120" s="28"/>
      <c r="F120" s="28"/>
      <c r="G120" s="28"/>
      <c r="H120" s="28"/>
      <c r="I120" s="12"/>
      <c r="J120" s="28"/>
      <c r="K120" s="12"/>
      <c r="L120" s="13"/>
      <c r="M120" s="13"/>
      <c r="N120" s="13"/>
      <c r="O120" s="13"/>
      <c r="P120" s="13"/>
      <c r="R120" s="31"/>
      <c r="S120" s="31"/>
      <c r="T120" s="14"/>
      <c r="U120" s="14"/>
      <c r="V120" s="14"/>
      <c r="W120" s="14"/>
      <c r="Y120" s="31"/>
      <c r="Z120" s="31"/>
      <c r="AA120" s="31"/>
      <c r="AB120" s="31"/>
    </row>
    <row r="121" spans="2:28" x14ac:dyDescent="0.3">
      <c r="B121" s="9"/>
      <c r="C121" s="10"/>
      <c r="D121" s="11"/>
      <c r="E121" s="28"/>
      <c r="F121" s="28"/>
      <c r="G121" s="28"/>
      <c r="H121" s="28"/>
      <c r="I121" s="12"/>
      <c r="J121" s="28"/>
      <c r="K121" s="12"/>
      <c r="L121" s="13"/>
      <c r="M121" s="13"/>
      <c r="N121" s="13"/>
      <c r="O121" s="13"/>
      <c r="P121" s="13"/>
      <c r="R121" s="31"/>
      <c r="S121" s="31"/>
      <c r="T121" s="14"/>
      <c r="U121" s="14"/>
      <c r="V121" s="14"/>
      <c r="W121" s="14"/>
      <c r="Y121" s="31"/>
      <c r="Z121" s="31"/>
      <c r="AA121" s="31"/>
      <c r="AB121" s="31"/>
    </row>
    <row r="122" spans="2:28" x14ac:dyDescent="0.3">
      <c r="B122" s="9"/>
      <c r="C122" s="10"/>
      <c r="D122" s="11"/>
      <c r="E122" s="28"/>
      <c r="F122" s="28"/>
      <c r="G122" s="28"/>
      <c r="H122" s="28"/>
      <c r="I122" s="12"/>
      <c r="J122" s="28"/>
      <c r="K122" s="12"/>
      <c r="L122" s="13"/>
      <c r="M122" s="13"/>
      <c r="N122" s="13"/>
      <c r="O122" s="13"/>
      <c r="P122" s="13"/>
      <c r="R122" s="31"/>
      <c r="S122" s="31"/>
      <c r="T122" s="14"/>
      <c r="U122" s="14"/>
      <c r="V122" s="14"/>
      <c r="W122" s="14"/>
      <c r="Y122" s="31"/>
      <c r="Z122" s="31"/>
      <c r="AA122" s="31"/>
      <c r="AB122" s="31"/>
    </row>
    <row r="123" spans="2:28" x14ac:dyDescent="0.3">
      <c r="B123" s="9"/>
      <c r="C123" s="10"/>
      <c r="D123" s="11"/>
      <c r="E123" s="28"/>
      <c r="F123" s="28"/>
      <c r="G123" s="28"/>
      <c r="H123" s="28"/>
      <c r="I123" s="12"/>
      <c r="J123" s="28"/>
      <c r="K123" s="12"/>
      <c r="L123" s="13"/>
      <c r="M123" s="13"/>
      <c r="N123" s="13"/>
      <c r="O123" s="13"/>
      <c r="P123" s="13"/>
      <c r="R123" s="31"/>
      <c r="S123" s="31"/>
      <c r="T123" s="14"/>
      <c r="U123" s="14"/>
      <c r="V123" s="14"/>
      <c r="W123" s="14"/>
      <c r="Y123" s="31"/>
      <c r="Z123" s="31"/>
      <c r="AA123" s="31"/>
      <c r="AB123" s="31"/>
    </row>
    <row r="124" spans="2:28" x14ac:dyDescent="0.3">
      <c r="B124" s="9"/>
      <c r="C124" s="10"/>
      <c r="D124" s="11"/>
      <c r="E124" s="28"/>
      <c r="F124" s="28"/>
      <c r="G124" s="28"/>
      <c r="H124" s="28"/>
      <c r="I124" s="12"/>
      <c r="J124" s="28"/>
      <c r="K124" s="12"/>
      <c r="L124" s="13"/>
      <c r="M124" s="13"/>
      <c r="N124" s="13"/>
      <c r="O124" s="13"/>
      <c r="P124" s="13"/>
      <c r="R124" s="31"/>
      <c r="S124" s="31"/>
      <c r="T124" s="14"/>
      <c r="U124" s="14"/>
      <c r="V124" s="14"/>
      <c r="W124" s="14"/>
      <c r="Y124" s="31"/>
      <c r="Z124" s="31"/>
      <c r="AA124" s="31"/>
      <c r="AB124" s="31"/>
    </row>
    <row r="125" spans="2:28" x14ac:dyDescent="0.3">
      <c r="B125" s="9"/>
      <c r="C125" s="10"/>
      <c r="D125" s="11"/>
      <c r="E125" s="28"/>
      <c r="F125" s="28"/>
      <c r="G125" s="28"/>
      <c r="H125" s="28"/>
      <c r="I125" s="12"/>
      <c r="J125" s="28"/>
      <c r="K125" s="12"/>
      <c r="L125" s="13"/>
      <c r="M125" s="13"/>
      <c r="N125" s="13"/>
      <c r="O125" s="13"/>
      <c r="P125" s="13"/>
      <c r="R125" s="31"/>
      <c r="S125" s="31"/>
      <c r="T125" s="14"/>
      <c r="U125" s="14"/>
      <c r="V125" s="14"/>
      <c r="W125" s="14"/>
      <c r="Y125" s="31"/>
      <c r="Z125" s="31"/>
      <c r="AA125" s="31"/>
      <c r="AB125" s="31"/>
    </row>
    <row r="126" spans="2:28" x14ac:dyDescent="0.3">
      <c r="B126" s="9"/>
      <c r="C126" s="10"/>
      <c r="D126" s="11"/>
      <c r="E126" s="28"/>
      <c r="F126" s="28"/>
      <c r="G126" s="28"/>
      <c r="H126" s="28"/>
      <c r="I126" s="12"/>
      <c r="J126" s="28"/>
      <c r="K126" s="12"/>
      <c r="L126" s="13"/>
      <c r="M126" s="13"/>
      <c r="N126" s="13"/>
      <c r="O126" s="13"/>
      <c r="P126" s="13"/>
      <c r="R126" s="31"/>
      <c r="S126" s="31"/>
      <c r="T126" s="14"/>
      <c r="U126" s="14"/>
      <c r="V126" s="14"/>
      <c r="W126" s="14"/>
      <c r="Y126" s="31"/>
      <c r="Z126" s="31"/>
      <c r="AA126" s="31"/>
      <c r="AB126" s="31"/>
    </row>
    <row r="127" spans="2:28" x14ac:dyDescent="0.3">
      <c r="B127" s="9"/>
      <c r="C127" s="10"/>
      <c r="D127" s="11"/>
      <c r="E127" s="28"/>
      <c r="F127" s="28"/>
      <c r="G127" s="28"/>
      <c r="H127" s="28"/>
      <c r="I127" s="12"/>
      <c r="J127" s="28"/>
      <c r="K127" s="12"/>
      <c r="L127" s="13"/>
      <c r="M127" s="13"/>
      <c r="N127" s="13"/>
      <c r="O127" s="13"/>
      <c r="P127" s="13"/>
      <c r="R127" s="31"/>
      <c r="S127" s="31"/>
      <c r="T127" s="14"/>
      <c r="U127" s="14"/>
      <c r="V127" s="14"/>
      <c r="W127" s="14"/>
      <c r="Y127" s="31"/>
      <c r="Z127" s="31"/>
      <c r="AA127" s="31"/>
      <c r="AB127" s="31"/>
    </row>
    <row r="128" spans="2:28" x14ac:dyDescent="0.3">
      <c r="B128" s="9"/>
      <c r="C128" s="10"/>
      <c r="D128" s="11"/>
      <c r="E128" s="28"/>
      <c r="F128" s="28"/>
      <c r="G128" s="28"/>
      <c r="H128" s="28"/>
      <c r="I128" s="12"/>
      <c r="J128" s="28"/>
      <c r="K128" s="12"/>
      <c r="L128" s="13"/>
      <c r="M128" s="13"/>
      <c r="N128" s="13"/>
      <c r="O128" s="13"/>
      <c r="P128" s="13"/>
      <c r="R128" s="31"/>
      <c r="S128" s="31"/>
      <c r="T128" s="14"/>
      <c r="U128" s="14"/>
      <c r="V128" s="14"/>
      <c r="W128" s="14"/>
      <c r="Y128" s="31"/>
      <c r="Z128" s="31"/>
      <c r="AA128" s="31"/>
      <c r="AB128" s="31"/>
    </row>
    <row r="129" spans="2:28" x14ac:dyDescent="0.3">
      <c r="B129" s="9"/>
      <c r="C129" s="10"/>
      <c r="D129" s="11"/>
      <c r="E129" s="28"/>
      <c r="F129" s="28"/>
      <c r="G129" s="28"/>
      <c r="H129" s="28"/>
      <c r="I129" s="12"/>
      <c r="J129" s="28"/>
      <c r="K129" s="12"/>
      <c r="L129" s="13"/>
      <c r="M129" s="13"/>
      <c r="N129" s="13"/>
      <c r="O129" s="13"/>
      <c r="P129" s="13"/>
      <c r="R129" s="31"/>
      <c r="S129" s="31"/>
      <c r="T129" s="14"/>
      <c r="U129" s="14"/>
      <c r="V129" s="14"/>
      <c r="W129" s="14"/>
      <c r="Y129" s="31"/>
      <c r="Z129" s="31"/>
      <c r="AA129" s="31"/>
      <c r="AB129" s="31"/>
    </row>
    <row r="130" spans="2:28" x14ac:dyDescent="0.3">
      <c r="B130" s="9"/>
      <c r="C130" s="10"/>
      <c r="D130" s="11"/>
      <c r="E130" s="28"/>
      <c r="F130" s="28"/>
      <c r="G130" s="28"/>
      <c r="H130" s="28"/>
      <c r="I130" s="12"/>
      <c r="J130" s="28"/>
      <c r="K130" s="12"/>
      <c r="L130" s="13"/>
      <c r="M130" s="13"/>
      <c r="N130" s="13"/>
      <c r="O130" s="13"/>
      <c r="P130" s="13"/>
      <c r="R130" s="31"/>
      <c r="S130" s="31"/>
      <c r="T130" s="14"/>
      <c r="U130" s="14"/>
      <c r="V130" s="14"/>
      <c r="W130" s="14"/>
      <c r="Y130" s="31"/>
      <c r="Z130" s="31"/>
      <c r="AA130" s="31"/>
      <c r="AB130" s="31"/>
    </row>
    <row r="131" spans="2:28" x14ac:dyDescent="0.3">
      <c r="B131" s="9"/>
      <c r="C131" s="10"/>
      <c r="D131" s="11"/>
      <c r="E131" s="28"/>
      <c r="F131" s="28"/>
      <c r="G131" s="28"/>
      <c r="H131" s="28"/>
      <c r="I131" s="12"/>
      <c r="J131" s="28"/>
      <c r="K131" s="12"/>
      <c r="L131" s="13"/>
      <c r="M131" s="13"/>
      <c r="N131" s="13"/>
      <c r="O131" s="13"/>
      <c r="P131" s="13"/>
      <c r="R131" s="31"/>
      <c r="S131" s="31"/>
      <c r="T131" s="14"/>
      <c r="U131" s="14"/>
      <c r="V131" s="14"/>
      <c r="W131" s="14"/>
      <c r="Y131" s="31"/>
      <c r="Z131" s="31"/>
      <c r="AA131" s="31"/>
      <c r="AB131" s="31"/>
    </row>
    <row r="132" spans="2:28" x14ac:dyDescent="0.3">
      <c r="B132" s="9"/>
      <c r="C132" s="10"/>
      <c r="D132" s="11"/>
      <c r="E132" s="28"/>
      <c r="F132" s="28"/>
      <c r="G132" s="28"/>
      <c r="H132" s="28"/>
      <c r="I132" s="12"/>
      <c r="J132" s="28"/>
      <c r="K132" s="12"/>
      <c r="L132" s="13"/>
      <c r="M132" s="13"/>
      <c r="N132" s="13"/>
      <c r="O132" s="13"/>
      <c r="P132" s="13"/>
      <c r="R132" s="31"/>
      <c r="S132" s="31"/>
      <c r="T132" s="14"/>
      <c r="U132" s="14"/>
      <c r="V132" s="14"/>
      <c r="W132" s="14"/>
      <c r="Y132" s="31"/>
      <c r="Z132" s="31"/>
      <c r="AA132" s="31"/>
      <c r="AB132" s="31"/>
    </row>
    <row r="133" spans="2:28" x14ac:dyDescent="0.3">
      <c r="B133" s="9"/>
      <c r="C133" s="10"/>
      <c r="D133" s="11"/>
      <c r="E133" s="28"/>
      <c r="F133" s="28"/>
      <c r="G133" s="28"/>
      <c r="H133" s="28"/>
      <c r="I133" s="12"/>
      <c r="J133" s="28"/>
      <c r="K133" s="12"/>
      <c r="L133" s="13"/>
      <c r="M133" s="13"/>
      <c r="N133" s="13"/>
      <c r="O133" s="13"/>
      <c r="P133" s="13"/>
      <c r="R133" s="31"/>
      <c r="S133" s="31"/>
      <c r="T133" s="14"/>
      <c r="U133" s="14"/>
      <c r="V133" s="14"/>
      <c r="W133" s="14"/>
      <c r="Y133" s="31"/>
      <c r="Z133" s="31"/>
      <c r="AA133" s="31"/>
      <c r="AB133" s="31"/>
    </row>
    <row r="134" spans="2:28" x14ac:dyDescent="0.3">
      <c r="B134" s="9"/>
      <c r="C134" s="10"/>
      <c r="D134" s="11"/>
      <c r="E134" s="28"/>
      <c r="F134" s="28"/>
      <c r="G134" s="28"/>
      <c r="H134" s="28"/>
      <c r="I134" s="12"/>
      <c r="J134" s="28"/>
      <c r="K134" s="12"/>
      <c r="L134" s="13"/>
      <c r="M134" s="13"/>
      <c r="N134" s="13"/>
      <c r="O134" s="13"/>
      <c r="P134" s="13"/>
      <c r="R134" s="31"/>
      <c r="S134" s="31"/>
      <c r="T134" s="14"/>
      <c r="U134" s="14"/>
      <c r="V134" s="14"/>
      <c r="W134" s="14"/>
      <c r="Y134" s="31"/>
      <c r="Z134" s="31"/>
      <c r="AA134" s="31"/>
      <c r="AB134" s="31"/>
    </row>
    <row r="135" spans="2:28" x14ac:dyDescent="0.3">
      <c r="B135" s="9"/>
      <c r="C135" s="10"/>
      <c r="D135" s="11"/>
      <c r="E135" s="28"/>
      <c r="F135" s="28"/>
      <c r="G135" s="28"/>
      <c r="H135" s="28"/>
      <c r="I135" s="12"/>
      <c r="J135" s="28"/>
      <c r="K135" s="12"/>
      <c r="L135" s="13"/>
      <c r="M135" s="13"/>
      <c r="N135" s="13"/>
      <c r="O135" s="13"/>
      <c r="P135" s="13"/>
      <c r="R135" s="31"/>
      <c r="S135" s="31"/>
      <c r="T135" s="14"/>
      <c r="U135" s="14"/>
      <c r="V135" s="14"/>
      <c r="W135" s="14"/>
      <c r="Y135" s="31"/>
      <c r="Z135" s="31"/>
      <c r="AA135" s="31"/>
      <c r="AB135" s="31"/>
    </row>
    <row r="136" spans="2:28" x14ac:dyDescent="0.3">
      <c r="B136" s="9"/>
      <c r="C136" s="10"/>
      <c r="D136" s="11"/>
      <c r="E136" s="28"/>
      <c r="F136" s="28"/>
      <c r="G136" s="28"/>
      <c r="H136" s="28"/>
      <c r="I136" s="12"/>
      <c r="J136" s="28"/>
      <c r="K136" s="12"/>
      <c r="L136" s="13"/>
      <c r="M136" s="13"/>
      <c r="N136" s="13"/>
      <c r="O136" s="13"/>
      <c r="P136" s="13"/>
      <c r="R136" s="31"/>
      <c r="S136" s="31"/>
      <c r="T136" s="14"/>
      <c r="U136" s="14"/>
      <c r="V136" s="14"/>
      <c r="W136" s="14"/>
      <c r="Y136" s="31"/>
      <c r="Z136" s="31"/>
      <c r="AA136" s="31"/>
      <c r="AB136" s="31"/>
    </row>
    <row r="137" spans="2:28" x14ac:dyDescent="0.3">
      <c r="B137" s="9"/>
      <c r="C137" s="10"/>
      <c r="D137" s="11"/>
      <c r="E137" s="28"/>
      <c r="F137" s="28"/>
      <c r="G137" s="28"/>
      <c r="H137" s="28"/>
      <c r="I137" s="12"/>
      <c r="J137" s="28"/>
      <c r="K137" s="12"/>
      <c r="L137" s="13"/>
      <c r="M137" s="13"/>
      <c r="N137" s="13"/>
      <c r="O137" s="13"/>
      <c r="P137" s="13"/>
      <c r="R137" s="31"/>
      <c r="S137" s="31"/>
      <c r="T137" s="14"/>
      <c r="U137" s="14"/>
      <c r="V137" s="14"/>
      <c r="W137" s="14"/>
      <c r="Y137" s="31"/>
      <c r="Z137" s="31"/>
      <c r="AA137" s="31"/>
      <c r="AB137" s="31"/>
    </row>
    <row r="138" spans="2:28" x14ac:dyDescent="0.3">
      <c r="B138" s="9"/>
      <c r="C138" s="10"/>
      <c r="D138" s="11"/>
      <c r="E138" s="28"/>
      <c r="F138" s="28"/>
      <c r="G138" s="28"/>
      <c r="H138" s="28"/>
      <c r="I138" s="12"/>
      <c r="J138" s="28"/>
      <c r="K138" s="12"/>
      <c r="L138" s="13"/>
      <c r="M138" s="13"/>
      <c r="N138" s="13"/>
      <c r="O138" s="13"/>
      <c r="P138" s="13"/>
      <c r="R138" s="31"/>
      <c r="S138" s="31"/>
      <c r="T138" s="14"/>
      <c r="U138" s="14"/>
      <c r="V138" s="14"/>
      <c r="W138" s="14"/>
      <c r="Y138" s="31"/>
      <c r="Z138" s="31"/>
      <c r="AA138" s="31"/>
      <c r="AB138" s="31"/>
    </row>
    <row r="139" spans="2:28" x14ac:dyDescent="0.3">
      <c r="B139" s="9"/>
      <c r="C139" s="10"/>
      <c r="D139" s="11"/>
      <c r="E139" s="28"/>
      <c r="F139" s="28"/>
      <c r="G139" s="28"/>
      <c r="H139" s="28"/>
      <c r="I139" s="12"/>
      <c r="J139" s="28"/>
      <c r="K139" s="12"/>
      <c r="L139" s="13"/>
      <c r="M139" s="13"/>
      <c r="N139" s="13"/>
      <c r="O139" s="13"/>
      <c r="P139" s="13"/>
      <c r="R139" s="31"/>
      <c r="S139" s="31"/>
      <c r="T139" s="14"/>
      <c r="U139" s="14"/>
      <c r="V139" s="14"/>
      <c r="W139" s="14"/>
      <c r="Y139" s="31"/>
      <c r="Z139" s="31"/>
      <c r="AA139" s="31"/>
      <c r="AB139" s="31"/>
    </row>
    <row r="140" spans="2:28" x14ac:dyDescent="0.3">
      <c r="B140" s="9"/>
      <c r="C140" s="10"/>
      <c r="D140" s="11"/>
      <c r="E140" s="28"/>
      <c r="F140" s="28"/>
      <c r="G140" s="28"/>
      <c r="H140" s="28"/>
      <c r="I140" s="12"/>
      <c r="J140" s="28"/>
      <c r="K140" s="12"/>
      <c r="L140" s="13"/>
      <c r="M140" s="13"/>
      <c r="N140" s="13"/>
      <c r="O140" s="13"/>
      <c r="P140" s="13"/>
      <c r="R140" s="31"/>
      <c r="S140" s="31"/>
      <c r="T140" s="14"/>
      <c r="U140" s="14"/>
      <c r="V140" s="14"/>
      <c r="W140" s="14"/>
      <c r="Y140" s="31"/>
      <c r="Z140" s="31"/>
      <c r="AA140" s="31"/>
      <c r="AB140" s="31"/>
    </row>
    <row r="141" spans="2:28" x14ac:dyDescent="0.3">
      <c r="B141" s="9"/>
      <c r="C141" s="10"/>
      <c r="D141" s="11"/>
      <c r="E141" s="28"/>
      <c r="F141" s="28"/>
      <c r="G141" s="28"/>
      <c r="H141" s="28"/>
      <c r="I141" s="12"/>
      <c r="J141" s="28"/>
      <c r="K141" s="12"/>
      <c r="L141" s="13"/>
      <c r="M141" s="13"/>
      <c r="N141" s="13"/>
      <c r="O141" s="13"/>
      <c r="P141" s="13"/>
      <c r="R141" s="31"/>
      <c r="S141" s="31"/>
      <c r="T141" s="14"/>
      <c r="U141" s="14"/>
      <c r="V141" s="14"/>
      <c r="W141" s="14"/>
      <c r="Y141" s="31"/>
      <c r="Z141" s="31"/>
      <c r="AA141" s="31"/>
      <c r="AB141" s="31"/>
    </row>
    <row r="142" spans="2:28" x14ac:dyDescent="0.3">
      <c r="B142" s="9"/>
      <c r="C142" s="10"/>
      <c r="D142" s="11"/>
      <c r="E142" s="28"/>
      <c r="F142" s="28"/>
      <c r="G142" s="28"/>
      <c r="H142" s="28"/>
      <c r="I142" s="12"/>
      <c r="J142" s="28"/>
      <c r="K142" s="12"/>
      <c r="L142" s="13"/>
      <c r="M142" s="13"/>
      <c r="N142" s="13"/>
      <c r="O142" s="13"/>
      <c r="P142" s="13"/>
      <c r="R142" s="31"/>
      <c r="S142" s="31"/>
      <c r="T142" s="14"/>
      <c r="U142" s="14"/>
      <c r="V142" s="14"/>
      <c r="W142" s="14"/>
      <c r="Y142" s="31"/>
      <c r="Z142" s="31"/>
      <c r="AA142" s="31"/>
      <c r="AB142" s="31"/>
    </row>
    <row r="143" spans="2:28" x14ac:dyDescent="0.3">
      <c r="B143" s="9"/>
      <c r="C143" s="10"/>
      <c r="D143" s="11"/>
      <c r="E143" s="28"/>
      <c r="F143" s="28"/>
      <c r="G143" s="28"/>
      <c r="H143" s="28"/>
      <c r="I143" s="12"/>
      <c r="J143" s="28"/>
      <c r="K143" s="12"/>
      <c r="L143" s="13"/>
      <c r="M143" s="13"/>
      <c r="N143" s="13"/>
      <c r="O143" s="13"/>
      <c r="P143" s="13"/>
      <c r="R143" s="31"/>
      <c r="S143" s="31"/>
      <c r="T143" s="14"/>
      <c r="U143" s="14"/>
      <c r="V143" s="14"/>
      <c r="W143" s="14"/>
      <c r="Y143" s="31"/>
      <c r="Z143" s="31"/>
      <c r="AA143" s="31"/>
      <c r="AB143" s="31"/>
    </row>
    <row r="144" spans="2:28" x14ac:dyDescent="0.3">
      <c r="B144" s="9"/>
      <c r="C144" s="10"/>
      <c r="D144" s="11"/>
      <c r="E144" s="28"/>
      <c r="F144" s="28"/>
      <c r="G144" s="28"/>
      <c r="H144" s="28"/>
      <c r="I144" s="12"/>
      <c r="J144" s="28"/>
      <c r="K144" s="12"/>
      <c r="L144" s="13"/>
      <c r="M144" s="13"/>
      <c r="N144" s="13"/>
      <c r="O144" s="13"/>
      <c r="P144" s="13"/>
      <c r="R144" s="31"/>
      <c r="S144" s="31"/>
      <c r="T144" s="14"/>
      <c r="U144" s="14"/>
      <c r="V144" s="14"/>
      <c r="W144" s="14"/>
      <c r="Y144" s="31"/>
      <c r="Z144" s="31"/>
      <c r="AA144" s="31"/>
      <c r="AB144" s="31"/>
    </row>
    <row r="145" spans="2:28" s="23" customFormat="1" x14ac:dyDescent="0.3">
      <c r="B145" s="9"/>
      <c r="C145" s="10"/>
      <c r="D145" s="11"/>
      <c r="E145" s="28"/>
      <c r="F145" s="28"/>
      <c r="G145" s="28"/>
      <c r="H145" s="28"/>
      <c r="I145" s="12"/>
      <c r="J145" s="28"/>
      <c r="K145" s="12"/>
      <c r="L145" s="13"/>
      <c r="M145" s="13"/>
      <c r="N145" s="13"/>
      <c r="O145" s="13"/>
      <c r="P145" s="13"/>
      <c r="Q145"/>
      <c r="R145" s="31"/>
      <c r="S145" s="31"/>
      <c r="T145" s="14"/>
      <c r="U145" s="14"/>
      <c r="V145" s="14"/>
      <c r="W145" s="14"/>
      <c r="X145"/>
      <c r="Y145" s="31"/>
      <c r="Z145" s="31"/>
      <c r="AA145" s="31"/>
      <c r="AB145" s="31"/>
    </row>
    <row r="146" spans="2:28" s="17" customFormat="1" x14ac:dyDescent="0.3">
      <c r="B146" s="9"/>
      <c r="C146" s="15"/>
      <c r="D146" s="16"/>
      <c r="E146" s="30"/>
      <c r="F146" s="30"/>
      <c r="G146" s="30"/>
      <c r="H146" s="30"/>
      <c r="I146" s="18"/>
      <c r="J146" s="30"/>
      <c r="K146" s="18"/>
      <c r="L146" s="19"/>
      <c r="M146" s="19"/>
      <c r="N146" s="19"/>
      <c r="O146" s="19"/>
      <c r="P146" s="19"/>
      <c r="Q146"/>
      <c r="R146" s="32"/>
      <c r="S146" s="32"/>
      <c r="T146" s="21"/>
      <c r="U146" s="21"/>
      <c r="V146" s="21"/>
      <c r="W146" s="21"/>
      <c r="X146"/>
      <c r="Y146" s="32"/>
      <c r="Z146" s="32"/>
      <c r="AA146" s="32"/>
      <c r="AB146" s="32"/>
    </row>
    <row r="147" spans="2:28" s="17" customFormat="1" x14ac:dyDescent="0.3">
      <c r="B147" s="9"/>
      <c r="C147" s="15"/>
      <c r="D147" s="16"/>
      <c r="E147" s="30"/>
      <c r="F147" s="30"/>
      <c r="G147" s="30"/>
      <c r="H147" s="30"/>
      <c r="I147" s="18"/>
      <c r="J147" s="30"/>
      <c r="K147" s="18"/>
      <c r="L147" s="19"/>
      <c r="M147" s="19"/>
      <c r="N147" s="19"/>
      <c r="O147" s="19"/>
      <c r="P147" s="19"/>
      <c r="Q147"/>
      <c r="R147" s="32"/>
      <c r="S147" s="32"/>
      <c r="T147" s="21"/>
      <c r="U147" s="21"/>
      <c r="V147" s="21"/>
      <c r="W147" s="21"/>
      <c r="X147"/>
      <c r="Y147" s="32"/>
      <c r="Z147" s="32"/>
      <c r="AA147" s="32"/>
      <c r="AB147" s="32"/>
    </row>
    <row r="148" spans="2:28" s="17" customFormat="1" x14ac:dyDescent="0.3">
      <c r="B148" s="9"/>
      <c r="C148" s="15"/>
      <c r="D148" s="16"/>
      <c r="E148" s="30"/>
      <c r="F148" s="30"/>
      <c r="G148" s="30"/>
      <c r="H148" s="30"/>
      <c r="I148" s="18"/>
      <c r="J148" s="30"/>
      <c r="K148" s="18"/>
      <c r="L148" s="19"/>
      <c r="M148" s="19"/>
      <c r="N148" s="19"/>
      <c r="O148" s="19"/>
      <c r="P148" s="19"/>
      <c r="Q148"/>
      <c r="R148" s="32"/>
      <c r="S148" s="32"/>
      <c r="T148" s="21"/>
      <c r="U148" s="21"/>
      <c r="V148" s="21"/>
      <c r="W148" s="21"/>
      <c r="X148"/>
      <c r="Y148" s="32"/>
      <c r="Z148" s="32"/>
      <c r="AA148" s="32"/>
      <c r="AB148" s="32"/>
    </row>
    <row r="149" spans="2:28" s="17" customFormat="1" x14ac:dyDescent="0.3">
      <c r="B149" s="9"/>
      <c r="C149" s="15"/>
      <c r="D149" s="16"/>
      <c r="E149" s="30"/>
      <c r="F149" s="30"/>
      <c r="G149" s="30"/>
      <c r="H149" s="30"/>
      <c r="I149" s="18"/>
      <c r="J149" s="30"/>
      <c r="K149" s="18"/>
      <c r="L149" s="19"/>
      <c r="M149" s="19"/>
      <c r="N149" s="19"/>
      <c r="O149" s="19"/>
      <c r="P149" s="19"/>
      <c r="Q149"/>
      <c r="R149" s="32"/>
      <c r="S149" s="32"/>
      <c r="T149" s="21"/>
      <c r="U149" s="21"/>
      <c r="V149" s="21"/>
      <c r="W149" s="21"/>
      <c r="X149"/>
      <c r="Y149" s="32"/>
      <c r="Z149" s="32"/>
      <c r="AA149" s="32"/>
      <c r="AB149" s="32"/>
    </row>
    <row r="150" spans="2:28" s="17" customFormat="1" x14ac:dyDescent="0.3">
      <c r="B150" s="9"/>
      <c r="C150" s="15"/>
      <c r="D150" s="16"/>
      <c r="E150" s="30"/>
      <c r="F150" s="30"/>
      <c r="G150" s="30"/>
      <c r="H150" s="30"/>
      <c r="I150" s="18"/>
      <c r="J150" s="30"/>
      <c r="K150" s="18"/>
      <c r="L150" s="19"/>
      <c r="M150" s="19"/>
      <c r="N150" s="19"/>
      <c r="O150" s="19"/>
      <c r="P150" s="19"/>
      <c r="Q150"/>
      <c r="R150" s="32"/>
      <c r="S150" s="32"/>
      <c r="T150" s="21"/>
      <c r="U150" s="21"/>
      <c r="V150" s="21"/>
      <c r="W150" s="21"/>
      <c r="X150"/>
      <c r="Y150" s="32"/>
      <c r="Z150" s="32"/>
      <c r="AA150" s="32"/>
      <c r="AB150" s="32"/>
    </row>
    <row r="151" spans="2:28" s="17" customFormat="1" x14ac:dyDescent="0.3">
      <c r="B151" s="9"/>
      <c r="C151" s="15"/>
      <c r="D151" s="16"/>
      <c r="E151" s="30"/>
      <c r="F151" s="30"/>
      <c r="G151" s="30"/>
      <c r="H151" s="30"/>
      <c r="I151" s="18"/>
      <c r="J151" s="30"/>
      <c r="K151" s="18"/>
      <c r="L151" s="19"/>
      <c r="M151" s="19"/>
      <c r="N151" s="19"/>
      <c r="O151" s="19"/>
      <c r="P151" s="19"/>
      <c r="Q151"/>
      <c r="R151" s="32"/>
      <c r="S151" s="32"/>
      <c r="T151" s="21"/>
      <c r="U151" s="21"/>
      <c r="V151" s="21"/>
      <c r="W151" s="21"/>
      <c r="X151"/>
      <c r="Y151" s="32"/>
      <c r="Z151" s="32"/>
      <c r="AA151" s="32"/>
      <c r="AB151" s="32"/>
    </row>
    <row r="152" spans="2:28" s="17" customFormat="1" x14ac:dyDescent="0.3">
      <c r="B152" s="9"/>
      <c r="C152" s="15"/>
      <c r="D152" s="16"/>
      <c r="E152" s="30"/>
      <c r="F152" s="30"/>
      <c r="G152" s="30"/>
      <c r="H152" s="30"/>
      <c r="I152" s="18"/>
      <c r="J152" s="30"/>
      <c r="K152" s="18"/>
      <c r="L152" s="19"/>
      <c r="M152" s="19"/>
      <c r="N152" s="19"/>
      <c r="O152" s="19"/>
      <c r="P152" s="19"/>
      <c r="Q152"/>
      <c r="R152" s="32"/>
      <c r="S152" s="32"/>
      <c r="T152" s="21"/>
      <c r="U152" s="21"/>
      <c r="V152" s="21"/>
      <c r="W152" s="21"/>
      <c r="X152"/>
      <c r="Y152" s="32"/>
      <c r="Z152" s="32"/>
      <c r="AA152" s="32"/>
      <c r="AB152" s="32"/>
    </row>
    <row r="153" spans="2:28" s="17" customFormat="1" x14ac:dyDescent="0.3">
      <c r="B153" s="9"/>
      <c r="C153" s="15"/>
      <c r="D153" s="16"/>
      <c r="E153" s="30"/>
      <c r="F153" s="30"/>
      <c r="G153" s="30"/>
      <c r="H153" s="30"/>
      <c r="I153" s="18"/>
      <c r="J153" s="30"/>
      <c r="K153" s="18"/>
      <c r="L153" s="19"/>
      <c r="M153" s="19"/>
      <c r="N153" s="19"/>
      <c r="O153" s="19"/>
      <c r="P153" s="19"/>
      <c r="Q153"/>
      <c r="R153" s="32"/>
      <c r="S153" s="32"/>
      <c r="T153" s="21"/>
      <c r="U153" s="21"/>
      <c r="V153" s="21"/>
      <c r="W153" s="21"/>
      <c r="X153"/>
      <c r="Y153" s="32"/>
      <c r="Z153" s="32"/>
      <c r="AA153" s="32"/>
      <c r="AB153" s="32"/>
    </row>
    <row r="154" spans="2:28" s="17" customFormat="1" x14ac:dyDescent="0.3">
      <c r="B154" s="9"/>
      <c r="C154" s="15"/>
      <c r="D154" s="16"/>
      <c r="E154" s="30"/>
      <c r="F154" s="30"/>
      <c r="G154" s="30"/>
      <c r="H154" s="30"/>
      <c r="I154" s="18"/>
      <c r="J154" s="30"/>
      <c r="K154" s="18"/>
      <c r="L154" s="19"/>
      <c r="M154" s="19"/>
      <c r="N154" s="19"/>
      <c r="O154" s="19"/>
      <c r="P154" s="19"/>
      <c r="Q154"/>
      <c r="R154" s="32"/>
      <c r="S154" s="32"/>
      <c r="T154" s="21"/>
      <c r="U154" s="21"/>
      <c r="V154" s="21"/>
      <c r="W154" s="21"/>
      <c r="X154"/>
      <c r="Y154" s="32"/>
      <c r="Z154" s="32"/>
      <c r="AA154" s="32"/>
      <c r="AB154" s="32"/>
    </row>
    <row r="155" spans="2:28" s="17" customFormat="1" x14ac:dyDescent="0.3">
      <c r="B155" s="9"/>
      <c r="C155" s="15"/>
      <c r="D155" s="16"/>
      <c r="E155" s="30"/>
      <c r="F155" s="30"/>
      <c r="G155" s="30"/>
      <c r="H155" s="30"/>
      <c r="I155" s="18"/>
      <c r="J155" s="30"/>
      <c r="K155" s="18"/>
      <c r="L155" s="19"/>
      <c r="M155" s="19"/>
      <c r="N155" s="19"/>
      <c r="O155" s="19"/>
      <c r="P155" s="19"/>
      <c r="Q155"/>
      <c r="R155" s="32"/>
      <c r="S155" s="32"/>
      <c r="T155" s="21"/>
      <c r="U155" s="21"/>
      <c r="V155" s="21"/>
      <c r="W155" s="21"/>
      <c r="X155"/>
      <c r="Y155" s="32"/>
      <c r="Z155" s="32"/>
      <c r="AA155" s="32"/>
      <c r="AB155" s="32"/>
    </row>
    <row r="156" spans="2:28" s="17" customFormat="1" x14ac:dyDescent="0.3">
      <c r="B156" s="9"/>
      <c r="C156" s="15"/>
      <c r="D156" s="16"/>
      <c r="E156" s="30"/>
      <c r="F156" s="30"/>
      <c r="G156" s="30"/>
      <c r="H156" s="30"/>
      <c r="I156" s="18"/>
      <c r="J156" s="30"/>
      <c r="K156" s="18"/>
      <c r="L156" s="19"/>
      <c r="M156" s="19"/>
      <c r="N156" s="19"/>
      <c r="O156" s="19"/>
      <c r="P156" s="19"/>
      <c r="Q156"/>
      <c r="R156" s="32"/>
      <c r="S156" s="32"/>
      <c r="T156" s="21"/>
      <c r="U156" s="21"/>
      <c r="V156" s="21"/>
      <c r="W156" s="21"/>
      <c r="X156"/>
      <c r="Y156" s="32"/>
      <c r="Z156" s="32"/>
      <c r="AA156" s="32"/>
      <c r="AB156" s="32"/>
    </row>
    <row r="157" spans="2:28" s="17" customFormat="1" x14ac:dyDescent="0.3">
      <c r="B157" s="9"/>
      <c r="C157" s="15"/>
      <c r="D157" s="16"/>
      <c r="E157" s="30"/>
      <c r="F157" s="30"/>
      <c r="G157" s="30"/>
      <c r="H157" s="30"/>
      <c r="I157" s="18"/>
      <c r="J157" s="30"/>
      <c r="K157" s="18"/>
      <c r="L157" s="19"/>
      <c r="M157" s="19"/>
      <c r="N157" s="19"/>
      <c r="O157" s="19"/>
      <c r="P157" s="19"/>
      <c r="Q157"/>
      <c r="R157" s="32"/>
      <c r="S157" s="32"/>
      <c r="T157" s="21"/>
      <c r="U157" s="21"/>
      <c r="V157" s="21"/>
      <c r="W157" s="21"/>
      <c r="X157"/>
      <c r="Y157" s="32"/>
      <c r="Z157" s="32"/>
      <c r="AA157" s="32"/>
      <c r="AB157" s="32"/>
    </row>
    <row r="158" spans="2:28" s="17" customFormat="1" x14ac:dyDescent="0.3">
      <c r="B158" s="9"/>
      <c r="C158" s="15"/>
      <c r="D158" s="16"/>
      <c r="E158" s="30"/>
      <c r="F158" s="30"/>
      <c r="G158" s="30"/>
      <c r="H158" s="30"/>
      <c r="I158" s="18"/>
      <c r="J158" s="30"/>
      <c r="K158" s="18"/>
      <c r="L158" s="19"/>
      <c r="M158" s="19"/>
      <c r="N158" s="19"/>
      <c r="O158" s="19"/>
      <c r="P158" s="19"/>
      <c r="Q158"/>
      <c r="R158" s="32"/>
      <c r="S158" s="32"/>
      <c r="T158" s="21"/>
      <c r="U158" s="21"/>
      <c r="V158" s="21"/>
      <c r="W158" s="21"/>
      <c r="X158"/>
      <c r="Y158" s="32"/>
      <c r="Z158" s="32"/>
      <c r="AA158" s="32"/>
      <c r="AB158" s="32"/>
    </row>
    <row r="159" spans="2:28" s="17" customFormat="1" x14ac:dyDescent="0.3">
      <c r="B159" s="9"/>
      <c r="C159" s="15"/>
      <c r="D159" s="16"/>
      <c r="E159" s="30"/>
      <c r="F159" s="30"/>
      <c r="G159" s="30"/>
      <c r="H159" s="30"/>
      <c r="I159" s="18"/>
      <c r="J159" s="30"/>
      <c r="K159" s="18"/>
      <c r="L159" s="19"/>
      <c r="M159" s="19"/>
      <c r="N159" s="19"/>
      <c r="O159" s="19"/>
      <c r="P159" s="19"/>
      <c r="Q159"/>
      <c r="R159" s="32"/>
      <c r="S159" s="32"/>
      <c r="T159" s="21"/>
      <c r="U159" s="21"/>
      <c r="V159" s="21"/>
      <c r="W159" s="21"/>
      <c r="X159"/>
      <c r="Y159" s="32"/>
      <c r="Z159" s="32"/>
      <c r="AA159" s="32"/>
      <c r="AB159" s="32"/>
    </row>
    <row r="160" spans="2:28" s="17" customFormat="1" x14ac:dyDescent="0.3">
      <c r="B160" s="9"/>
      <c r="C160" s="15"/>
      <c r="D160" s="16"/>
      <c r="E160" s="30"/>
      <c r="F160" s="30"/>
      <c r="G160" s="30"/>
      <c r="H160" s="30"/>
      <c r="I160" s="18"/>
      <c r="J160" s="30"/>
      <c r="K160" s="18"/>
      <c r="L160" s="19"/>
      <c r="M160" s="19"/>
      <c r="N160" s="19"/>
      <c r="O160" s="19"/>
      <c r="P160" s="19"/>
      <c r="Q160"/>
      <c r="R160" s="32"/>
      <c r="S160" s="32"/>
      <c r="T160" s="21"/>
      <c r="U160" s="21"/>
      <c r="V160" s="21"/>
      <c r="W160" s="21"/>
      <c r="X160"/>
      <c r="Y160" s="32"/>
      <c r="Z160" s="32"/>
      <c r="AA160" s="32"/>
      <c r="AB160" s="32"/>
    </row>
    <row r="161" spans="2:28" s="17" customFormat="1" x14ac:dyDescent="0.3">
      <c r="B161" s="9"/>
      <c r="C161" s="15"/>
      <c r="D161" s="16"/>
      <c r="E161" s="30"/>
      <c r="F161" s="30"/>
      <c r="G161" s="30"/>
      <c r="H161" s="30"/>
      <c r="I161" s="18"/>
      <c r="J161" s="30"/>
      <c r="K161" s="18"/>
      <c r="L161" s="19"/>
      <c r="M161" s="19"/>
      <c r="N161" s="19"/>
      <c r="O161" s="19"/>
      <c r="P161" s="19"/>
      <c r="Q161"/>
      <c r="R161" s="32"/>
      <c r="S161" s="32"/>
      <c r="T161" s="21"/>
      <c r="U161" s="21"/>
      <c r="V161" s="21"/>
      <c r="W161" s="21"/>
      <c r="X161"/>
      <c r="Y161" s="32"/>
      <c r="Z161" s="32"/>
      <c r="AA161" s="32"/>
      <c r="AB161" s="32"/>
    </row>
    <row r="162" spans="2:28" s="17" customFormat="1" x14ac:dyDescent="0.3">
      <c r="B162" s="9"/>
      <c r="C162" s="15"/>
      <c r="D162" s="16"/>
      <c r="E162" s="30"/>
      <c r="F162" s="30"/>
      <c r="G162" s="30"/>
      <c r="H162" s="30"/>
      <c r="I162" s="18"/>
      <c r="J162" s="30"/>
      <c r="K162" s="18"/>
      <c r="L162" s="19"/>
      <c r="M162" s="19"/>
      <c r="N162" s="19"/>
      <c r="O162" s="19"/>
      <c r="P162" s="19"/>
      <c r="Q162"/>
      <c r="R162" s="32"/>
      <c r="S162" s="32"/>
      <c r="T162" s="21"/>
      <c r="U162" s="21"/>
      <c r="V162" s="21"/>
      <c r="W162" s="21"/>
      <c r="X162"/>
      <c r="Y162" s="32"/>
      <c r="Z162" s="32"/>
      <c r="AA162" s="32"/>
      <c r="AB162" s="32"/>
    </row>
    <row r="163" spans="2:28" s="17" customFormat="1" x14ac:dyDescent="0.3">
      <c r="B163" s="9"/>
      <c r="C163" s="15"/>
      <c r="D163" s="16"/>
      <c r="E163" s="30"/>
      <c r="F163" s="30"/>
      <c r="G163" s="30"/>
      <c r="H163" s="30"/>
      <c r="I163" s="18"/>
      <c r="J163" s="30"/>
      <c r="K163" s="18"/>
      <c r="L163" s="19"/>
      <c r="M163" s="19"/>
      <c r="N163" s="19"/>
      <c r="O163" s="19"/>
      <c r="P163" s="19"/>
      <c r="Q163"/>
      <c r="R163" s="32"/>
      <c r="S163" s="32"/>
      <c r="T163" s="21"/>
      <c r="U163" s="21"/>
      <c r="V163" s="21"/>
      <c r="W163" s="21"/>
      <c r="X163"/>
      <c r="Y163" s="32"/>
      <c r="Z163" s="32"/>
      <c r="AA163" s="32"/>
      <c r="AB163" s="32"/>
    </row>
    <row r="164" spans="2:28" s="17" customFormat="1" x14ac:dyDescent="0.3">
      <c r="B164" s="9"/>
      <c r="C164" s="15"/>
      <c r="D164" s="16"/>
      <c r="E164" s="30"/>
      <c r="F164" s="30"/>
      <c r="G164" s="30"/>
      <c r="H164" s="30"/>
      <c r="I164" s="18"/>
      <c r="J164" s="30"/>
      <c r="K164" s="18"/>
      <c r="L164" s="19"/>
      <c r="M164" s="19"/>
      <c r="N164" s="19"/>
      <c r="O164" s="19"/>
      <c r="P164" s="19"/>
      <c r="Q164"/>
      <c r="R164" s="32"/>
      <c r="S164" s="32"/>
      <c r="T164" s="21"/>
      <c r="U164" s="21"/>
      <c r="V164" s="21"/>
      <c r="W164" s="21"/>
      <c r="X164"/>
      <c r="Y164" s="32"/>
      <c r="Z164" s="32"/>
      <c r="AA164" s="32"/>
      <c r="AB164" s="32"/>
    </row>
    <row r="165" spans="2:28" s="17" customFormat="1" x14ac:dyDescent="0.3">
      <c r="B165" s="9"/>
      <c r="C165" s="15"/>
      <c r="D165" s="16"/>
      <c r="E165" s="30"/>
      <c r="F165" s="30"/>
      <c r="G165" s="30"/>
      <c r="H165" s="30"/>
      <c r="I165" s="18"/>
      <c r="J165" s="30"/>
      <c r="K165" s="18"/>
      <c r="L165" s="19"/>
      <c r="M165" s="19"/>
      <c r="N165" s="19"/>
      <c r="O165" s="19"/>
      <c r="P165" s="19"/>
      <c r="Q165"/>
      <c r="R165" s="32"/>
      <c r="S165" s="32"/>
      <c r="T165" s="21"/>
      <c r="U165" s="21"/>
      <c r="V165" s="21"/>
      <c r="W165" s="21"/>
      <c r="X165"/>
      <c r="Y165" s="32"/>
      <c r="Z165" s="32"/>
      <c r="AA165" s="32"/>
      <c r="AB165" s="32"/>
    </row>
    <row r="166" spans="2:28" s="17" customFormat="1" x14ac:dyDescent="0.3">
      <c r="B166" s="9"/>
      <c r="C166" s="15"/>
      <c r="D166" s="16"/>
      <c r="E166" s="30"/>
      <c r="F166" s="30"/>
      <c r="G166" s="30"/>
      <c r="H166" s="30"/>
      <c r="I166" s="18"/>
      <c r="J166" s="30"/>
      <c r="K166" s="18"/>
      <c r="L166" s="19"/>
      <c r="M166" s="19"/>
      <c r="N166" s="19"/>
      <c r="O166" s="19"/>
      <c r="P166" s="19"/>
      <c r="Q166"/>
      <c r="R166" s="32"/>
      <c r="S166" s="32"/>
      <c r="T166" s="21"/>
      <c r="U166" s="21"/>
      <c r="V166" s="21"/>
      <c r="W166" s="21"/>
      <c r="X166"/>
      <c r="Y166" s="32"/>
      <c r="Z166" s="32"/>
      <c r="AA166" s="32"/>
      <c r="AB166" s="32"/>
    </row>
    <row r="167" spans="2:28" s="17" customFormat="1" x14ac:dyDescent="0.3">
      <c r="B167" s="9"/>
      <c r="C167" s="15"/>
      <c r="D167" s="16"/>
      <c r="E167" s="30"/>
      <c r="F167" s="30"/>
      <c r="G167" s="30"/>
      <c r="H167" s="30"/>
      <c r="I167" s="18"/>
      <c r="J167" s="30"/>
      <c r="K167" s="18"/>
      <c r="L167" s="19"/>
      <c r="M167" s="19"/>
      <c r="N167" s="19"/>
      <c r="O167" s="19"/>
      <c r="P167" s="19"/>
      <c r="Q167"/>
      <c r="R167" s="32"/>
      <c r="S167" s="32"/>
      <c r="T167" s="21"/>
      <c r="U167" s="21"/>
      <c r="V167" s="21"/>
      <c r="W167" s="21"/>
      <c r="X167"/>
      <c r="Y167" s="32"/>
      <c r="Z167" s="32"/>
      <c r="AA167" s="32"/>
      <c r="AB167" s="32"/>
    </row>
    <row r="168" spans="2:28" s="17" customFormat="1" x14ac:dyDescent="0.3">
      <c r="B168" s="9"/>
      <c r="C168" s="15"/>
      <c r="D168" s="16"/>
      <c r="E168" s="30"/>
      <c r="F168" s="30"/>
      <c r="G168" s="30"/>
      <c r="H168" s="30"/>
      <c r="I168" s="18"/>
      <c r="J168" s="30"/>
      <c r="K168" s="18"/>
      <c r="L168" s="19"/>
      <c r="M168" s="19"/>
      <c r="N168" s="19"/>
      <c r="O168" s="19"/>
      <c r="P168" s="19"/>
      <c r="Q168"/>
      <c r="R168" s="32"/>
      <c r="S168" s="32"/>
      <c r="T168" s="21"/>
      <c r="U168" s="21"/>
      <c r="V168" s="21"/>
      <c r="W168" s="21"/>
      <c r="X168"/>
      <c r="Y168" s="32"/>
      <c r="Z168" s="32"/>
      <c r="AA168" s="32"/>
      <c r="AB168" s="32"/>
    </row>
    <row r="169" spans="2:28" s="17" customFormat="1" x14ac:dyDescent="0.3">
      <c r="B169" s="9"/>
      <c r="C169" s="15"/>
      <c r="D169" s="16"/>
      <c r="E169" s="30"/>
      <c r="F169" s="30"/>
      <c r="G169" s="30"/>
      <c r="H169" s="30"/>
      <c r="I169" s="18"/>
      <c r="J169" s="30"/>
      <c r="K169" s="18"/>
      <c r="L169" s="19"/>
      <c r="M169" s="19"/>
      <c r="N169" s="19"/>
      <c r="O169" s="19"/>
      <c r="P169" s="19"/>
      <c r="Q169"/>
      <c r="R169" s="32"/>
      <c r="S169" s="32"/>
      <c r="T169" s="21"/>
      <c r="U169" s="21"/>
      <c r="V169" s="21"/>
      <c r="W169" s="21"/>
      <c r="X169"/>
      <c r="Y169" s="32"/>
      <c r="Z169" s="32"/>
      <c r="AA169" s="32"/>
      <c r="AB169" s="32"/>
    </row>
    <row r="170" spans="2:28" s="17" customFormat="1" x14ac:dyDescent="0.3">
      <c r="B170" s="9"/>
      <c r="C170" s="15"/>
      <c r="D170" s="16"/>
      <c r="E170" s="30"/>
      <c r="F170" s="30"/>
      <c r="G170" s="30"/>
      <c r="H170" s="30"/>
      <c r="I170" s="18"/>
      <c r="J170" s="30"/>
      <c r="K170" s="18"/>
      <c r="L170" s="19"/>
      <c r="M170" s="19"/>
      <c r="N170" s="19"/>
      <c r="O170" s="19"/>
      <c r="P170" s="19"/>
      <c r="Q170"/>
      <c r="R170" s="32"/>
      <c r="S170" s="32"/>
      <c r="T170" s="21"/>
      <c r="U170" s="21"/>
      <c r="V170" s="21"/>
      <c r="W170" s="21"/>
      <c r="X170"/>
      <c r="Y170" s="32"/>
      <c r="Z170" s="32"/>
      <c r="AA170" s="32"/>
      <c r="AB170" s="32"/>
    </row>
    <row r="171" spans="2:28" s="17" customFormat="1" x14ac:dyDescent="0.3">
      <c r="B171" s="9"/>
      <c r="C171" s="15"/>
      <c r="D171" s="16"/>
      <c r="E171" s="30"/>
      <c r="F171" s="30"/>
      <c r="G171" s="30"/>
      <c r="H171" s="30"/>
      <c r="I171" s="18"/>
      <c r="J171" s="30"/>
      <c r="K171" s="18"/>
      <c r="L171" s="19"/>
      <c r="M171" s="19"/>
      <c r="N171" s="19"/>
      <c r="O171" s="19"/>
      <c r="P171" s="19"/>
      <c r="Q171"/>
      <c r="R171" s="32"/>
      <c r="S171" s="32"/>
      <c r="T171" s="21"/>
      <c r="U171" s="21"/>
      <c r="V171" s="21"/>
      <c r="W171" s="21"/>
      <c r="X171"/>
      <c r="Y171" s="32"/>
      <c r="Z171" s="32"/>
      <c r="AA171" s="32"/>
      <c r="AB171" s="32"/>
    </row>
    <row r="172" spans="2:28" s="17" customFormat="1" x14ac:dyDescent="0.3">
      <c r="B172" s="9"/>
      <c r="C172" s="15"/>
      <c r="D172" s="16"/>
      <c r="E172" s="30"/>
      <c r="F172" s="30"/>
      <c r="G172" s="30"/>
      <c r="H172" s="30"/>
      <c r="I172" s="18"/>
      <c r="J172" s="30"/>
      <c r="K172" s="18"/>
      <c r="L172" s="19"/>
      <c r="M172" s="19"/>
      <c r="N172" s="19"/>
      <c r="O172" s="19"/>
      <c r="P172" s="19"/>
      <c r="Q172"/>
      <c r="R172" s="32"/>
      <c r="S172" s="32"/>
      <c r="T172" s="21"/>
      <c r="U172" s="21"/>
      <c r="V172" s="21"/>
      <c r="W172" s="21"/>
      <c r="X172"/>
      <c r="Y172" s="32"/>
      <c r="Z172" s="32"/>
      <c r="AA172" s="32"/>
      <c r="AB172" s="32"/>
    </row>
    <row r="173" spans="2:28" s="17" customFormat="1" x14ac:dyDescent="0.3">
      <c r="B173" s="9"/>
      <c r="C173" s="15"/>
      <c r="D173" s="16"/>
      <c r="E173" s="30"/>
      <c r="F173" s="30"/>
      <c r="G173" s="30"/>
      <c r="H173" s="30"/>
      <c r="I173" s="18"/>
      <c r="J173" s="30"/>
      <c r="K173" s="18"/>
      <c r="L173" s="19"/>
      <c r="M173" s="19"/>
      <c r="N173" s="19"/>
      <c r="O173" s="19"/>
      <c r="P173" s="19"/>
      <c r="Q173"/>
      <c r="R173" s="32"/>
      <c r="S173" s="32"/>
      <c r="T173" s="21"/>
      <c r="U173" s="21"/>
      <c r="V173" s="21"/>
      <c r="W173" s="21"/>
      <c r="X173"/>
      <c r="Y173" s="32"/>
      <c r="Z173" s="32"/>
      <c r="AA173" s="32"/>
      <c r="AB173" s="32"/>
    </row>
    <row r="174" spans="2:28" s="17" customFormat="1" x14ac:dyDescent="0.3">
      <c r="B174" s="9"/>
      <c r="C174" s="15"/>
      <c r="D174" s="16"/>
      <c r="E174" s="30"/>
      <c r="F174" s="30"/>
      <c r="G174" s="30"/>
      <c r="H174" s="30"/>
      <c r="I174" s="18"/>
      <c r="J174" s="30"/>
      <c r="K174" s="18"/>
      <c r="L174" s="19"/>
      <c r="M174" s="19"/>
      <c r="N174" s="19"/>
      <c r="O174" s="19"/>
      <c r="P174" s="19"/>
      <c r="Q174"/>
      <c r="R174" s="32"/>
      <c r="S174" s="32"/>
      <c r="T174" s="21"/>
      <c r="U174" s="21"/>
      <c r="V174" s="21"/>
      <c r="W174" s="21"/>
      <c r="X174"/>
      <c r="Y174" s="32"/>
      <c r="Z174" s="32"/>
      <c r="AA174" s="32"/>
      <c r="AB174" s="32"/>
    </row>
    <row r="175" spans="2:28" s="17" customFormat="1" x14ac:dyDescent="0.3">
      <c r="B175" s="9"/>
      <c r="C175" s="15"/>
      <c r="D175" s="16"/>
      <c r="E175" s="30"/>
      <c r="F175" s="30"/>
      <c r="G175" s="30"/>
      <c r="H175" s="30"/>
      <c r="I175" s="18"/>
      <c r="J175" s="30"/>
      <c r="K175" s="18"/>
      <c r="L175" s="19"/>
      <c r="M175" s="19"/>
      <c r="N175" s="19"/>
      <c r="O175" s="19"/>
      <c r="P175" s="19"/>
      <c r="Q175"/>
      <c r="R175" s="32"/>
      <c r="S175" s="32"/>
      <c r="T175" s="21"/>
      <c r="U175" s="21"/>
      <c r="V175" s="21"/>
      <c r="W175" s="21"/>
      <c r="X175"/>
      <c r="Y175" s="32"/>
      <c r="Z175" s="32"/>
      <c r="AA175" s="32"/>
      <c r="AB175" s="32"/>
    </row>
    <row r="176" spans="2:28" s="17" customFormat="1" x14ac:dyDescent="0.3">
      <c r="B176" s="9"/>
      <c r="C176" s="15"/>
      <c r="D176" s="16"/>
      <c r="E176" s="30"/>
      <c r="F176" s="30"/>
      <c r="G176" s="30"/>
      <c r="H176" s="30"/>
      <c r="I176" s="18"/>
      <c r="J176" s="30"/>
      <c r="K176" s="18"/>
      <c r="L176" s="19"/>
      <c r="M176" s="19"/>
      <c r="N176" s="19"/>
      <c r="O176" s="19"/>
      <c r="P176" s="19"/>
      <c r="Q176"/>
      <c r="R176" s="32"/>
      <c r="S176" s="32"/>
      <c r="T176" s="21"/>
      <c r="U176" s="21"/>
      <c r="V176" s="21"/>
      <c r="W176" s="21"/>
      <c r="X176"/>
      <c r="Y176" s="32"/>
      <c r="Z176" s="32"/>
      <c r="AA176" s="32"/>
      <c r="AB176" s="32"/>
    </row>
    <row r="177" spans="2:28" s="17" customFormat="1" x14ac:dyDescent="0.3">
      <c r="B177" s="9"/>
      <c r="C177" s="15"/>
      <c r="D177" s="16"/>
      <c r="E177" s="30"/>
      <c r="F177" s="30"/>
      <c r="G177" s="30"/>
      <c r="H177" s="30"/>
      <c r="I177" s="18"/>
      <c r="J177" s="30"/>
      <c r="K177" s="18"/>
      <c r="L177" s="19"/>
      <c r="M177" s="19"/>
      <c r="N177" s="19"/>
      <c r="O177" s="19"/>
      <c r="P177" s="19"/>
      <c r="Q177"/>
      <c r="R177" s="32"/>
      <c r="S177" s="32"/>
      <c r="T177" s="21"/>
      <c r="U177" s="21"/>
      <c r="V177" s="21"/>
      <c r="W177" s="21"/>
      <c r="X177"/>
      <c r="Y177" s="32"/>
      <c r="Z177" s="32"/>
      <c r="AA177" s="32"/>
      <c r="AB177" s="32"/>
    </row>
    <row r="178" spans="2:28" s="17" customFormat="1" x14ac:dyDescent="0.3">
      <c r="B178" s="9"/>
      <c r="C178" s="15"/>
      <c r="D178" s="16"/>
      <c r="E178" s="30"/>
      <c r="F178" s="30"/>
      <c r="G178" s="30"/>
      <c r="H178" s="30"/>
      <c r="I178" s="18"/>
      <c r="J178" s="30"/>
      <c r="K178" s="18"/>
      <c r="L178" s="19"/>
      <c r="M178" s="19"/>
      <c r="N178" s="19"/>
      <c r="O178" s="19"/>
      <c r="P178" s="19"/>
      <c r="Q178"/>
      <c r="R178" s="32"/>
      <c r="S178" s="32"/>
      <c r="T178" s="21"/>
      <c r="U178" s="21"/>
      <c r="V178" s="21"/>
      <c r="W178" s="21"/>
      <c r="X178"/>
      <c r="Y178" s="32"/>
      <c r="Z178" s="32"/>
      <c r="AA178" s="32"/>
      <c r="AB178" s="32"/>
    </row>
    <row r="179" spans="2:28" s="17" customFormat="1" x14ac:dyDescent="0.3">
      <c r="B179" s="9"/>
      <c r="C179" s="15"/>
      <c r="D179" s="16"/>
      <c r="E179" s="30"/>
      <c r="F179" s="30"/>
      <c r="G179" s="30"/>
      <c r="H179" s="30"/>
      <c r="I179" s="18"/>
      <c r="J179" s="30"/>
      <c r="K179" s="18"/>
      <c r="L179" s="19"/>
      <c r="M179" s="19"/>
      <c r="N179" s="19"/>
      <c r="O179" s="19"/>
      <c r="P179" s="19"/>
      <c r="Q179"/>
      <c r="R179" s="32"/>
      <c r="S179" s="32"/>
      <c r="T179" s="21"/>
      <c r="U179" s="21"/>
      <c r="V179" s="21"/>
      <c r="W179" s="21"/>
      <c r="X179"/>
      <c r="Y179" s="32"/>
      <c r="Z179" s="32"/>
      <c r="AA179" s="32"/>
      <c r="AB179" s="32"/>
    </row>
    <row r="180" spans="2:28" s="17" customFormat="1" x14ac:dyDescent="0.3">
      <c r="B180" s="9"/>
      <c r="C180" s="15"/>
      <c r="D180" s="16"/>
      <c r="E180" s="30"/>
      <c r="F180" s="30"/>
      <c r="G180" s="30"/>
      <c r="H180" s="30"/>
      <c r="I180" s="18"/>
      <c r="J180" s="30"/>
      <c r="K180" s="18"/>
      <c r="L180" s="19"/>
      <c r="M180" s="19"/>
      <c r="N180" s="19"/>
      <c r="O180" s="19"/>
      <c r="P180" s="19"/>
      <c r="Q180"/>
      <c r="R180" s="32"/>
      <c r="S180" s="32"/>
      <c r="T180" s="21"/>
      <c r="U180" s="21"/>
      <c r="V180" s="21"/>
      <c r="W180" s="21"/>
      <c r="X180"/>
      <c r="Y180" s="32"/>
      <c r="Z180" s="32"/>
      <c r="AA180" s="32"/>
      <c r="AB180" s="32"/>
    </row>
    <row r="181" spans="2:28" s="17" customFormat="1" x14ac:dyDescent="0.3">
      <c r="B181" s="9"/>
      <c r="C181" s="15"/>
      <c r="D181" s="16"/>
      <c r="E181" s="30"/>
      <c r="F181" s="30"/>
      <c r="G181" s="30"/>
      <c r="H181" s="30"/>
      <c r="I181" s="18"/>
      <c r="J181" s="30"/>
      <c r="K181" s="18"/>
      <c r="L181" s="19"/>
      <c r="M181" s="19"/>
      <c r="N181" s="19"/>
      <c r="O181" s="19"/>
      <c r="P181" s="19"/>
      <c r="Q181"/>
      <c r="R181" s="32"/>
      <c r="S181" s="32"/>
      <c r="T181" s="21"/>
      <c r="U181" s="21"/>
      <c r="V181" s="21"/>
      <c r="W181" s="21"/>
      <c r="X181"/>
      <c r="Y181" s="32"/>
      <c r="Z181" s="32"/>
      <c r="AA181" s="32"/>
      <c r="AB181" s="32"/>
    </row>
    <row r="182" spans="2:28" s="17" customFormat="1" x14ac:dyDescent="0.3">
      <c r="B182" s="9"/>
      <c r="C182" s="15"/>
      <c r="D182" s="16"/>
      <c r="E182" s="30"/>
      <c r="F182" s="30"/>
      <c r="G182" s="30"/>
      <c r="H182" s="30"/>
      <c r="I182" s="18"/>
      <c r="J182" s="30"/>
      <c r="K182" s="18"/>
      <c r="L182" s="19"/>
      <c r="M182" s="19"/>
      <c r="N182" s="19"/>
      <c r="O182" s="19"/>
      <c r="P182" s="19"/>
      <c r="Q182"/>
      <c r="R182" s="32"/>
      <c r="S182" s="32"/>
      <c r="T182" s="21"/>
      <c r="U182" s="21"/>
      <c r="V182" s="21"/>
      <c r="W182" s="21"/>
      <c r="X182"/>
      <c r="Y182" s="32"/>
      <c r="Z182" s="32"/>
      <c r="AA182" s="32"/>
      <c r="AB182" s="32"/>
    </row>
    <row r="183" spans="2:28" s="17" customFormat="1" x14ac:dyDescent="0.3">
      <c r="B183" s="9"/>
      <c r="C183" s="15"/>
      <c r="D183" s="16"/>
      <c r="E183" s="30"/>
      <c r="F183" s="30"/>
      <c r="G183" s="30"/>
      <c r="H183" s="30"/>
      <c r="I183" s="18"/>
      <c r="J183" s="30"/>
      <c r="K183" s="18"/>
      <c r="L183" s="19"/>
      <c r="M183" s="19"/>
      <c r="N183" s="19"/>
      <c r="O183" s="19"/>
      <c r="P183" s="19"/>
      <c r="Q183"/>
      <c r="R183" s="32"/>
      <c r="S183" s="32"/>
      <c r="T183" s="21"/>
      <c r="U183" s="21"/>
      <c r="V183" s="21"/>
      <c r="W183" s="21"/>
      <c r="X183"/>
      <c r="Y183" s="32"/>
      <c r="Z183" s="32"/>
      <c r="AA183" s="32"/>
      <c r="AB183" s="32"/>
    </row>
    <row r="184" spans="2:28" s="17" customFormat="1" x14ac:dyDescent="0.3">
      <c r="B184" s="9"/>
      <c r="C184" s="15"/>
      <c r="D184" s="16"/>
      <c r="E184" s="30"/>
      <c r="F184" s="30"/>
      <c r="G184" s="30"/>
      <c r="H184" s="30"/>
      <c r="I184" s="18"/>
      <c r="J184" s="30"/>
      <c r="K184" s="18"/>
      <c r="L184" s="19"/>
      <c r="M184" s="19"/>
      <c r="N184" s="19"/>
      <c r="O184" s="19"/>
      <c r="P184" s="19"/>
      <c r="Q184"/>
      <c r="R184" s="32"/>
      <c r="S184" s="32"/>
      <c r="T184" s="21"/>
      <c r="U184" s="21"/>
      <c r="V184" s="21"/>
      <c r="W184" s="21"/>
      <c r="X184"/>
      <c r="Y184" s="32"/>
      <c r="Z184" s="32"/>
      <c r="AA184" s="32"/>
      <c r="AB184" s="32"/>
    </row>
    <row r="185" spans="2:28" s="17" customFormat="1" x14ac:dyDescent="0.3">
      <c r="B185" s="9"/>
      <c r="C185" s="15"/>
      <c r="D185" s="16"/>
      <c r="E185" s="30"/>
      <c r="F185" s="30"/>
      <c r="G185" s="30"/>
      <c r="H185" s="30"/>
      <c r="I185" s="18"/>
      <c r="J185" s="30"/>
      <c r="K185" s="18"/>
      <c r="L185" s="19"/>
      <c r="M185" s="19"/>
      <c r="N185" s="19"/>
      <c r="O185" s="19"/>
      <c r="P185" s="19"/>
      <c r="Q185"/>
      <c r="R185" s="32"/>
      <c r="S185" s="32"/>
      <c r="T185" s="21"/>
      <c r="U185" s="21"/>
      <c r="V185" s="21"/>
      <c r="W185" s="21"/>
      <c r="X185"/>
      <c r="Y185" s="32"/>
      <c r="Z185" s="32"/>
      <c r="AA185" s="32"/>
      <c r="AB185" s="32"/>
    </row>
    <row r="186" spans="2:28" s="17" customFormat="1" x14ac:dyDescent="0.3">
      <c r="B186" s="9"/>
      <c r="C186" s="15"/>
      <c r="D186" s="16"/>
      <c r="E186" s="30"/>
      <c r="F186" s="30"/>
      <c r="G186" s="30"/>
      <c r="H186" s="30"/>
      <c r="I186" s="18"/>
      <c r="J186" s="30"/>
      <c r="K186" s="18"/>
      <c r="L186" s="19"/>
      <c r="M186" s="19"/>
      <c r="N186" s="19"/>
      <c r="O186" s="19"/>
      <c r="P186" s="19"/>
      <c r="Q186"/>
      <c r="R186" s="32"/>
      <c r="S186" s="32"/>
      <c r="T186" s="21"/>
      <c r="U186" s="21"/>
      <c r="V186" s="21"/>
      <c r="W186" s="21"/>
      <c r="X186"/>
      <c r="Y186" s="32"/>
      <c r="Z186" s="32"/>
      <c r="AA186" s="32"/>
      <c r="AB186" s="32"/>
    </row>
    <row r="187" spans="2:28" s="17" customFormat="1" x14ac:dyDescent="0.3">
      <c r="B187" s="9"/>
      <c r="C187" s="15"/>
      <c r="D187" s="16"/>
      <c r="E187" s="30"/>
      <c r="F187" s="30"/>
      <c r="G187" s="30"/>
      <c r="H187" s="30"/>
      <c r="I187" s="18"/>
      <c r="J187" s="30"/>
      <c r="K187" s="18"/>
      <c r="L187" s="19"/>
      <c r="M187" s="19"/>
      <c r="N187" s="19"/>
      <c r="O187" s="19"/>
      <c r="P187" s="19"/>
      <c r="Q187"/>
      <c r="R187" s="32"/>
      <c r="S187" s="32"/>
      <c r="T187" s="21"/>
      <c r="U187" s="21"/>
      <c r="V187" s="21"/>
      <c r="W187" s="21"/>
      <c r="X187"/>
      <c r="Y187" s="32"/>
      <c r="Z187" s="32"/>
      <c r="AA187" s="32"/>
      <c r="AB187" s="32"/>
    </row>
    <row r="188" spans="2:28" s="17" customFormat="1" x14ac:dyDescent="0.3">
      <c r="B188" s="9"/>
      <c r="C188" s="15"/>
      <c r="D188" s="16"/>
      <c r="E188" s="30"/>
      <c r="F188" s="30"/>
      <c r="G188" s="30"/>
      <c r="H188" s="30"/>
      <c r="I188" s="18"/>
      <c r="J188" s="30"/>
      <c r="K188" s="18"/>
      <c r="L188" s="19"/>
      <c r="M188" s="19"/>
      <c r="N188" s="19"/>
      <c r="O188" s="19"/>
      <c r="P188" s="19"/>
      <c r="Q188"/>
      <c r="R188" s="32"/>
      <c r="S188" s="32"/>
      <c r="T188" s="21"/>
      <c r="U188" s="21"/>
      <c r="V188" s="21"/>
      <c r="W188" s="21"/>
      <c r="X188"/>
      <c r="Y188" s="32"/>
      <c r="Z188" s="32"/>
      <c r="AA188" s="32"/>
      <c r="AB188" s="32"/>
    </row>
    <row r="189" spans="2:28" s="17" customFormat="1" x14ac:dyDescent="0.3">
      <c r="B189" s="9"/>
      <c r="C189" s="15"/>
      <c r="D189" s="16"/>
      <c r="E189" s="30"/>
      <c r="F189" s="30"/>
      <c r="G189" s="30"/>
      <c r="H189" s="30"/>
      <c r="I189" s="18"/>
      <c r="J189" s="30"/>
      <c r="K189" s="18"/>
      <c r="L189" s="19"/>
      <c r="M189" s="19"/>
      <c r="N189" s="19"/>
      <c r="O189" s="19"/>
      <c r="P189" s="19"/>
      <c r="Q189"/>
      <c r="R189" s="32"/>
      <c r="S189" s="32"/>
      <c r="T189" s="21"/>
      <c r="U189" s="21"/>
      <c r="V189" s="21"/>
      <c r="W189" s="21"/>
      <c r="X189"/>
      <c r="Y189" s="32"/>
      <c r="Z189" s="32"/>
      <c r="AA189" s="32"/>
      <c r="AB189" s="32"/>
    </row>
    <row r="190" spans="2:28" s="17" customFormat="1" x14ac:dyDescent="0.3">
      <c r="B190" s="9"/>
      <c r="C190" s="15"/>
      <c r="D190" s="16"/>
      <c r="E190" s="30"/>
      <c r="F190" s="30"/>
      <c r="G190" s="30"/>
      <c r="H190" s="30"/>
      <c r="I190" s="18"/>
      <c r="J190" s="30"/>
      <c r="K190" s="18"/>
      <c r="L190" s="19"/>
      <c r="M190" s="19"/>
      <c r="N190" s="19"/>
      <c r="O190" s="19"/>
      <c r="P190" s="19"/>
      <c r="Q190"/>
      <c r="R190" s="32"/>
      <c r="S190" s="32"/>
      <c r="T190" s="21"/>
      <c r="U190" s="21"/>
      <c r="V190" s="21"/>
      <c r="W190" s="21"/>
      <c r="X190"/>
      <c r="Y190" s="32"/>
      <c r="Z190" s="32"/>
      <c r="AA190" s="32"/>
      <c r="AB190" s="32"/>
    </row>
    <row r="191" spans="2:28" s="17" customFormat="1" x14ac:dyDescent="0.3">
      <c r="B191" s="9"/>
      <c r="C191" s="15"/>
      <c r="D191" s="16"/>
      <c r="E191" s="30"/>
      <c r="F191" s="30"/>
      <c r="G191" s="30"/>
      <c r="H191" s="30"/>
      <c r="I191" s="18"/>
      <c r="J191" s="30"/>
      <c r="K191" s="18"/>
      <c r="L191" s="19"/>
      <c r="M191" s="19"/>
      <c r="N191" s="19"/>
      <c r="O191" s="19"/>
      <c r="P191" s="19"/>
      <c r="Q191"/>
      <c r="R191" s="32"/>
      <c r="S191" s="32"/>
      <c r="T191" s="21"/>
      <c r="U191" s="21"/>
      <c r="V191" s="21"/>
      <c r="W191" s="21"/>
      <c r="X191"/>
      <c r="Y191" s="32"/>
      <c r="Z191" s="32"/>
      <c r="AA191" s="32"/>
      <c r="AB191" s="32"/>
    </row>
    <row r="192" spans="2:28" s="17" customFormat="1" x14ac:dyDescent="0.3">
      <c r="B192" s="9"/>
      <c r="C192" s="15"/>
      <c r="D192" s="16"/>
      <c r="E192" s="30"/>
      <c r="F192" s="30"/>
      <c r="G192" s="30"/>
      <c r="H192" s="30"/>
      <c r="I192" s="18"/>
      <c r="J192" s="30"/>
      <c r="K192" s="18"/>
      <c r="L192" s="19"/>
      <c r="M192" s="19"/>
      <c r="N192" s="19"/>
      <c r="O192" s="19"/>
      <c r="P192" s="19"/>
      <c r="Q192"/>
      <c r="R192" s="32"/>
      <c r="S192" s="32"/>
      <c r="T192" s="21"/>
      <c r="U192" s="21"/>
      <c r="V192" s="21"/>
      <c r="W192" s="21"/>
      <c r="X192"/>
      <c r="Y192" s="32"/>
      <c r="Z192" s="32"/>
      <c r="AA192" s="32"/>
      <c r="AB192" s="32"/>
    </row>
    <row r="193" spans="2:28" s="17" customFormat="1" x14ac:dyDescent="0.3">
      <c r="B193" s="9"/>
      <c r="C193" s="15"/>
      <c r="D193" s="16"/>
      <c r="E193" s="30"/>
      <c r="F193" s="30"/>
      <c r="G193" s="30"/>
      <c r="H193" s="30"/>
      <c r="I193" s="18"/>
      <c r="J193" s="30"/>
      <c r="K193" s="18"/>
      <c r="L193" s="19"/>
      <c r="M193" s="19"/>
      <c r="N193" s="19"/>
      <c r="O193" s="19"/>
      <c r="P193" s="19"/>
      <c r="Q193"/>
      <c r="R193" s="32"/>
      <c r="S193" s="32"/>
      <c r="T193" s="21"/>
      <c r="U193" s="21"/>
      <c r="V193" s="21"/>
      <c r="W193" s="21"/>
      <c r="X193"/>
      <c r="Y193" s="32"/>
      <c r="Z193" s="32"/>
      <c r="AA193" s="32"/>
      <c r="AB193" s="32"/>
    </row>
    <row r="194" spans="2:28" s="17" customFormat="1" x14ac:dyDescent="0.3">
      <c r="B194" s="9"/>
      <c r="C194" s="15"/>
      <c r="D194" s="16"/>
      <c r="E194" s="30"/>
      <c r="F194" s="30"/>
      <c r="G194" s="30"/>
      <c r="H194" s="30"/>
      <c r="I194" s="18"/>
      <c r="J194" s="30"/>
      <c r="K194" s="18"/>
      <c r="L194" s="19"/>
      <c r="M194" s="19"/>
      <c r="N194" s="19"/>
      <c r="O194" s="19"/>
      <c r="P194" s="19"/>
      <c r="Q194"/>
      <c r="R194" s="32"/>
      <c r="S194" s="32"/>
      <c r="T194" s="21"/>
      <c r="U194" s="21"/>
      <c r="V194" s="21"/>
      <c r="W194" s="21"/>
      <c r="X194"/>
      <c r="Y194" s="32"/>
      <c r="Z194" s="32"/>
      <c r="AA194" s="32"/>
      <c r="AB194" s="32"/>
    </row>
    <row r="195" spans="2:28" s="17" customFormat="1" x14ac:dyDescent="0.3">
      <c r="B195" s="9"/>
      <c r="C195" s="15"/>
      <c r="D195" s="16"/>
      <c r="E195" s="30"/>
      <c r="F195" s="30"/>
      <c r="G195" s="30"/>
      <c r="H195" s="30"/>
      <c r="I195" s="18"/>
      <c r="J195" s="30"/>
      <c r="K195" s="18"/>
      <c r="L195" s="19"/>
      <c r="M195" s="19"/>
      <c r="N195" s="19"/>
      <c r="O195" s="19"/>
      <c r="P195" s="19"/>
      <c r="Q195"/>
      <c r="R195" s="32"/>
      <c r="S195" s="32"/>
      <c r="T195" s="21"/>
      <c r="U195" s="21"/>
      <c r="V195" s="21"/>
      <c r="W195" s="21"/>
      <c r="X195"/>
      <c r="Y195" s="32"/>
      <c r="Z195" s="32"/>
      <c r="AA195" s="32"/>
      <c r="AB195" s="32"/>
    </row>
    <row r="196" spans="2:28" s="17" customFormat="1" x14ac:dyDescent="0.3">
      <c r="B196" s="9"/>
      <c r="C196" s="15"/>
      <c r="D196" s="16"/>
      <c r="E196" s="30"/>
      <c r="F196" s="30"/>
      <c r="G196" s="30"/>
      <c r="H196" s="30"/>
      <c r="I196" s="18"/>
      <c r="J196" s="30"/>
      <c r="K196" s="18"/>
      <c r="L196" s="19"/>
      <c r="M196" s="19"/>
      <c r="N196" s="19"/>
      <c r="O196" s="19"/>
      <c r="P196" s="19"/>
      <c r="Q196"/>
      <c r="R196" s="32"/>
      <c r="S196" s="32"/>
      <c r="T196" s="21"/>
      <c r="U196" s="21"/>
      <c r="V196" s="21"/>
      <c r="W196" s="21"/>
      <c r="X196"/>
      <c r="Y196" s="32"/>
      <c r="Z196" s="32"/>
      <c r="AA196" s="32"/>
      <c r="AB196" s="32"/>
    </row>
    <row r="197" spans="2:28" s="17" customFormat="1" x14ac:dyDescent="0.3">
      <c r="B197" s="9"/>
      <c r="C197" s="15"/>
      <c r="D197" s="16"/>
      <c r="E197" s="30"/>
      <c r="F197" s="30"/>
      <c r="G197" s="30"/>
      <c r="H197" s="30"/>
      <c r="I197" s="18"/>
      <c r="J197" s="30"/>
      <c r="K197" s="18"/>
      <c r="L197" s="19"/>
      <c r="M197" s="19"/>
      <c r="N197" s="19"/>
      <c r="O197" s="19"/>
      <c r="P197" s="19"/>
      <c r="Q197"/>
      <c r="R197" s="32"/>
      <c r="S197" s="32"/>
      <c r="T197" s="21"/>
      <c r="U197" s="21"/>
      <c r="V197" s="21"/>
      <c r="W197" s="21"/>
      <c r="X197"/>
      <c r="Y197" s="32"/>
      <c r="Z197" s="32"/>
      <c r="AA197" s="32"/>
      <c r="AB197" s="32"/>
    </row>
    <row r="198" spans="2:28" s="17" customFormat="1" x14ac:dyDescent="0.3">
      <c r="B198" s="9"/>
      <c r="C198" s="15"/>
      <c r="D198" s="16"/>
      <c r="E198" s="30"/>
      <c r="F198" s="30"/>
      <c r="G198" s="30"/>
      <c r="H198" s="30"/>
      <c r="I198" s="18"/>
      <c r="J198" s="30"/>
      <c r="K198" s="18"/>
      <c r="L198" s="19"/>
      <c r="M198" s="19"/>
      <c r="N198" s="19"/>
      <c r="O198" s="19"/>
      <c r="P198" s="19"/>
      <c r="Q198"/>
      <c r="R198" s="32"/>
      <c r="S198" s="32"/>
      <c r="T198" s="21"/>
      <c r="U198" s="21"/>
      <c r="V198" s="21"/>
      <c r="W198" s="21"/>
      <c r="X198"/>
      <c r="Y198" s="32"/>
      <c r="Z198" s="32"/>
      <c r="AA198" s="32"/>
      <c r="AB198" s="32"/>
    </row>
    <row r="199" spans="2:28" s="17" customFormat="1" x14ac:dyDescent="0.3">
      <c r="B199" s="9"/>
      <c r="C199" s="15"/>
      <c r="D199" s="3"/>
      <c r="E199" s="30"/>
      <c r="F199" s="30"/>
      <c r="G199" s="30"/>
      <c r="H199" s="30"/>
      <c r="I199" s="18"/>
      <c r="J199" s="30"/>
      <c r="K199" s="18"/>
      <c r="L199" s="19"/>
      <c r="M199" s="19"/>
      <c r="N199" s="19"/>
      <c r="O199" s="19"/>
      <c r="P199" s="19"/>
      <c r="Q199"/>
      <c r="R199" s="32"/>
      <c r="S199" s="32"/>
      <c r="T199" s="21"/>
      <c r="U199" s="21"/>
      <c r="V199" s="21"/>
      <c r="W199" s="21"/>
      <c r="X199"/>
      <c r="Y199" s="32"/>
      <c r="Z199" s="32"/>
      <c r="AA199" s="32"/>
      <c r="AB199" s="32"/>
    </row>
  </sheetData>
  <conditionalFormatting sqref="R8:W201 Y8:AB201 B8:P201">
    <cfRule type="expression" dxfId="1" priority="3">
      <formula>EVEN(ROW())=ROW()</formula>
    </cfRule>
  </conditionalFormatting>
  <conditionalFormatting sqref="E7:H199 J7:J199 R7:S199 Y7:AB199">
    <cfRule type="expression" dxfId="0" priority="2">
      <formula>$C$4="Dólar (US$)"</formula>
    </cfRule>
  </conditionalFormatting>
  <dataValidations count="4">
    <dataValidation type="list" allowBlank="1" showInputMessage="1" sqref="C4" xr:uid="{00000000-0002-0000-0000-000001000000}">
      <formula1>"ORIGINAL CURRENCY,USD,EUR"</formula1>
    </dataValidation>
    <dataValidation type="custom" errorStyle="information" allowBlank="1" showInputMessage="1" showErrorMessage="1" errorTitle="Economatica Excel Add-In" error="This cell contains data provided by Economatica. By changing it's value it will become inconsistent with the rest._x000a_Your change will be overwritten on the next update." sqref="R8:W199 Y8:AB199 C8:C199 E8:P199" xr:uid="{00000000-0002-0000-0000-000002000000}">
      <formula1>FALSE</formula1>
    </dataValidation>
    <dataValidation type="custom" errorStyle="information" allowBlank="1" showInputMessage="1" showErrorMessage="1" errorTitle="Economatica Excel Add-In" error="This cell contains data provided by Economatica. By changing it's value it will become inconsistent with the rest._x000a_Your change will be overwritten on the next update." sqref="D46:D198" xr:uid="{00000000-0002-0000-0000-000003000000}">
      <formula1>"FALSE"</formula1>
    </dataValidation>
    <dataValidation type="list" allowBlank="1" showInputMessage="1" showErrorMessage="1" sqref="C5" xr:uid="{DFC3798A-B52C-4CD9-B930-B95EF94CB81B}">
      <formula1>"Units,Thousands,Millions,Billions"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Balance Patrimonial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</dc:creator>
  <cp:lastModifiedBy>Eduardo</cp:lastModifiedBy>
  <dcterms:created xsi:type="dcterms:W3CDTF">2018-09-20T18:29:40Z</dcterms:created>
  <dcterms:modified xsi:type="dcterms:W3CDTF">2020-04-03T15:51:58Z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coUpdateId">
    <vt:lpwstr>1269815360</vt:lpwstr>
  </property>
  <property fmtid="{D5CDD505-2E9C-101B-9397-08002B2CF9AE}" pid="3" name="EcoUpdateMessage">
    <vt:lpwstr>2020/03/27-22:29:20</vt:lpwstr>
  </property>
  <property fmtid="{D5CDD505-2E9C-101B-9397-08002B2CF9AE}" pid="4" name="EcoUpdateStatus">
    <vt:lpwstr>2020-03-27=BRA:St,ME,Fd,TP;USA:St,ME;ARG:St,ME,TP;MEX:St,ME,Fd;CHL:St,ME;COL:St,ME;PER:St,ME|2000-07-28=USA:TP|2020-03-26=ARG:Fd;MEX:TP;CHL:Fd;COL:Fd;PER:Fd,TP|2019-10-28=CHL:TP|2014-02-26=VEN:St|2002-11-08=JPN:St|2020-03-25=GBR:St,ME|2016-08-18=NNN:St|20</vt:lpwstr>
  </property>
</Properties>
</file>