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8_{95E00007-4703-41D7-A818-9525C9AF954A}" xr6:coauthVersionLast="40" xr6:coauthVersionMax="40" xr10:uidLastSave="{00000000-0000-0000-0000-000000000000}"/>
  <bookViews>
    <workbookView xWindow="0" yWindow="0" windowWidth="23040" windowHeight="9048" xr2:uid="{2853A06E-ADE0-45E0-B7CF-21A7A932F619}"/>
  </bookViews>
  <sheets>
    <sheet name="Evolução Diária de Preço-Volume" sheetId="1" r:id="rId1"/>
    <sheet name="Taxa Média Crescimento" sheetId="7" r:id="rId2"/>
    <sheet name="Variação Anual (R$-IPCA-USD)" sheetId="3" r:id="rId3"/>
    <sheet name="Recordes Históricos" sheetId="4" r:id="rId4"/>
    <sheet name="Volume Anual" sheetId="5" r:id="rId5"/>
    <sheet name="Referência" sheetId="2" r:id="rId6"/>
  </sheets>
  <definedNames>
    <definedName name="_ECO_RANGE_ID05e2e35c0de840b0901aec11622aa5fe" localSheetId="2" hidden="1">'Variação Anual (R$-IPCA-USD)'!$B$5:$C$30</definedName>
    <definedName name="_ECO_RANGE_ID3d98a819888142c989b552bc4a17706f" localSheetId="2" hidden="1">'Variação Anual (R$-IPCA-USD)'!$D$5:$D$30</definedName>
    <definedName name="_ECO_RANGE_ID47cb6688156a4bce8c1183b8601b00cd" localSheetId="2" hidden="1">'Variação Anual (R$-IPCA-USD)'!$H$5:$H$30</definedName>
    <definedName name="_ECO_RANGE_ID60158e9760874688ac331b002510b781" localSheetId="2" hidden="1">'Variação Anual (R$-IPCA-USD)'!$C$4</definedName>
    <definedName name="_ECO_RANGE_ID7bcd284ec5fa406faa2d333dc01f6eef" localSheetId="2" hidden="1">'Variação Anual (R$-IPCA-USD)'!$G$5:$G$30</definedName>
    <definedName name="_ECO_RANGE_IDbd77645882554ff7b6b81ecef2029123" localSheetId="2" hidden="1">'Variação Anual (R$-IPCA-USD)'!$K$5:$K$30</definedName>
    <definedName name="_ECO_RANGE_IDee4d64df2d5844f3b6fd2b2e9d00021c" localSheetId="2" hidden="1">'Variação Anual (R$-IPCA-USD)'!$L$5:$L$30</definedName>
    <definedName name="_xlnm.Print_Area" localSheetId="0">'Evolução Diária de Preço-Volume'!$B$1:$Q$38</definedName>
    <definedName name="_xlnm.Print_Area" localSheetId="3">'Recordes Históricos'!$B$1:$J$52</definedName>
    <definedName name="_xlnm.Print_Area" localSheetId="1">'Taxa Média Crescimento'!$B$1:$AB$30</definedName>
    <definedName name="_xlnm.Print_Area" localSheetId="2">'Variação Anual (R$-IPCA-USD)'!$B$1:$M$32</definedName>
    <definedName name="_xlnm.Print_Area" localSheetId="4">'Volume Anual'!$B$1:$P$51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" i="5" l="1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J1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F1" i="1"/>
  <c r="J1" i="7" s="1"/>
  <c r="P43" i="5"/>
  <c r="G42" i="4"/>
  <c r="I35" i="4"/>
  <c r="C47" i="4"/>
  <c r="F36" i="4"/>
  <c r="F38" i="5"/>
  <c r="J52" i="4"/>
  <c r="I40" i="4"/>
  <c r="I32" i="5"/>
  <c r="J41" i="4"/>
  <c r="I49" i="4"/>
  <c r="I38" i="5"/>
  <c r="K43" i="5"/>
  <c r="C38" i="4"/>
  <c r="C43" i="5"/>
  <c r="J36" i="4"/>
  <c r="G44" i="4"/>
  <c r="M43" i="5"/>
  <c r="M32" i="5"/>
  <c r="F42" i="4"/>
  <c r="C37" i="4"/>
  <c r="C41" i="4"/>
  <c r="D38" i="4"/>
  <c r="H33" i="5"/>
  <c r="I39" i="4"/>
  <c r="H34" i="5"/>
  <c r="J42" i="4"/>
  <c r="J34" i="4"/>
  <c r="N31" i="5"/>
  <c r="D42" i="4"/>
  <c r="D51" i="4"/>
  <c r="D43" i="5"/>
  <c r="F40" i="4"/>
  <c r="D52" i="4"/>
  <c r="N43" i="5"/>
  <c r="D50" i="4"/>
  <c r="G48" i="4"/>
  <c r="H48" i="5"/>
  <c r="D35" i="4"/>
  <c r="I44" i="4"/>
  <c r="K51" i="5"/>
  <c r="F43" i="4"/>
  <c r="D31" i="5"/>
  <c r="F41" i="4"/>
  <c r="I34" i="4"/>
  <c r="C38" i="5"/>
  <c r="J45" i="4"/>
  <c r="F52" i="4"/>
  <c r="I48" i="5"/>
  <c r="J38" i="4"/>
  <c r="F49" i="4"/>
  <c r="N38" i="5"/>
  <c r="G39" i="4"/>
  <c r="F48" i="4"/>
  <c r="I34" i="5"/>
  <c r="J50" i="4"/>
  <c r="D44" i="4"/>
  <c r="K31" i="5"/>
  <c r="K33" i="5"/>
  <c r="C34" i="4"/>
  <c r="I33" i="5"/>
  <c r="M31" i="5"/>
  <c r="I45" i="4"/>
  <c r="H31" i="5"/>
  <c r="M33" i="5"/>
  <c r="J44" i="4"/>
  <c r="D39" i="4"/>
  <c r="D32" i="5"/>
  <c r="J39" i="4"/>
  <c r="F50" i="4"/>
  <c r="N34" i="5"/>
  <c r="F44" i="4"/>
  <c r="C52" i="4"/>
  <c r="P32" i="5"/>
  <c r="C36" i="4"/>
  <c r="D49" i="4"/>
  <c r="P34" i="5"/>
  <c r="G40" i="4"/>
  <c r="G49" i="4"/>
  <c r="P38" i="5"/>
  <c r="I50" i="4"/>
  <c r="I42" i="4"/>
  <c r="P48" i="5"/>
  <c r="D46" i="4"/>
  <c r="D43" i="4"/>
  <c r="F45" i="4"/>
  <c r="N33" i="5"/>
  <c r="C35" i="4"/>
  <c r="I43" i="4"/>
  <c r="F43" i="5"/>
  <c r="I36" i="4"/>
  <c r="D34" i="5"/>
  <c r="F34" i="5"/>
  <c r="D34" i="4"/>
  <c r="C39" i="4"/>
  <c r="N48" i="5"/>
  <c r="I52" i="4"/>
  <c r="F34" i="4"/>
  <c r="I51" i="5"/>
  <c r="D40" i="4"/>
  <c r="J51" i="4"/>
  <c r="F48" i="5"/>
  <c r="G34" i="4"/>
  <c r="F46" i="4"/>
  <c r="P51" i="5"/>
  <c r="I37" i="4"/>
  <c r="C48" i="4"/>
  <c r="P31" i="5"/>
  <c r="J47" i="4"/>
  <c r="D41" i="4"/>
  <c r="D51" i="5"/>
  <c r="G35" i="4"/>
  <c r="I41" i="4"/>
  <c r="G50" i="4"/>
  <c r="F47" i="4"/>
  <c r="J46" i="4"/>
  <c r="C46" i="4"/>
  <c r="C40" i="4"/>
  <c r="D38" i="5"/>
  <c r="N51" i="5"/>
  <c r="C51" i="4"/>
  <c r="G37" i="4"/>
  <c r="P33" i="5"/>
  <c r="C42" i="4"/>
  <c r="C51" i="5"/>
  <c r="K34" i="5"/>
  <c r="I38" i="4"/>
  <c r="C49" i="4"/>
  <c r="F51" i="5"/>
  <c r="C50" i="4"/>
  <c r="C31" i="5"/>
  <c r="M38" i="5"/>
  <c r="D36" i="4"/>
  <c r="G46" i="4"/>
  <c r="C32" i="5"/>
  <c r="C45" i="4"/>
  <c r="F38" i="4"/>
  <c r="K32" i="5"/>
  <c r="D48" i="4"/>
  <c r="G41" i="4"/>
  <c r="J43" i="4"/>
  <c r="J48" i="4"/>
  <c r="I51" i="4"/>
  <c r="C33" i="5"/>
  <c r="F31" i="5"/>
  <c r="J37" i="4"/>
  <c r="F33" i="5"/>
  <c r="G45" i="4"/>
  <c r="F37" i="4"/>
  <c r="C34" i="5"/>
  <c r="G52" i="4"/>
  <c r="C48" i="5"/>
  <c r="M34" i="5"/>
  <c r="D37" i="4"/>
  <c r="M51" i="5"/>
  <c r="G51" i="4"/>
  <c r="F39" i="4"/>
  <c r="N32" i="5"/>
  <c r="I31" i="5"/>
  <c r="F32" i="5"/>
  <c r="I46" i="4"/>
  <c r="C43" i="4"/>
  <c r="K38" i="5"/>
  <c r="C44" i="4"/>
  <c r="J35" i="4"/>
  <c r="G43" i="4"/>
  <c r="G36" i="4"/>
  <c r="I43" i="5"/>
  <c r="M48" i="5"/>
  <c r="F51" i="4"/>
  <c r="H51" i="5"/>
  <c r="J40" i="4"/>
  <c r="J49" i="4"/>
  <c r="D33" i="5"/>
  <c r="D48" i="5"/>
  <c r="I48" i="4"/>
  <c r="H32" i="5"/>
  <c r="G47" i="4"/>
  <c r="F35" i="4"/>
  <c r="H38" i="5"/>
  <c r="K48" i="5"/>
  <c r="D45" i="4"/>
  <c r="G38" i="4"/>
  <c r="I47" i="4"/>
  <c r="D47" i="4"/>
  <c r="H43" i="5"/>
  <c r="E48" i="5" l="1"/>
  <c r="J33" i="5"/>
  <c r="J31" i="5"/>
  <c r="J51" i="5"/>
  <c r="O48" i="5"/>
  <c r="O38" i="5"/>
  <c r="O34" i="5"/>
  <c r="E32" i="5"/>
  <c r="O51" i="5"/>
  <c r="E51" i="5"/>
  <c r="J48" i="5"/>
  <c r="O43" i="5"/>
  <c r="E43" i="5"/>
  <c r="J38" i="5"/>
  <c r="J34" i="5"/>
  <c r="O33" i="5"/>
  <c r="E33" i="5"/>
  <c r="J32" i="5"/>
  <c r="O31" i="5"/>
  <c r="E31" i="5"/>
  <c r="J43" i="5"/>
  <c r="E38" i="5"/>
  <c r="E34" i="5"/>
  <c r="O32" i="5"/>
  <c r="C32" i="7"/>
  <c r="C33" i="7"/>
  <c r="C34" i="7"/>
  <c r="D34" i="7" s="1"/>
  <c r="C35" i="7"/>
  <c r="D35" i="7" s="1"/>
  <c r="C36" i="7"/>
  <c r="D36" i="7" s="1"/>
  <c r="C37" i="7"/>
  <c r="D37" i="7" s="1"/>
  <c r="C38" i="7"/>
  <c r="D38" i="7" s="1"/>
  <c r="A2" i="2"/>
  <c r="C30" i="7" l="1"/>
  <c r="B30" i="7"/>
  <c r="C6" i="1"/>
  <c r="AB5" i="7" l="1"/>
  <c r="B27" i="4"/>
  <c r="B28" i="4"/>
  <c r="B29" i="4"/>
  <c r="B30" i="4"/>
  <c r="B31" i="4"/>
  <c r="B32" i="4"/>
  <c r="B33" i="4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6" i="5"/>
  <c r="B7" i="5"/>
  <c r="B8" i="5"/>
  <c r="B9" i="5"/>
  <c r="B10" i="5"/>
  <c r="B11" i="5"/>
  <c r="B12" i="5"/>
  <c r="B13" i="5"/>
  <c r="B14" i="5"/>
  <c r="B15" i="5"/>
  <c r="B16" i="5"/>
  <c r="B17" i="5"/>
  <c r="P3" i="3"/>
  <c r="F1" i="3" s="1"/>
  <c r="AB30" i="7"/>
  <c r="M18" i="5"/>
  <c r="I26" i="5"/>
  <c r="C12" i="4"/>
  <c r="F20" i="4"/>
  <c r="D7" i="5"/>
  <c r="C15" i="5"/>
  <c r="F24" i="4"/>
  <c r="J25" i="4"/>
  <c r="C12" i="5"/>
  <c r="D19" i="5"/>
  <c r="I19" i="5"/>
  <c r="F27" i="5"/>
  <c r="F21" i="4"/>
  <c r="D8" i="5"/>
  <c r="N16" i="5"/>
  <c r="C11" i="5"/>
  <c r="N11" i="5"/>
  <c r="H14" i="5"/>
  <c r="I28" i="4"/>
  <c r="H20" i="5"/>
  <c r="P28" i="5"/>
  <c r="D14" i="4"/>
  <c r="J22" i="4"/>
  <c r="P9" i="5"/>
  <c r="P17" i="5"/>
  <c r="C23" i="4"/>
  <c r="P10" i="5"/>
  <c r="F9" i="4"/>
  <c r="H6" i="5"/>
  <c r="M21" i="5"/>
  <c r="I15" i="4"/>
  <c r="F30" i="4"/>
  <c r="H30" i="5"/>
  <c r="G32" i="4"/>
  <c r="C10" i="4"/>
  <c r="F13" i="5"/>
  <c r="N25" i="5"/>
  <c r="F19" i="4"/>
  <c r="I18" i="4"/>
  <c r="M25" i="5"/>
  <c r="K13" i="5"/>
  <c r="D19" i="4"/>
  <c r="F18" i="5"/>
  <c r="D26" i="5"/>
  <c r="D12" i="4"/>
  <c r="I20" i="4"/>
  <c r="K7" i="5"/>
  <c r="I15" i="5"/>
  <c r="G24" i="4"/>
  <c r="P12" i="5"/>
  <c r="K12" i="5"/>
  <c r="N19" i="5"/>
  <c r="H27" i="5"/>
  <c r="M27" i="5"/>
  <c r="D21" i="4"/>
  <c r="F8" i="5"/>
  <c r="K16" i="5"/>
  <c r="P11" i="5"/>
  <c r="G17" i="4"/>
  <c r="I14" i="5"/>
  <c r="C28" i="4"/>
  <c r="K20" i="5"/>
  <c r="M28" i="5"/>
  <c r="C14" i="4"/>
  <c r="F22" i="4"/>
  <c r="D9" i="5"/>
  <c r="I17" i="5"/>
  <c r="I23" i="4"/>
  <c r="N10" i="5"/>
  <c r="G9" i="4"/>
  <c r="K6" i="5"/>
  <c r="G29" i="4"/>
  <c r="H21" i="5"/>
  <c r="M29" i="5"/>
  <c r="C15" i="4"/>
  <c r="G30" i="4"/>
  <c r="C22" i="5"/>
  <c r="C30" i="5"/>
  <c r="G16" i="4"/>
  <c r="F23" i="5"/>
  <c r="J32" i="4"/>
  <c r="I10" i="4"/>
  <c r="C13" i="5"/>
  <c r="J11" i="4"/>
  <c r="C25" i="5"/>
  <c r="C18" i="5"/>
  <c r="H26" i="5"/>
  <c r="I12" i="4"/>
  <c r="J20" i="4"/>
  <c r="P7" i="5"/>
  <c r="M15" i="5"/>
  <c r="J24" i="4"/>
  <c r="M12" i="5"/>
  <c r="I27" i="4"/>
  <c r="H19" i="5"/>
  <c r="N27" i="5"/>
  <c r="I13" i="4"/>
  <c r="G21" i="4"/>
  <c r="I8" i="5"/>
  <c r="D16" i="5"/>
  <c r="K11" i="5"/>
  <c r="I17" i="4"/>
  <c r="N14" i="5"/>
  <c r="J28" i="4"/>
  <c r="N20" i="5"/>
  <c r="F28" i="5"/>
  <c r="F14" i="4"/>
  <c r="C22" i="4"/>
  <c r="M9" i="5"/>
  <c r="D17" i="5"/>
  <c r="F23" i="4"/>
  <c r="K10" i="5"/>
  <c r="I9" i="4"/>
  <c r="C6" i="5"/>
  <c r="N21" i="5"/>
  <c r="D21" i="5"/>
  <c r="N29" i="5"/>
  <c r="D31" i="4"/>
  <c r="C30" i="4"/>
  <c r="I22" i="5"/>
  <c r="D30" i="5"/>
  <c r="I16" i="4"/>
  <c r="H23" i="5"/>
  <c r="I32" i="4"/>
  <c r="F24" i="5"/>
  <c r="J10" i="4"/>
  <c r="C26" i="4"/>
  <c r="J33" i="4"/>
  <c r="C19" i="4"/>
  <c r="I18" i="5"/>
  <c r="M26" i="5"/>
  <c r="F12" i="4"/>
  <c r="N7" i="5"/>
  <c r="M7" i="5"/>
  <c r="D15" i="5"/>
  <c r="D25" i="4"/>
  <c r="D12" i="5"/>
  <c r="J27" i="4"/>
  <c r="C19" i="5"/>
  <c r="C27" i="5"/>
  <c r="C13" i="4"/>
  <c r="I21" i="4"/>
  <c r="M8" i="5"/>
  <c r="M16" i="5"/>
  <c r="H11" i="5"/>
  <c r="C17" i="4"/>
  <c r="C14" i="5"/>
  <c r="D28" i="4"/>
  <c r="P20" i="5"/>
  <c r="N28" i="5"/>
  <c r="G14" i="4"/>
  <c r="D22" i="4"/>
  <c r="C9" i="5"/>
  <c r="K17" i="5"/>
  <c r="G23" i="4"/>
  <c r="H10" i="5"/>
  <c r="N6" i="5"/>
  <c r="F6" i="5"/>
  <c r="C21" i="5"/>
  <c r="P29" i="5"/>
  <c r="H29" i="5"/>
  <c r="I31" i="4"/>
  <c r="I30" i="4"/>
  <c r="H22" i="5"/>
  <c r="P30" i="5"/>
  <c r="J16" i="4"/>
  <c r="M23" i="5"/>
  <c r="C32" i="4"/>
  <c r="D24" i="5"/>
  <c r="D10" i="4"/>
  <c r="D26" i="4"/>
  <c r="N13" i="5"/>
  <c r="D33" i="4"/>
  <c r="I25" i="5"/>
  <c r="F11" i="4"/>
  <c r="J19" i="4"/>
  <c r="I30" i="5"/>
  <c r="I23" i="5"/>
  <c r="K24" i="5"/>
  <c r="F18" i="4"/>
  <c r="M13" i="5"/>
  <c r="H25" i="5"/>
  <c r="G11" i="4"/>
  <c r="K23" i="5"/>
  <c r="H24" i="5"/>
  <c r="H13" i="5"/>
  <c r="C11" i="4"/>
  <c r="F30" i="5"/>
  <c r="F10" i="4"/>
  <c r="C18" i="4"/>
  <c r="P25" i="5"/>
  <c r="H18" i="5"/>
  <c r="K26" i="5"/>
  <c r="J12" i="4"/>
  <c r="H7" i="5"/>
  <c r="N15" i="5"/>
  <c r="F15" i="5"/>
  <c r="I25" i="4"/>
  <c r="N12" i="5"/>
  <c r="F27" i="4"/>
  <c r="F19" i="5"/>
  <c r="P27" i="5"/>
  <c r="D13" i="4"/>
  <c r="J21" i="4"/>
  <c r="H8" i="5"/>
  <c r="F16" i="5"/>
  <c r="D11" i="5"/>
  <c r="J17" i="4"/>
  <c r="P14" i="5"/>
  <c r="F28" i="4"/>
  <c r="I20" i="5"/>
  <c r="C28" i="5"/>
  <c r="I14" i="4"/>
  <c r="N9" i="5"/>
  <c r="F9" i="5"/>
  <c r="M17" i="5"/>
  <c r="F10" i="5"/>
  <c r="D10" i="5"/>
  <c r="P6" i="5"/>
  <c r="C29" i="4"/>
  <c r="K21" i="5"/>
  <c r="I29" i="5"/>
  <c r="F15" i="4"/>
  <c r="J31" i="4"/>
  <c r="D30" i="4"/>
  <c r="K22" i="5"/>
  <c r="C16" i="4"/>
  <c r="D32" i="4"/>
  <c r="G26" i="4"/>
  <c r="F33" i="4"/>
  <c r="K30" i="5"/>
  <c r="J18" i="4"/>
  <c r="D25" i="5"/>
  <c r="N23" i="5"/>
  <c r="I26" i="4"/>
  <c r="D18" i="5"/>
  <c r="P18" i="5"/>
  <c r="N26" i="5"/>
  <c r="C20" i="4"/>
  <c r="C7" i="5"/>
  <c r="P15" i="5"/>
  <c r="I24" i="4"/>
  <c r="F25" i="4"/>
  <c r="I12" i="5"/>
  <c r="G27" i="4"/>
  <c r="P19" i="5"/>
  <c r="D27" i="5"/>
  <c r="F13" i="4"/>
  <c r="C21" i="4"/>
  <c r="C8" i="5"/>
  <c r="I16" i="5"/>
  <c r="F11" i="5"/>
  <c r="D17" i="4"/>
  <c r="K14" i="5"/>
  <c r="G28" i="4"/>
  <c r="D20" i="5"/>
  <c r="I28" i="5"/>
  <c r="J14" i="4"/>
  <c r="H9" i="5"/>
  <c r="C17" i="5"/>
  <c r="F17" i="5"/>
  <c r="M10" i="5"/>
  <c r="C9" i="4"/>
  <c r="I6" i="5"/>
  <c r="D29" i="4"/>
  <c r="F21" i="5"/>
  <c r="F29" i="5"/>
  <c r="G15" i="4"/>
  <c r="F31" i="4"/>
  <c r="J30" i="4"/>
  <c r="F22" i="5"/>
  <c r="D16" i="4"/>
  <c r="C24" i="5"/>
  <c r="F26" i="4"/>
  <c r="G33" i="4"/>
  <c r="D22" i="5"/>
  <c r="P24" i="5"/>
  <c r="P13" i="5"/>
  <c r="N18" i="5"/>
  <c r="P26" i="5"/>
  <c r="C26" i="5"/>
  <c r="D20" i="4"/>
  <c r="F7" i="5"/>
  <c r="H15" i="5"/>
  <c r="C24" i="4"/>
  <c r="G25" i="4"/>
  <c r="F12" i="5"/>
  <c r="C27" i="4"/>
  <c r="K19" i="5"/>
  <c r="K27" i="5"/>
  <c r="G13" i="4"/>
  <c r="K8" i="5"/>
  <c r="P8" i="5"/>
  <c r="H16" i="5"/>
  <c r="M11" i="5"/>
  <c r="F17" i="4"/>
  <c r="F14" i="5"/>
  <c r="C20" i="5"/>
  <c r="F20" i="5"/>
  <c r="D28" i="5"/>
  <c r="G22" i="4"/>
  <c r="I9" i="5"/>
  <c r="N17" i="5"/>
  <c r="D23" i="4"/>
  <c r="C10" i="5"/>
  <c r="J9" i="4"/>
  <c r="M6" i="5"/>
  <c r="F29" i="4"/>
  <c r="I21" i="5"/>
  <c r="D29" i="5"/>
  <c r="D15" i="4"/>
  <c r="G31" i="4"/>
  <c r="P22" i="5"/>
  <c r="D23" i="5"/>
  <c r="C33" i="4"/>
  <c r="K18" i="5"/>
  <c r="F26" i="5"/>
  <c r="G12" i="4"/>
  <c r="G20" i="4"/>
  <c r="I7" i="5"/>
  <c r="K15" i="5"/>
  <c r="D24" i="4"/>
  <c r="C25" i="4"/>
  <c r="H12" i="5"/>
  <c r="D27" i="4"/>
  <c r="M19" i="5"/>
  <c r="I27" i="5"/>
  <c r="J13" i="4"/>
  <c r="N8" i="5"/>
  <c r="P16" i="5"/>
  <c r="C16" i="5"/>
  <c r="I11" i="5"/>
  <c r="M14" i="5"/>
  <c r="D14" i="5"/>
  <c r="M20" i="5"/>
  <c r="H28" i="5"/>
  <c r="K28" i="5"/>
  <c r="I22" i="4"/>
  <c r="K9" i="5"/>
  <c r="H17" i="5"/>
  <c r="J23" i="4"/>
  <c r="I10" i="5"/>
  <c r="D9" i="4"/>
  <c r="D6" i="5"/>
  <c r="I29" i="4"/>
  <c r="P21" i="5"/>
  <c r="C29" i="5"/>
  <c r="J15" i="4"/>
  <c r="C31" i="4"/>
  <c r="N22" i="5"/>
  <c r="M30" i="5"/>
  <c r="N30" i="5"/>
  <c r="C23" i="5"/>
  <c r="F32" i="4"/>
  <c r="N24" i="5"/>
  <c r="G10" i="4"/>
  <c r="D18" i="4"/>
  <c r="J26" i="4"/>
  <c r="I13" i="5"/>
  <c r="F25" i="5"/>
  <c r="K25" i="5"/>
  <c r="I19" i="4"/>
  <c r="J29" i="4"/>
  <c r="K29" i="5"/>
  <c r="M22" i="5"/>
  <c r="F16" i="4"/>
  <c r="P23" i="5"/>
  <c r="I24" i="5"/>
  <c r="G18" i="4"/>
  <c r="D13" i="5"/>
  <c r="I11" i="4"/>
  <c r="M24" i="5"/>
  <c r="I33" i="4"/>
  <c r="G19" i="4"/>
  <c r="D11" i="4"/>
  <c r="A3" i="2" l="1"/>
  <c r="C29" i="7" s="1"/>
  <c r="AB29" i="7"/>
  <c r="Q33" i="1"/>
  <c r="Q31" i="1"/>
  <c r="Q28" i="1"/>
  <c r="B29" i="7"/>
  <c r="Q29" i="1"/>
  <c r="Q22" i="1"/>
  <c r="Q15" i="1"/>
  <c r="K46" i="5"/>
  <c r="F39" i="5"/>
  <c r="M39" i="5"/>
  <c r="D39" i="5"/>
  <c r="C7" i="1"/>
  <c r="N39" i="5"/>
  <c r="Q21" i="1"/>
  <c r="P5" i="3"/>
  <c r="Q13" i="1"/>
  <c r="C45" i="5"/>
  <c r="D46" i="5"/>
  <c r="N37" i="5"/>
  <c r="K37" i="5"/>
  <c r="P45" i="5"/>
  <c r="N46" i="5"/>
  <c r="Q18" i="1"/>
  <c r="Q23" i="1"/>
  <c r="Q25" i="1"/>
  <c r="K45" i="5"/>
  <c r="H45" i="5"/>
  <c r="H47" i="5"/>
  <c r="H46" i="5"/>
  <c r="H49" i="5"/>
  <c r="H42" i="5"/>
  <c r="F42" i="5"/>
  <c r="I39" i="5"/>
  <c r="K42" i="5"/>
  <c r="Q17" i="1"/>
  <c r="Q32" i="1"/>
  <c r="N45" i="5"/>
  <c r="M47" i="5"/>
  <c r="D47" i="5"/>
  <c r="I41" i="5"/>
  <c r="F46" i="5"/>
  <c r="C49" i="5"/>
  <c r="C42" i="5"/>
  <c r="H39" i="5"/>
  <c r="C39" i="5"/>
  <c r="D37" i="5"/>
  <c r="Q20" i="1"/>
  <c r="Q26" i="1"/>
  <c r="F47" i="5"/>
  <c r="C46" i="5"/>
  <c r="H37" i="5"/>
  <c r="Q16" i="1"/>
  <c r="K47" i="5"/>
  <c r="H41" i="5"/>
  <c r="H44" i="5"/>
  <c r="K50" i="5"/>
  <c r="N42" i="5"/>
  <c r="C37" i="5"/>
  <c r="I47" i="5"/>
  <c r="P46" i="5"/>
  <c r="P42" i="5"/>
  <c r="E5" i="3"/>
  <c r="I46" i="5"/>
  <c r="M46" i="5"/>
  <c r="K39" i="5"/>
  <c r="P39" i="5"/>
  <c r="F45" i="5"/>
  <c r="D45" i="5"/>
  <c r="M45" i="5"/>
  <c r="I45" i="5"/>
  <c r="P37" i="5"/>
  <c r="M37" i="5"/>
  <c r="F37" i="5"/>
  <c r="I37" i="5"/>
  <c r="D42" i="5"/>
  <c r="I42" i="5"/>
  <c r="M42" i="5"/>
  <c r="N47" i="5"/>
  <c r="C47" i="5"/>
  <c r="P47" i="5"/>
  <c r="N49" i="5"/>
  <c r="K49" i="5"/>
  <c r="D49" i="5"/>
  <c r="I49" i="5"/>
  <c r="M49" i="5"/>
  <c r="F49" i="5"/>
  <c r="P49" i="5"/>
  <c r="P41" i="5"/>
  <c r="N41" i="5"/>
  <c r="D41" i="5"/>
  <c r="C41" i="5"/>
  <c r="K41" i="5"/>
  <c r="M41" i="5"/>
  <c r="F41" i="5"/>
  <c r="F44" i="5"/>
  <c r="K44" i="5"/>
  <c r="M44" i="5"/>
  <c r="D44" i="5"/>
  <c r="I44" i="5"/>
  <c r="C44" i="5"/>
  <c r="N44" i="5"/>
  <c r="P44" i="5"/>
  <c r="F50" i="5"/>
  <c r="N50" i="5"/>
  <c r="C50" i="5"/>
  <c r="I50" i="5"/>
  <c r="P50" i="5"/>
  <c r="D50" i="5"/>
  <c r="M50" i="5"/>
  <c r="H50" i="5"/>
  <c r="C40" i="5"/>
  <c r="I40" i="5"/>
  <c r="P40" i="5"/>
  <c r="K40" i="5"/>
  <c r="D40" i="5"/>
  <c r="N40" i="5"/>
  <c r="F40" i="5"/>
  <c r="H40" i="5"/>
  <c r="M40" i="5"/>
  <c r="E37" i="5" l="1"/>
  <c r="O37" i="5"/>
  <c r="J37" i="5"/>
  <c r="J39" i="5"/>
  <c r="O39" i="5"/>
  <c r="E39" i="5"/>
  <c r="E42" i="5"/>
  <c r="J42" i="5"/>
  <c r="O42" i="5"/>
  <c r="E40" i="5"/>
  <c r="J40" i="5"/>
  <c r="O40" i="5"/>
  <c r="O50" i="5"/>
  <c r="J50" i="5"/>
  <c r="E50" i="5"/>
  <c r="E49" i="5"/>
  <c r="J49" i="5"/>
  <c r="O49" i="5"/>
  <c r="J46" i="5"/>
  <c r="O46" i="5"/>
  <c r="E46" i="5"/>
  <c r="E44" i="5"/>
  <c r="O44" i="5"/>
  <c r="J44" i="5"/>
  <c r="E41" i="5"/>
  <c r="J41" i="5"/>
  <c r="O41" i="5"/>
  <c r="E47" i="5"/>
  <c r="O47" i="5"/>
  <c r="J47" i="5"/>
  <c r="J45" i="5"/>
  <c r="E45" i="5"/>
  <c r="O45" i="5"/>
  <c r="AA5" i="7"/>
  <c r="A4" i="2"/>
  <c r="C28" i="7" s="1"/>
  <c r="AA29" i="7"/>
  <c r="H4" i="3"/>
  <c r="AA30" i="7"/>
  <c r="L4" i="3"/>
  <c r="D4" i="3"/>
  <c r="B4" i="3"/>
  <c r="AB28" i="7"/>
  <c r="AA28" i="7"/>
  <c r="B28" i="7"/>
  <c r="K4" i="3"/>
  <c r="G4" i="3"/>
  <c r="C8" i="1"/>
  <c r="M17" i="3"/>
  <c r="M19" i="3"/>
  <c r="I21" i="3"/>
  <c r="E19" i="3"/>
  <c r="I19" i="3"/>
  <c r="I7" i="3"/>
  <c r="M25" i="3"/>
  <c r="M13" i="3"/>
  <c r="M20" i="3"/>
  <c r="I25" i="3"/>
  <c r="E24" i="3"/>
  <c r="I28" i="3"/>
  <c r="I16" i="3"/>
  <c r="E9" i="3"/>
  <c r="M6" i="3"/>
  <c r="E15" i="3"/>
  <c r="I17" i="3"/>
  <c r="M21" i="3"/>
  <c r="M12" i="3"/>
  <c r="M22" i="3"/>
  <c r="M15" i="3"/>
  <c r="M18" i="3"/>
  <c r="E18" i="3"/>
  <c r="I15" i="3"/>
  <c r="I10" i="3"/>
  <c r="M23" i="3"/>
  <c r="M26" i="3"/>
  <c r="E11" i="3"/>
  <c r="E10" i="3"/>
  <c r="M10" i="3"/>
  <c r="I8" i="3"/>
  <c r="I11" i="3"/>
  <c r="E17" i="3"/>
  <c r="I23" i="3"/>
  <c r="E28" i="3"/>
  <c r="I9" i="3"/>
  <c r="E27" i="3"/>
  <c r="E25" i="3"/>
  <c r="E21" i="3"/>
  <c r="M27" i="3"/>
  <c r="M28" i="3"/>
  <c r="I18" i="3"/>
  <c r="I27" i="3"/>
  <c r="E12" i="3"/>
  <c r="E6" i="3"/>
  <c r="M14" i="3"/>
  <c r="E23" i="3"/>
  <c r="E14" i="3"/>
  <c r="E22" i="3"/>
  <c r="I12" i="3"/>
  <c r="I6" i="3"/>
  <c r="E26" i="3"/>
  <c r="I5" i="3"/>
  <c r="E13" i="3"/>
  <c r="M8" i="3"/>
  <c r="M5" i="3"/>
  <c r="E7" i="3"/>
  <c r="I14" i="3"/>
  <c r="I13" i="3"/>
  <c r="E8" i="3"/>
  <c r="I22" i="3"/>
  <c r="M11" i="3"/>
  <c r="I20" i="3"/>
  <c r="I24" i="3"/>
  <c r="E20" i="3"/>
  <c r="I26" i="3"/>
  <c r="M16" i="3"/>
  <c r="E16" i="3"/>
  <c r="M9" i="3"/>
  <c r="M7" i="3"/>
  <c r="M24" i="3"/>
  <c r="B8" i="4" l="1"/>
  <c r="B5" i="5"/>
  <c r="O18" i="5"/>
  <c r="O25" i="5"/>
  <c r="J13" i="5"/>
  <c r="E21" i="5"/>
  <c r="O23" i="5"/>
  <c r="J28" i="5"/>
  <c r="E28" i="5"/>
  <c r="E7" i="5"/>
  <c r="E26" i="5"/>
  <c r="O9" i="5"/>
  <c r="E20" i="5"/>
  <c r="O20" i="5"/>
  <c r="E25" i="5"/>
  <c r="J10" i="5"/>
  <c r="J26" i="5"/>
  <c r="E12" i="5"/>
  <c r="J20" i="5"/>
  <c r="J17" i="5"/>
  <c r="J8" i="5"/>
  <c r="J27" i="5"/>
  <c r="E30" i="5"/>
  <c r="O29" i="5"/>
  <c r="J9" i="5"/>
  <c r="J25" i="5"/>
  <c r="O30" i="5"/>
  <c r="O15" i="5"/>
  <c r="E10" i="5"/>
  <c r="E9" i="5"/>
  <c r="E8" i="5"/>
  <c r="O19" i="5"/>
  <c r="E22" i="5"/>
  <c r="J18" i="5"/>
  <c r="E13" i="5"/>
  <c r="O26" i="5"/>
  <c r="E17" i="5"/>
  <c r="J24" i="5"/>
  <c r="E27" i="5"/>
  <c r="O21" i="5"/>
  <c r="J23" i="5"/>
  <c r="E14" i="5"/>
  <c r="O14" i="5"/>
  <c r="O13" i="5"/>
  <c r="O8" i="5"/>
  <c r="J30" i="5"/>
  <c r="J6" i="5"/>
  <c r="E18" i="5"/>
  <c r="E23" i="5"/>
  <c r="O28" i="5"/>
  <c r="E24" i="5"/>
  <c r="J16" i="5"/>
  <c r="E6" i="5"/>
  <c r="O22" i="5"/>
  <c r="O27" i="5"/>
  <c r="E11" i="5"/>
  <c r="E19" i="5"/>
  <c r="J12" i="5"/>
  <c r="O17" i="5"/>
  <c r="O11" i="5"/>
  <c r="J14" i="5"/>
  <c r="O16" i="5"/>
  <c r="J11" i="5"/>
  <c r="J21" i="5"/>
  <c r="J15" i="5"/>
  <c r="J22" i="5"/>
  <c r="E29" i="5"/>
  <c r="O7" i="5"/>
  <c r="O6" i="5"/>
  <c r="J7" i="5"/>
  <c r="O12" i="5"/>
  <c r="O10" i="5"/>
  <c r="E16" i="5"/>
  <c r="J29" i="5"/>
  <c r="J19" i="5"/>
  <c r="E15" i="5"/>
  <c r="O24" i="5"/>
  <c r="Z5" i="7"/>
  <c r="A5" i="2"/>
  <c r="C27" i="7" s="1"/>
  <c r="F5" i="5"/>
  <c r="D8" i="4"/>
  <c r="G8" i="4"/>
  <c r="D5" i="5"/>
  <c r="Z29" i="7"/>
  <c r="I5" i="5"/>
  <c r="Z30" i="7"/>
  <c r="F8" i="4"/>
  <c r="K5" i="5"/>
  <c r="AA27" i="7"/>
  <c r="J8" i="4"/>
  <c r="AB27" i="7"/>
  <c r="I8" i="4"/>
  <c r="Z27" i="7"/>
  <c r="M5" i="5"/>
  <c r="H5" i="5"/>
  <c r="N5" i="5"/>
  <c r="Z28" i="7"/>
  <c r="B27" i="7"/>
  <c r="C8" i="4"/>
  <c r="C5" i="5"/>
  <c r="P5" i="5"/>
  <c r="C9" i="1"/>
  <c r="D5" i="4" l="1"/>
  <c r="C5" i="4" s="1"/>
  <c r="O5" i="5"/>
  <c r="E5" i="5"/>
  <c r="J5" i="5"/>
  <c r="G5" i="4"/>
  <c r="F5" i="4" s="1"/>
  <c r="J5" i="4"/>
  <c r="I5" i="4" s="1"/>
  <c r="Y5" i="7"/>
  <c r="A6" i="2"/>
  <c r="C26" i="7" s="1"/>
  <c r="Y30" i="7"/>
  <c r="Y26" i="7"/>
  <c r="Z26" i="7"/>
  <c r="AB26" i="7"/>
  <c r="Y28" i="7"/>
  <c r="Y27" i="7"/>
  <c r="Y29" i="7"/>
  <c r="AA26" i="7"/>
  <c r="C10" i="1"/>
  <c r="B26" i="7"/>
  <c r="X5" i="7" l="1"/>
  <c r="A7" i="2"/>
  <c r="C25" i="7" s="1"/>
  <c r="X29" i="7"/>
  <c r="X30" i="7"/>
  <c r="Y25" i="7"/>
  <c r="Z25" i="7"/>
  <c r="X27" i="7"/>
  <c r="X26" i="7"/>
  <c r="AA25" i="7"/>
  <c r="X25" i="7"/>
  <c r="B25" i="7"/>
  <c r="AB25" i="7"/>
  <c r="X28" i="7"/>
  <c r="C11" i="1"/>
  <c r="W5" i="7" l="1"/>
  <c r="A8" i="2"/>
  <c r="C24" i="7" s="1"/>
  <c r="W27" i="7"/>
  <c r="Z24" i="7"/>
  <c r="W24" i="7"/>
  <c r="AA24" i="7"/>
  <c r="W26" i="7"/>
  <c r="AB24" i="7"/>
  <c r="W28" i="7"/>
  <c r="C12" i="1"/>
  <c r="W30" i="7"/>
  <c r="W29" i="7"/>
  <c r="B24" i="7"/>
  <c r="W25" i="7"/>
  <c r="X24" i="7"/>
  <c r="Y24" i="7"/>
  <c r="V5" i="7" l="1"/>
  <c r="A9" i="2"/>
  <c r="C23" i="7" s="1"/>
  <c r="V26" i="7"/>
  <c r="V29" i="7"/>
  <c r="W23" i="7"/>
  <c r="Y23" i="7"/>
  <c r="AA23" i="7"/>
  <c r="V27" i="7"/>
  <c r="C13" i="1"/>
  <c r="V23" i="7"/>
  <c r="X23" i="7"/>
  <c r="Z23" i="7"/>
  <c r="AB23" i="7"/>
  <c r="B23" i="7"/>
  <c r="V28" i="7"/>
  <c r="V24" i="7"/>
  <c r="V25" i="7"/>
  <c r="V30" i="7"/>
  <c r="U5" i="7" l="1"/>
  <c r="A10" i="2"/>
  <c r="C22" i="7" s="1"/>
  <c r="U29" i="7"/>
  <c r="U26" i="7"/>
  <c r="U27" i="7"/>
  <c r="B22" i="7"/>
  <c r="Y22" i="7"/>
  <c r="C14" i="1"/>
  <c r="U22" i="7"/>
  <c r="V22" i="7"/>
  <c r="U30" i="7"/>
  <c r="U23" i="7"/>
  <c r="U28" i="7"/>
  <c r="W22" i="7"/>
  <c r="X22" i="7"/>
  <c r="Z22" i="7"/>
  <c r="U24" i="7"/>
  <c r="AA22" i="7"/>
  <c r="U25" i="7"/>
  <c r="AB22" i="7"/>
  <c r="T5" i="7" l="1"/>
  <c r="A11" i="2"/>
  <c r="C21" i="7" s="1"/>
  <c r="T23" i="7"/>
  <c r="T24" i="7"/>
  <c r="AA21" i="7"/>
  <c r="T27" i="7"/>
  <c r="W21" i="7"/>
  <c r="T28" i="7"/>
  <c r="T25" i="7"/>
  <c r="AB21" i="7"/>
  <c r="T26" i="7"/>
  <c r="X21" i="7"/>
  <c r="Y21" i="7"/>
  <c r="T30" i="7"/>
  <c r="Z21" i="7"/>
  <c r="T29" i="7"/>
  <c r="U21" i="7"/>
  <c r="B21" i="7"/>
  <c r="V21" i="7"/>
  <c r="T21" i="7"/>
  <c r="T22" i="7"/>
  <c r="C15" i="1"/>
  <c r="S5" i="7" l="1"/>
  <c r="A12" i="2"/>
  <c r="C20" i="7" s="1"/>
  <c r="S28" i="7"/>
  <c r="S20" i="7"/>
  <c r="Z20" i="7"/>
  <c r="S29" i="7"/>
  <c r="S26" i="7"/>
  <c r="AA20" i="7"/>
  <c r="S25" i="7"/>
  <c r="T20" i="7"/>
  <c r="AB20" i="7"/>
  <c r="S30" i="7"/>
  <c r="W20" i="7"/>
  <c r="C16" i="1"/>
  <c r="X20" i="7"/>
  <c r="S21" i="7"/>
  <c r="S23" i="7"/>
  <c r="U20" i="7"/>
  <c r="B20" i="7"/>
  <c r="S24" i="7"/>
  <c r="V20" i="7"/>
  <c r="S27" i="7"/>
  <c r="S22" i="7"/>
  <c r="Y20" i="7"/>
  <c r="R5" i="7" l="1"/>
  <c r="A13" i="2"/>
  <c r="C19" i="7" s="1"/>
  <c r="C17" i="1"/>
  <c r="R22" i="7"/>
  <c r="V19" i="7"/>
  <c r="R19" i="7"/>
  <c r="R24" i="7"/>
  <c r="W19" i="7"/>
  <c r="R26" i="7"/>
  <c r="R28" i="7"/>
  <c r="AA19" i="7"/>
  <c r="AB19" i="7"/>
  <c r="R21" i="7"/>
  <c r="B19" i="7"/>
  <c r="R20" i="7"/>
  <c r="R29" i="7"/>
  <c r="X19" i="7"/>
  <c r="Z19" i="7"/>
  <c r="S19" i="7"/>
  <c r="T19" i="7"/>
  <c r="U19" i="7"/>
  <c r="R25" i="7"/>
  <c r="R30" i="7"/>
  <c r="Y19" i="7"/>
  <c r="R27" i="7"/>
  <c r="R23" i="7"/>
  <c r="Q5" i="7" l="1"/>
  <c r="A14" i="2"/>
  <c r="C18" i="7" s="1"/>
  <c r="X18" i="7"/>
  <c r="Q21" i="7"/>
  <c r="Z18" i="7"/>
  <c r="Q25" i="7"/>
  <c r="S18" i="7"/>
  <c r="AA18" i="7"/>
  <c r="Q19" i="7"/>
  <c r="Q18" i="7"/>
  <c r="Q29" i="7"/>
  <c r="Q27" i="7"/>
  <c r="Q28" i="7"/>
  <c r="Q26" i="7"/>
  <c r="Q22" i="7"/>
  <c r="Q24" i="7"/>
  <c r="T18" i="7"/>
  <c r="AB18" i="7"/>
  <c r="Q20" i="7"/>
  <c r="C18" i="1"/>
  <c r="U18" i="7"/>
  <c r="B18" i="7"/>
  <c r="Q30" i="7"/>
  <c r="V18" i="7"/>
  <c r="W18" i="7"/>
  <c r="Q23" i="7"/>
  <c r="Y18" i="7"/>
  <c r="R18" i="7"/>
  <c r="P5" i="7" l="1"/>
  <c r="A15" i="2"/>
  <c r="C17" i="7" s="1"/>
  <c r="P26" i="7"/>
  <c r="Q17" i="7"/>
  <c r="Y17" i="7"/>
  <c r="P20" i="7"/>
  <c r="P25" i="7"/>
  <c r="T17" i="7"/>
  <c r="AB17" i="7"/>
  <c r="B17" i="7"/>
  <c r="C19" i="1"/>
  <c r="P30" i="7"/>
  <c r="P24" i="7"/>
  <c r="U17" i="7"/>
  <c r="V17" i="7"/>
  <c r="P28" i="7"/>
  <c r="R17" i="7"/>
  <c r="P29" i="7"/>
  <c r="P17" i="7"/>
  <c r="P22" i="7"/>
  <c r="P19" i="7"/>
  <c r="P27" i="7"/>
  <c r="P21" i="7"/>
  <c r="AA17" i="7"/>
  <c r="P18" i="7"/>
  <c r="P23" i="7"/>
  <c r="W17" i="7"/>
  <c r="X17" i="7"/>
  <c r="Z17" i="7"/>
  <c r="S17" i="7"/>
  <c r="O5" i="7" l="1"/>
  <c r="A16" i="2"/>
  <c r="C16" i="7" s="1"/>
  <c r="O25" i="7"/>
  <c r="O30" i="7"/>
  <c r="W16" i="7"/>
  <c r="O19" i="7"/>
  <c r="O26" i="7"/>
  <c r="P16" i="7"/>
  <c r="Y16" i="7"/>
  <c r="O29" i="7"/>
  <c r="O17" i="7"/>
  <c r="R16" i="7"/>
  <c r="Z16" i="7"/>
  <c r="T16" i="7"/>
  <c r="O27" i="7"/>
  <c r="O23" i="7"/>
  <c r="C20" i="1"/>
  <c r="O21" i="7"/>
  <c r="O22" i="7"/>
  <c r="S16" i="7"/>
  <c r="AA16" i="7"/>
  <c r="O28" i="7"/>
  <c r="O24" i="7"/>
  <c r="B16" i="7"/>
  <c r="V16" i="7"/>
  <c r="X16" i="7"/>
  <c r="Q16" i="7"/>
  <c r="O18" i="7"/>
  <c r="AB16" i="7"/>
  <c r="U16" i="7"/>
  <c r="O16" i="7"/>
  <c r="O20" i="7"/>
  <c r="N5" i="7" l="1"/>
  <c r="A17" i="2"/>
  <c r="C15" i="7" s="1"/>
  <c r="B15" i="7"/>
  <c r="N16" i="7"/>
  <c r="N21" i="7"/>
  <c r="N17" i="7"/>
  <c r="N18" i="7"/>
  <c r="O15" i="7"/>
  <c r="W15" i="7"/>
  <c r="N30" i="7"/>
  <c r="N19" i="7"/>
  <c r="P15" i="7"/>
  <c r="X15" i="7"/>
  <c r="N29" i="7"/>
  <c r="N20" i="7"/>
  <c r="Q15" i="7"/>
  <c r="Y15" i="7"/>
  <c r="T15" i="7"/>
  <c r="C21" i="1"/>
  <c r="N26" i="7"/>
  <c r="N27" i="7"/>
  <c r="R15" i="7"/>
  <c r="Z15" i="7"/>
  <c r="N25" i="7"/>
  <c r="N28" i="7"/>
  <c r="S15" i="7"/>
  <c r="AA15" i="7"/>
  <c r="N23" i="7"/>
  <c r="N15" i="7"/>
  <c r="AB15" i="7"/>
  <c r="N24" i="7"/>
  <c r="U15" i="7"/>
  <c r="N22" i="7"/>
  <c r="V15" i="7"/>
  <c r="M5" i="7" l="1"/>
  <c r="A18" i="2"/>
  <c r="C14" i="7" s="1"/>
  <c r="M27" i="7"/>
  <c r="N14" i="7"/>
  <c r="V14" i="7"/>
  <c r="C22" i="1"/>
  <c r="M29" i="7"/>
  <c r="M16" i="7"/>
  <c r="AA14" i="7"/>
  <c r="M23" i="7"/>
  <c r="U14" i="7"/>
  <c r="M15" i="7"/>
  <c r="O14" i="7"/>
  <c r="W14" i="7"/>
  <c r="M20" i="7"/>
  <c r="M18" i="7"/>
  <c r="M21" i="7"/>
  <c r="P14" i="7"/>
  <c r="X14" i="7"/>
  <c r="M22" i="7"/>
  <c r="M28" i="7"/>
  <c r="M19" i="7"/>
  <c r="AB14" i="7"/>
  <c r="Q14" i="7"/>
  <c r="Y14" i="7"/>
  <c r="M26" i="7"/>
  <c r="M24" i="7"/>
  <c r="R14" i="7"/>
  <c r="Z14" i="7"/>
  <c r="M30" i="7"/>
  <c r="M17" i="7"/>
  <c r="S14" i="7"/>
  <c r="M14" i="7"/>
  <c r="T14" i="7"/>
  <c r="M25" i="7"/>
  <c r="B14" i="7"/>
  <c r="L5" i="7" l="1"/>
  <c r="A19" i="2"/>
  <c r="C13" i="7" s="1"/>
  <c r="C23" i="1"/>
  <c r="L28" i="7"/>
  <c r="L27" i="7"/>
  <c r="R13" i="7"/>
  <c r="Z13" i="7"/>
  <c r="L25" i="7"/>
  <c r="L15" i="7"/>
  <c r="L14" i="7"/>
  <c r="L29" i="7"/>
  <c r="L20" i="7"/>
  <c r="S13" i="7"/>
  <c r="AA13" i="7"/>
  <c r="L16" i="7"/>
  <c r="V13" i="7"/>
  <c r="O13" i="7"/>
  <c r="P13" i="7"/>
  <c r="L22" i="7"/>
  <c r="Y13" i="7"/>
  <c r="L23" i="7"/>
  <c r="L26" i="7"/>
  <c r="L21" i="7"/>
  <c r="T13" i="7"/>
  <c r="AB13" i="7"/>
  <c r="L24" i="7"/>
  <c r="L17" i="7"/>
  <c r="X13" i="7"/>
  <c r="Q13" i="7"/>
  <c r="L18" i="7"/>
  <c r="L19" i="7"/>
  <c r="M13" i="7"/>
  <c r="U13" i="7"/>
  <c r="B13" i="7"/>
  <c r="N13" i="7"/>
  <c r="W13" i="7"/>
  <c r="L30" i="7"/>
  <c r="L13" i="7"/>
  <c r="K5" i="7" l="1"/>
  <c r="A20" i="2"/>
  <c r="C12" i="7" s="1"/>
  <c r="R12" i="7"/>
  <c r="Z12" i="7"/>
  <c r="K16" i="7"/>
  <c r="K18" i="7"/>
  <c r="AA12" i="7"/>
  <c r="K29" i="7"/>
  <c r="K19" i="7"/>
  <c r="L12" i="7"/>
  <c r="AB12" i="7"/>
  <c r="K22" i="7"/>
  <c r="P12" i="7"/>
  <c r="Q12" i="7"/>
  <c r="K14" i="7"/>
  <c r="S12" i="7"/>
  <c r="T12" i="7"/>
  <c r="K17" i="7"/>
  <c r="K28" i="7"/>
  <c r="Y12" i="7"/>
  <c r="M12" i="7"/>
  <c r="U12" i="7"/>
  <c r="B12" i="7"/>
  <c r="K24" i="7"/>
  <c r="K20" i="7"/>
  <c r="W12" i="7"/>
  <c r="K23" i="7"/>
  <c r="X12" i="7"/>
  <c r="K21" i="7"/>
  <c r="N12" i="7"/>
  <c r="V12" i="7"/>
  <c r="C24" i="1"/>
  <c r="K30" i="7"/>
  <c r="K26" i="7"/>
  <c r="O12" i="7"/>
  <c r="K12" i="7"/>
  <c r="K15" i="7"/>
  <c r="K13" i="7"/>
  <c r="K27" i="7"/>
  <c r="K25" i="7"/>
  <c r="J5" i="7" l="1"/>
  <c r="A21" i="2"/>
  <c r="C11" i="7" s="1"/>
  <c r="J27" i="7"/>
  <c r="J11" i="7"/>
  <c r="L11" i="7"/>
  <c r="J21" i="7"/>
  <c r="J13" i="7"/>
  <c r="J17" i="7"/>
  <c r="O11" i="7"/>
  <c r="W11" i="7"/>
  <c r="Q11" i="7"/>
  <c r="K11" i="7"/>
  <c r="AA11" i="7"/>
  <c r="J15" i="7"/>
  <c r="B11" i="7"/>
  <c r="V11" i="7"/>
  <c r="J22" i="7"/>
  <c r="J14" i="7"/>
  <c r="J18" i="7"/>
  <c r="P11" i="7"/>
  <c r="X11" i="7"/>
  <c r="J25" i="7"/>
  <c r="Y11" i="7"/>
  <c r="T11" i="7"/>
  <c r="J29" i="7"/>
  <c r="J28" i="7"/>
  <c r="N11" i="7"/>
  <c r="J19" i="7"/>
  <c r="J12" i="7"/>
  <c r="S11" i="7"/>
  <c r="M11" i="7"/>
  <c r="J30" i="7"/>
  <c r="J24" i="7"/>
  <c r="J23" i="7"/>
  <c r="J26" i="7"/>
  <c r="R11" i="7"/>
  <c r="Z11" i="7"/>
  <c r="J20" i="7"/>
  <c r="J16" i="7"/>
  <c r="AB11" i="7"/>
  <c r="U11" i="7"/>
  <c r="C25" i="1"/>
  <c r="I5" i="7" l="1"/>
  <c r="A22" i="2"/>
  <c r="C10" i="7" s="1"/>
  <c r="I11" i="7"/>
  <c r="I15" i="7"/>
  <c r="I29" i="7"/>
  <c r="I17" i="7"/>
  <c r="N10" i="7"/>
  <c r="V10" i="7"/>
  <c r="I14" i="7"/>
  <c r="I10" i="7"/>
  <c r="I25" i="7"/>
  <c r="O10" i="7"/>
  <c r="W10" i="7"/>
  <c r="I28" i="7"/>
  <c r="I30" i="7"/>
  <c r="I22" i="7"/>
  <c r="P10" i="7"/>
  <c r="X10" i="7"/>
  <c r="I18" i="7"/>
  <c r="I20" i="7"/>
  <c r="K10" i="7"/>
  <c r="S10" i="7"/>
  <c r="AA10" i="7"/>
  <c r="C26" i="1"/>
  <c r="I24" i="7"/>
  <c r="M10" i="7"/>
  <c r="L10" i="7"/>
  <c r="I13" i="7"/>
  <c r="I26" i="7"/>
  <c r="I19" i="7"/>
  <c r="Q10" i="7"/>
  <c r="Y10" i="7"/>
  <c r="I21" i="7"/>
  <c r="I23" i="7"/>
  <c r="J10" i="7"/>
  <c r="R10" i="7"/>
  <c r="Z10" i="7"/>
  <c r="I27" i="7"/>
  <c r="T10" i="7"/>
  <c r="AB10" i="7"/>
  <c r="I16" i="7"/>
  <c r="I12" i="7"/>
  <c r="U10" i="7"/>
  <c r="B10" i="7"/>
  <c r="H5" i="7" l="1"/>
  <c r="A23" i="2"/>
  <c r="C9" i="7" s="1"/>
  <c r="H16" i="7"/>
  <c r="H13" i="7"/>
  <c r="I9" i="7"/>
  <c r="Q9" i="7"/>
  <c r="R9" i="7"/>
  <c r="Z9" i="7"/>
  <c r="H28" i="7"/>
  <c r="H18" i="7"/>
  <c r="H24" i="7"/>
  <c r="K9" i="7"/>
  <c r="S9" i="7"/>
  <c r="AA9" i="7"/>
  <c r="H21" i="7"/>
  <c r="H19" i="7"/>
  <c r="H22" i="7"/>
  <c r="L9" i="7"/>
  <c r="T9" i="7"/>
  <c r="AB9" i="7"/>
  <c r="H17" i="7"/>
  <c r="M9" i="7"/>
  <c r="B9" i="7"/>
  <c r="Y9" i="7"/>
  <c r="H25" i="7"/>
  <c r="H26" i="7"/>
  <c r="H23" i="7"/>
  <c r="U9" i="7"/>
  <c r="H29" i="7"/>
  <c r="H27" i="7"/>
  <c r="H14" i="7"/>
  <c r="H10" i="7"/>
  <c r="N9" i="7"/>
  <c r="V9" i="7"/>
  <c r="C27" i="1"/>
  <c r="H20" i="7"/>
  <c r="H15" i="7"/>
  <c r="H11" i="7"/>
  <c r="O9" i="7"/>
  <c r="W9" i="7"/>
  <c r="H9" i="7"/>
  <c r="H12" i="7"/>
  <c r="H30" i="7"/>
  <c r="P9" i="7"/>
  <c r="X9" i="7"/>
  <c r="J9" i="7"/>
  <c r="G5" i="7" l="1"/>
  <c r="A24" i="2"/>
  <c r="C8" i="7" s="1"/>
  <c r="G10" i="7"/>
  <c r="G11" i="7"/>
  <c r="G16" i="7"/>
  <c r="I8" i="7"/>
  <c r="Q8" i="7"/>
  <c r="Y8" i="7"/>
  <c r="G12" i="7"/>
  <c r="L8" i="7"/>
  <c r="G14" i="7"/>
  <c r="M8" i="7"/>
  <c r="G24" i="7"/>
  <c r="G15" i="7"/>
  <c r="G8" i="7"/>
  <c r="G30" i="7"/>
  <c r="J8" i="7"/>
  <c r="R8" i="7"/>
  <c r="Z8" i="7"/>
  <c r="G27" i="7"/>
  <c r="AB8" i="7"/>
  <c r="G28" i="7"/>
  <c r="B8" i="7"/>
  <c r="G17" i="7"/>
  <c r="V8" i="7"/>
  <c r="G9" i="7"/>
  <c r="C28" i="1"/>
  <c r="P8" i="7"/>
  <c r="G19" i="7"/>
  <c r="G21" i="7"/>
  <c r="G18" i="7"/>
  <c r="K8" i="7"/>
  <c r="S8" i="7"/>
  <c r="AA8" i="7"/>
  <c r="G22" i="7"/>
  <c r="T8" i="7"/>
  <c r="G23" i="7"/>
  <c r="U8" i="7"/>
  <c r="G29" i="7"/>
  <c r="N8" i="7"/>
  <c r="G26" i="7"/>
  <c r="O8" i="7"/>
  <c r="W8" i="7"/>
  <c r="G20" i="7"/>
  <c r="G25" i="7"/>
  <c r="G13" i="7"/>
  <c r="H8" i="7"/>
  <c r="X8" i="7"/>
  <c r="F5" i="7" l="1"/>
  <c r="A25" i="2"/>
  <c r="C7" i="7" s="1"/>
  <c r="F9" i="7"/>
  <c r="F25" i="7"/>
  <c r="F29" i="7"/>
  <c r="M7" i="7"/>
  <c r="U7" i="7"/>
  <c r="B7" i="7"/>
  <c r="N7" i="7"/>
  <c r="C29" i="1"/>
  <c r="F17" i="7"/>
  <c r="F13" i="7"/>
  <c r="F30" i="7"/>
  <c r="F12" i="7"/>
  <c r="F27" i="7"/>
  <c r="H7" i="7"/>
  <c r="P7" i="7"/>
  <c r="X7" i="7"/>
  <c r="F15" i="7"/>
  <c r="AA7" i="7"/>
  <c r="F16" i="7"/>
  <c r="AB7" i="7"/>
  <c r="V7" i="7"/>
  <c r="G7" i="7"/>
  <c r="W7" i="7"/>
  <c r="F14" i="7"/>
  <c r="F19" i="7"/>
  <c r="F28" i="7"/>
  <c r="I7" i="7"/>
  <c r="Q7" i="7"/>
  <c r="Y7" i="7"/>
  <c r="F22" i="7"/>
  <c r="K7" i="7"/>
  <c r="F26" i="7"/>
  <c r="T7" i="7"/>
  <c r="F10" i="7"/>
  <c r="F8" i="7"/>
  <c r="O7" i="7"/>
  <c r="F23" i="7"/>
  <c r="F20" i="7"/>
  <c r="F21" i="7"/>
  <c r="J7" i="7"/>
  <c r="R7" i="7"/>
  <c r="Z7" i="7"/>
  <c r="F24" i="7"/>
  <c r="S7" i="7"/>
  <c r="F18" i="7"/>
  <c r="L7" i="7"/>
  <c r="F7" i="7"/>
  <c r="F11" i="7"/>
  <c r="E5" i="7" l="1"/>
  <c r="A26" i="2"/>
  <c r="C6" i="7" s="1"/>
  <c r="E10" i="7"/>
  <c r="E27" i="7"/>
  <c r="E23" i="7"/>
  <c r="J6" i="7"/>
  <c r="R6" i="7"/>
  <c r="Z6" i="7"/>
  <c r="E20" i="7"/>
  <c r="AA6" i="7"/>
  <c r="T6" i="7"/>
  <c r="E24" i="7"/>
  <c r="E7" i="7"/>
  <c r="E30" i="7"/>
  <c r="E12" i="7"/>
  <c r="C30" i="1"/>
  <c r="M6" i="7"/>
  <c r="U6" i="7"/>
  <c r="B6" i="7"/>
  <c r="E28" i="7"/>
  <c r="E17" i="7"/>
  <c r="E25" i="7"/>
  <c r="E15" i="7"/>
  <c r="E21" i="7"/>
  <c r="F6" i="7"/>
  <c r="N6" i="7"/>
  <c r="V6" i="7"/>
  <c r="E13" i="7"/>
  <c r="E9" i="7"/>
  <c r="P6" i="7"/>
  <c r="E11" i="7"/>
  <c r="E22" i="7"/>
  <c r="Q6" i="7"/>
  <c r="K6" i="7"/>
  <c r="E26" i="7"/>
  <c r="AB6" i="7"/>
  <c r="E6" i="7"/>
  <c r="E16" i="7"/>
  <c r="E8" i="7"/>
  <c r="G6" i="7"/>
  <c r="O6" i="7"/>
  <c r="W6" i="7"/>
  <c r="E19" i="7"/>
  <c r="H6" i="7"/>
  <c r="X6" i="7"/>
  <c r="E14" i="7"/>
  <c r="I6" i="7"/>
  <c r="E18" i="7"/>
  <c r="S6" i="7"/>
  <c r="E29" i="7"/>
  <c r="Y6" i="7"/>
  <c r="L6" i="7"/>
  <c r="D5" i="7" l="1"/>
  <c r="D6" i="7"/>
  <c r="D25" i="7"/>
  <c r="D8" i="7"/>
  <c r="D7" i="7"/>
  <c r="D29" i="7"/>
  <c r="C31" i="1"/>
  <c r="D18" i="7"/>
  <c r="D28" i="7"/>
  <c r="D14" i="7"/>
  <c r="D9" i="7"/>
  <c r="D26" i="7"/>
  <c r="D10" i="7"/>
  <c r="D19" i="7"/>
  <c r="D16" i="7"/>
  <c r="D12" i="7"/>
  <c r="D30" i="7"/>
  <c r="D15" i="7"/>
  <c r="D21" i="7"/>
  <c r="D11" i="7"/>
  <c r="D17" i="7"/>
  <c r="D13" i="7"/>
  <c r="D23" i="7"/>
  <c r="D22" i="7"/>
  <c r="D27" i="7"/>
  <c r="D20" i="7"/>
  <c r="D24" i="7"/>
  <c r="AB2" i="7" l="1"/>
  <c r="AA2" i="7"/>
  <c r="Z2" i="7"/>
  <c r="C32" i="1"/>
  <c r="C33" i="1" l="1"/>
  <c r="C34" i="1" l="1"/>
  <c r="C35" i="1" l="1"/>
  <c r="C36" i="1" l="1"/>
  <c r="C38" i="1" l="1"/>
  <c r="C37" i="1"/>
  <c r="D6" i="1"/>
  <c r="D7" i="1" l="1"/>
  <c r="D8" i="1" l="1"/>
  <c r="D9" i="1" l="1"/>
  <c r="D10" i="1" l="1"/>
  <c r="D11" i="1" l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 l="1"/>
  <c r="D3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 l="1"/>
  <c r="E3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 l="1"/>
  <c r="F3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 l="1"/>
  <c r="G3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 l="1"/>
  <c r="H3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 l="1"/>
  <c r="I3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 l="1"/>
  <c r="J38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 l="1"/>
  <c r="K3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 l="1"/>
  <c r="L37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 l="1"/>
  <c r="M38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Q11" i="1" l="1"/>
  <c r="L2" i="1"/>
  <c r="N2" i="1"/>
  <c r="Q12" i="1"/>
  <c r="M2" i="1"/>
  <c r="N37" i="1"/>
  <c r="N38" i="1"/>
  <c r="K36" i="5"/>
  <c r="C36" i="5"/>
  <c r="N36" i="5"/>
  <c r="F36" i="5"/>
  <c r="M36" i="5"/>
  <c r="H36" i="5"/>
  <c r="I36" i="5"/>
  <c r="D36" i="5"/>
  <c r="P36" i="5"/>
  <c r="K35" i="5"/>
  <c r="C35" i="5"/>
  <c r="M35" i="5"/>
  <c r="F35" i="5"/>
  <c r="P35" i="5"/>
  <c r="I35" i="5"/>
  <c r="H35" i="5"/>
  <c r="N35" i="5"/>
  <c r="D35" i="5"/>
  <c r="E35" i="5" l="1"/>
  <c r="O35" i="5"/>
  <c r="J35" i="5"/>
  <c r="E36" i="5"/>
  <c r="J36" i="5"/>
  <c r="O36" i="5"/>
</calcChain>
</file>

<file path=xl/sharedStrings.xml><?xml version="1.0" encoding="utf-8"?>
<sst xmlns="http://schemas.openxmlformats.org/spreadsheetml/2006/main" count="101" uniqueCount="70">
  <si>
    <t xml:space="preserve">Dia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</si>
  <si>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</si>
  <si>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</si>
  <si>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</si>
  <si>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</si>
  <si>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</si>
  <si>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</si>
  <si>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</si>
  <si>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</si>
  <si>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</si>
  <si>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</si>
  <si>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</si>
  <si>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</si>
  <si>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Datas</t>
  </si>
  <si>
    <t>Máximo</t>
  </si>
  <si>
    <t>Mínimo</t>
  </si>
  <si>
    <t>Ano:</t>
  </si>
  <si>
    <t>Item:</t>
  </si>
  <si>
    <t>Decimal:</t>
  </si>
  <si>
    <t>Não</t>
  </si>
  <si>
    <t>Meses Positivos:</t>
  </si>
  <si>
    <t>Meses Negativos:</t>
  </si>
  <si>
    <t xml:space="preserve">Melhor Mês: </t>
  </si>
  <si>
    <t>Pior Mês:</t>
  </si>
  <si>
    <t>Retorno Ano:</t>
  </si>
  <si>
    <t>% Dias Positivos:</t>
  </si>
  <si>
    <t>% Dias Negativos:</t>
  </si>
  <si>
    <t>Melhor Dia:</t>
  </si>
  <si>
    <t>Pior Dia:</t>
  </si>
  <si>
    <t>Retorno Médio Mensal:</t>
  </si>
  <si>
    <t>Volatilidade:</t>
  </si>
  <si>
    <t>Volume Médio</t>
  </si>
  <si>
    <t>IPCA</t>
  </si>
  <si>
    <t>DÓLAR</t>
  </si>
  <si>
    <t>IPCA:</t>
  </si>
  <si>
    <t>CDI:</t>
  </si>
  <si>
    <t>DÓLAR:</t>
  </si>
  <si>
    <t>Perda Máxima:</t>
  </si>
  <si>
    <t>Ano</t>
  </si>
  <si>
    <t>Nominal</t>
  </si>
  <si>
    <t>Fechamento Nominal</t>
  </si>
  <si>
    <t>Fechamento em Dólares</t>
  </si>
  <si>
    <t>Pregão</t>
  </si>
  <si>
    <t>Volume Máximo</t>
  </si>
  <si>
    <t>Δ Máx/Média</t>
  </si>
  <si>
    <t>Volatilidade</t>
  </si>
  <si>
    <t>Índice:</t>
  </si>
  <si>
    <t>Close</t>
  </si>
  <si>
    <t>Pregão do Máximo</t>
  </si>
  <si>
    <t>Pontos</t>
  </si>
  <si>
    <t>Médio</t>
  </si>
  <si>
    <t>Alto</t>
  </si>
  <si>
    <t>Baixo</t>
  </si>
  <si>
    <t>← Selecionar Ano</t>
  </si>
  <si>
    <t>← Selecionável</t>
  </si>
  <si>
    <t>Pico Ano :</t>
  </si>
  <si>
    <t>Fundo Ano:</t>
  </si>
  <si>
    <t>Parâmetros</t>
  </si>
  <si>
    <t>Inicio :</t>
  </si>
  <si>
    <t>Final:</t>
  </si>
  <si>
    <t>▲ Nominal Anual</t>
  </si>
  <si>
    <t>▲ em Dólares Anual</t>
  </si>
  <si>
    <t>Fechamento Ajustado pelo IPCA</t>
  </si>
  <si>
    <t>▲ Ajustado pelo IPCA Anual</t>
  </si>
  <si>
    <t>Data:</t>
  </si>
  <si>
    <t>Máximo:</t>
  </si>
  <si>
    <t>← Não modificar</t>
  </si>
  <si>
    <t>← Digitar Código</t>
  </si>
  <si>
    <t>Volume Médio (R$ - Milhões):</t>
  </si>
  <si>
    <t>SPBLPGPT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</si>
</sst>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yyyy"/>
    <numFmt numFmtId="166" formatCode="#,##0.00%;[Red]\-#,##0.00%"/>
    <numFmt numFmtId="167" formatCode="_-&quot;R$&quot;\ * #,##0_-;\-&quot;R$&quot;\ * #,##0_-;_-&quot;R$&quot;\ * &quot;-&quot;??_-;_-@_-"/>
    <numFmt numFmtId="168" formatCode="_-* #,##0_-;\-* #,##0_-;_-* &quot;-&quot;??_-;_-@_-"/>
    <numFmt numFmtId="169" formatCode="0.0%"/>
    <numFmt numFmtId="170" formatCode=";;;"/>
    <numFmt numFmtId="171" formatCode="&quot;R$&quot;\ #,##0"/>
    <numFmt numFmtId="172" formatCode="#,##0_ ;[Red]\-#,##0\ "/>
    <numFmt numFmtId="173" formatCode="#,##0_ ;\-#,##0\ \K"/>
    <numFmt numFmtId="176" formatCode="d/mm/yyyy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4"/>
      <color rgb="FF006B66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6B66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B66"/>
      <name val="Calibri"/>
      <family val="2"/>
      <scheme val="minor"/>
    </font>
    <font>
      <b/>
      <sz val="12"/>
      <color rgb="FF006B6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B66"/>
        <bgColor indexed="64"/>
      </patternFill>
    </fill>
    <fill>
      <patternFill patternType="solid">
        <fgColor rgb="FFDAE2DD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6B66"/>
      </bottom>
      <diagonal/>
    </border>
    <border>
      <left/>
      <right/>
      <top/>
      <bottom style="thin">
        <color rgb="FF006B66"/>
      </bottom>
      <diagonal/>
    </border>
    <border>
      <left/>
      <right/>
      <top/>
      <bottom style="thick">
        <color rgb="FF006B66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medium">
        <color rgb="FF006B66"/>
      </bottom>
      <diagonal/>
    </border>
    <border>
      <left/>
      <right style="thin">
        <color rgb="FF006B66"/>
      </right>
      <top/>
      <bottom/>
      <diagonal/>
    </border>
    <border>
      <left/>
      <right style="thin">
        <color rgb="FF006B66"/>
      </right>
      <top/>
      <bottom style="thin">
        <color rgb="FF006B66"/>
      </bottom>
      <diagonal/>
    </border>
    <border>
      <left/>
      <right style="dotted">
        <color theme="1" tint="0.499984740745262"/>
      </right>
      <top/>
      <bottom/>
      <diagonal/>
    </border>
    <border>
      <left style="dotted">
        <color indexed="64"/>
      </left>
      <right style="dotted">
        <color theme="1" tint="0.499984740745262"/>
      </right>
      <top/>
      <bottom/>
      <diagonal/>
    </border>
    <border>
      <left style="thin">
        <color rgb="FF006B66"/>
      </left>
      <right style="thin">
        <color theme="0"/>
      </right>
      <top style="thin">
        <color rgb="FF006B6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6B66"/>
      </top>
      <bottom style="thin">
        <color theme="0"/>
      </bottom>
      <diagonal/>
    </border>
    <border>
      <left style="thin">
        <color theme="0"/>
      </left>
      <right style="thin">
        <color rgb="FF006B66"/>
      </right>
      <top style="thin">
        <color rgb="FF006B66"/>
      </top>
      <bottom style="thin">
        <color theme="0"/>
      </bottom>
      <diagonal/>
    </border>
    <border>
      <left style="thin">
        <color rgb="FF006B66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6B66"/>
      </left>
      <right style="thin">
        <color theme="0"/>
      </right>
      <top style="thin">
        <color theme="0"/>
      </top>
      <bottom style="thin">
        <color rgb="FF006B66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rgb="FF006B66"/>
      </bottom>
      <diagonal/>
    </border>
    <border>
      <left style="thin">
        <color rgb="FF006B66"/>
      </left>
      <right style="thin">
        <color rgb="FF006B66"/>
      </right>
      <top style="thin">
        <color rgb="FF006B66"/>
      </top>
      <bottom style="thin">
        <color rgb="FF006B66"/>
      </bottom>
      <diagonal/>
    </border>
    <border>
      <left style="thin">
        <color rgb="FF006B66"/>
      </left>
      <right style="thin">
        <color theme="0"/>
      </right>
      <top style="thin">
        <color theme="0"/>
      </top>
      <bottom style="medium">
        <color rgb="FF006B66"/>
      </bottom>
      <diagonal/>
    </border>
    <border>
      <left/>
      <right style="thin">
        <color rgb="FF006B66"/>
      </right>
      <top/>
      <bottom style="medium">
        <color rgb="FF006B66"/>
      </bottom>
      <diagonal/>
    </border>
    <border>
      <left style="thin">
        <color rgb="FF006B66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rgb="FF006B66"/>
      </right>
      <top/>
      <bottom style="thin">
        <color theme="0" tint="-4.9989318521683403E-2"/>
      </bottom>
      <diagonal/>
    </border>
    <border>
      <left style="thin">
        <color rgb="FF006B66"/>
      </left>
      <right style="thin">
        <color theme="0" tint="-4.9989318521683403E-2"/>
      </right>
      <top style="thin">
        <color theme="0" tint="-4.9989318521683403E-2"/>
      </top>
      <bottom style="thin">
        <color rgb="FF006B66"/>
      </bottom>
      <diagonal/>
    </border>
    <border>
      <left style="thin">
        <color theme="0" tint="-4.9989318521683403E-2"/>
      </left>
      <right style="thin">
        <color rgb="FF006B66"/>
      </right>
      <top style="thin">
        <color theme="0" tint="-4.9989318521683403E-2"/>
      </top>
      <bottom style="thin">
        <color rgb="FF006B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006B66"/>
      </left>
      <right style="thin">
        <color theme="0"/>
      </right>
      <top style="thick">
        <color rgb="FF006B66"/>
      </top>
      <bottom/>
      <diagonal/>
    </border>
    <border>
      <left style="thin">
        <color theme="0"/>
      </left>
      <right style="thin">
        <color theme="0"/>
      </right>
      <top style="thick">
        <color rgb="FF006B66"/>
      </top>
      <bottom/>
      <diagonal/>
    </border>
    <border>
      <left style="thin">
        <color theme="0"/>
      </left>
      <right style="thick">
        <color rgb="FF006B66"/>
      </right>
      <top style="thick">
        <color rgb="FF006B66"/>
      </top>
      <bottom/>
      <diagonal/>
    </border>
    <border>
      <left style="thick">
        <color rgb="FF006B66"/>
      </left>
      <right style="thin">
        <color rgb="FF006B66"/>
      </right>
      <top style="thin">
        <color rgb="FF006B66"/>
      </top>
      <bottom style="thin">
        <color rgb="FF006B66"/>
      </bottom>
      <diagonal/>
    </border>
    <border>
      <left style="thin">
        <color rgb="FF006B66"/>
      </left>
      <right style="thick">
        <color rgb="FF006B66"/>
      </right>
      <top style="thin">
        <color rgb="FF006B66"/>
      </top>
      <bottom style="thin">
        <color rgb="FF006B66"/>
      </bottom>
      <diagonal/>
    </border>
    <border>
      <left style="thick">
        <color rgb="FF006B66"/>
      </left>
      <right style="thin">
        <color rgb="FF006B66"/>
      </right>
      <top style="thin">
        <color rgb="FF006B66"/>
      </top>
      <bottom style="thick">
        <color rgb="FF006B66"/>
      </bottom>
      <diagonal/>
    </border>
    <border>
      <left style="thin">
        <color rgb="FF006B66"/>
      </left>
      <right style="thin">
        <color rgb="FF006B66"/>
      </right>
      <top style="thin">
        <color rgb="FF006B66"/>
      </top>
      <bottom style="thick">
        <color rgb="FF006B66"/>
      </bottom>
      <diagonal/>
    </border>
    <border>
      <left style="thin">
        <color rgb="FF006B66"/>
      </left>
      <right style="thick">
        <color rgb="FF006B66"/>
      </right>
      <top style="thin">
        <color rgb="FF006B66"/>
      </top>
      <bottom style="thick">
        <color rgb="FF006B66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7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0" fillId="0" borderId="0" xfId="2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7" fontId="0" fillId="0" borderId="0" xfId="2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9" fontId="6" fillId="0" borderId="0" xfId="3" applyNumberFormat="1" applyFont="1" applyAlignment="1">
      <alignment horizontal="center" vertical="center"/>
    </xf>
    <xf numFmtId="169" fontId="2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9" fontId="2" fillId="0" borderId="1" xfId="3" applyNumberFormat="1" applyFont="1" applyBorder="1" applyAlignment="1">
      <alignment horizontal="center" vertical="center"/>
    </xf>
    <xf numFmtId="0" fontId="13" fillId="0" borderId="0" xfId="0" applyFont="1"/>
    <xf numFmtId="170" fontId="0" fillId="0" borderId="0" xfId="0" applyNumberFormat="1" applyAlignment="1">
      <alignment horizontal="center"/>
    </xf>
    <xf numFmtId="0" fontId="13" fillId="0" borderId="0" xfId="0" applyFont="1" applyAlignment="1">
      <alignment horizontal="left" vertical="center"/>
    </xf>
    <xf numFmtId="3" fontId="16" fillId="0" borderId="0" xfId="0" applyNumberFormat="1" applyFont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171" fontId="17" fillId="0" borderId="0" xfId="2" applyNumberFormat="1" applyFont="1" applyAlignment="1">
      <alignment horizontal="left"/>
    </xf>
    <xf numFmtId="0" fontId="10" fillId="0" borderId="5" xfId="0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169" fontId="2" fillId="0" borderId="9" xfId="3" applyNumberFormat="1" applyFont="1" applyBorder="1" applyAlignment="1">
      <alignment horizontal="center" vertical="center"/>
    </xf>
    <xf numFmtId="169" fontId="2" fillId="0" borderId="4" xfId="3" applyNumberFormat="1" applyFont="1" applyBorder="1" applyAlignment="1">
      <alignment horizontal="center" vertical="center"/>
    </xf>
    <xf numFmtId="169" fontId="2" fillId="0" borderId="10" xfId="3" applyNumberFormat="1" applyFont="1" applyBorder="1" applyAlignment="1">
      <alignment horizontal="center" vertical="center"/>
    </xf>
    <xf numFmtId="169" fontId="2" fillId="0" borderId="11" xfId="3" applyNumberFormat="1" applyFont="1" applyBorder="1" applyAlignment="1">
      <alignment horizontal="center" vertical="center"/>
    </xf>
    <xf numFmtId="169" fontId="2" fillId="0" borderId="12" xfId="3" applyNumberFormat="1" applyFont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5" xfId="0" applyNumberFormat="1" applyFont="1" applyFill="1" applyBorder="1" applyAlignment="1">
      <alignment horizontal="center" vertical="center"/>
    </xf>
    <xf numFmtId="168" fontId="11" fillId="3" borderId="16" xfId="1" applyNumberFormat="1" applyFont="1" applyFill="1" applyBorder="1" applyAlignment="1">
      <alignment horizontal="center" vertical="center"/>
    </xf>
    <xf numFmtId="168" fontId="11" fillId="3" borderId="17" xfId="1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19" fillId="0" borderId="22" xfId="0" applyFont="1" applyBorder="1" applyAlignment="1">
      <alignment horizontal="center"/>
    </xf>
    <xf numFmtId="3" fontId="15" fillId="0" borderId="23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3" fontId="15" fillId="0" borderId="2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1" applyNumberFormat="1" applyFont="1" applyAlignment="1">
      <alignment horizontal="center"/>
    </xf>
    <xf numFmtId="0" fontId="9" fillId="0" borderId="0" xfId="0" applyFont="1" applyAlignment="1">
      <alignment horizontal="left"/>
    </xf>
    <xf numFmtId="166" fontId="6" fillId="0" borderId="19" xfId="0" applyNumberFormat="1" applyFont="1" applyBorder="1" applyAlignment="1">
      <alignment horizontal="center"/>
    </xf>
    <xf numFmtId="165" fontId="23" fillId="2" borderId="27" xfId="0" applyNumberFormat="1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166" fontId="6" fillId="0" borderId="31" xfId="0" applyNumberFormat="1" applyFont="1" applyBorder="1" applyAlignment="1">
      <alignment horizontal="center"/>
    </xf>
    <xf numFmtId="165" fontId="9" fillId="3" borderId="30" xfId="0" applyNumberFormat="1" applyFont="1" applyFill="1" applyBorder="1" applyAlignment="1">
      <alignment horizontal="center"/>
    </xf>
    <xf numFmtId="165" fontId="9" fillId="3" borderId="32" xfId="0" applyNumberFormat="1" applyFont="1" applyFill="1" applyBorder="1" applyAlignment="1">
      <alignment horizontal="center"/>
    </xf>
    <xf numFmtId="166" fontId="6" fillId="0" borderId="33" xfId="0" applyNumberFormat="1" applyFont="1" applyBorder="1" applyAlignment="1">
      <alignment horizontal="center"/>
    </xf>
    <xf numFmtId="166" fontId="6" fillId="0" borderId="34" xfId="0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2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168" fontId="0" fillId="0" borderId="0" xfId="1" applyNumberFormat="1" applyFont="1" applyAlignment="1">
      <alignment horizontal="center"/>
    </xf>
    <xf numFmtId="15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18" fillId="2" borderId="2" xfId="0" applyFont="1" applyFill="1" applyBorder="1" applyAlignment="1">
      <alignment horizontal="center"/>
    </xf>
    <xf numFmtId="165" fontId="24" fillId="3" borderId="2" xfId="0" applyNumberFormat="1" applyFont="1" applyFill="1" applyBorder="1" applyAlignment="1">
      <alignment horizontal="center"/>
    </xf>
    <xf numFmtId="15" fontId="0" fillId="0" borderId="0" xfId="0" applyNumberFormat="1" applyAlignment="1">
      <alignment horizontal="center"/>
    </xf>
    <xf numFmtId="0" fontId="8" fillId="2" borderId="0" xfId="0" applyFont="1" applyFill="1" applyAlignment="1">
      <alignment horizontal="centerContinuous"/>
    </xf>
    <xf numFmtId="0" fontId="24" fillId="0" borderId="0" xfId="0" applyFont="1" applyAlignment="1">
      <alignment horizontal="center"/>
    </xf>
    <xf numFmtId="0" fontId="0" fillId="3" borderId="26" xfId="0" applyFill="1" applyBorder="1"/>
    <xf numFmtId="0" fontId="0" fillId="3" borderId="35" xfId="0" applyFill="1" applyBorder="1"/>
    <xf numFmtId="0" fontId="0" fillId="3" borderId="36" xfId="0" applyFill="1" applyBorder="1"/>
    <xf numFmtId="165" fontId="24" fillId="0" borderId="2" xfId="0" applyNumberFormat="1" applyFont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9" fontId="0" fillId="0" borderId="0" xfId="3" applyFont="1" applyAlignment="1">
      <alignment horizontal="center"/>
    </xf>
    <xf numFmtId="14" fontId="0" fillId="0" borderId="0" xfId="2" applyNumberFormat="1" applyFont="1"/>
    <xf numFmtId="0" fontId="17" fillId="0" borderId="0" xfId="0" applyFont="1"/>
    <xf numFmtId="14" fontId="0" fillId="0" borderId="0" xfId="1" applyNumberFormat="1" applyFont="1" applyAlignment="1">
      <alignment horizontal="center"/>
    </xf>
    <xf numFmtId="14" fontId="0" fillId="0" borderId="0" xfId="2" applyNumberFormat="1" applyFont="1"/>
    <xf numFmtId="172" fontId="6" fillId="0" borderId="30" xfId="1" applyNumberFormat="1" applyFont="1" applyBorder="1" applyAlignment="1">
      <alignment horizontal="center"/>
    </xf>
    <xf numFmtId="172" fontId="6" fillId="0" borderId="32" xfId="1" applyNumberFormat="1" applyFont="1" applyBorder="1" applyAlignment="1">
      <alignment horizontal="center"/>
    </xf>
    <xf numFmtId="168" fontId="6" fillId="0" borderId="0" xfId="1" applyNumberFormat="1" applyFont="1" applyAlignment="1">
      <alignment horizontal="left"/>
    </xf>
    <xf numFmtId="0" fontId="13" fillId="0" borderId="0" xfId="0" applyFont="1" applyAlignment="1">
      <alignment horizontal="right" vertical="center"/>
    </xf>
    <xf numFmtId="0" fontId="25" fillId="0" borderId="5" xfId="0" applyFont="1" applyBorder="1" applyAlignment="1">
      <alignment horizontal="centerContinuous"/>
    </xf>
    <xf numFmtId="0" fontId="26" fillId="0" borderId="0" xfId="0" applyFont="1"/>
    <xf numFmtId="0" fontId="9" fillId="3" borderId="7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17" fillId="4" borderId="7" xfId="0" applyFont="1" applyFill="1" applyBorder="1" applyAlignment="1">
      <alignment horizontal="left"/>
    </xf>
    <xf numFmtId="165" fontId="17" fillId="4" borderId="6" xfId="0" applyNumberFormat="1" applyFont="1" applyFill="1" applyBorder="1" applyAlignment="1">
      <alignment horizontal="left"/>
    </xf>
    <xf numFmtId="0" fontId="17" fillId="4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3" fontId="6" fillId="3" borderId="6" xfId="0" applyNumberFormat="1" applyFont="1" applyFill="1" applyBorder="1" applyAlignment="1">
      <alignment horizontal="left"/>
    </xf>
    <xf numFmtId="173" fontId="6" fillId="3" borderId="6" xfId="2" applyNumberFormat="1" applyFont="1" applyFill="1" applyBorder="1" applyAlignment="1">
      <alignment horizontal="left"/>
    </xf>
    <xf numFmtId="167" fontId="6" fillId="3" borderId="6" xfId="2" applyNumberFormat="1" applyFont="1" applyFill="1" applyBorder="1" applyAlignment="1">
      <alignment horizontal="left"/>
    </xf>
    <xf numFmtId="10" fontId="6" fillId="3" borderId="6" xfId="3" applyNumberFormat="1" applyFont="1" applyFill="1" applyBorder="1" applyAlignment="1">
      <alignment horizontal="left"/>
    </xf>
    <xf numFmtId="166" fontId="6" fillId="3" borderId="6" xfId="0" applyNumberFormat="1" applyFont="1" applyFill="1" applyBorder="1" applyAlignment="1">
      <alignment horizontal="left"/>
    </xf>
    <xf numFmtId="176" fontId="0" fillId="0" borderId="0" xfId="0" applyNumberFormat="1" applyAlignment="1">
      <alignment horizontal="center"/>
    </xf>
    <xf numFmtId="176" fontId="22" fillId="0" borderId="0" xfId="0" applyNumberFormat="1" applyFont="1" applyAlignment="1">
      <alignment horizontal="left"/>
    </xf>
    <xf numFmtId="176" fontId="9" fillId="3" borderId="30" xfId="0" applyNumberFormat="1" applyFont="1" applyFill="1" applyBorder="1" applyAlignment="1">
      <alignment horizontal="center"/>
    </xf>
    <xf numFmtId="176" fontId="0" fillId="0" borderId="0" xfId="2" applyNumberFormat="1" applyFont="1"/>
    <xf numFmtId="176" fontId="0" fillId="0" borderId="0" xfId="1" applyNumberFormat="1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7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175" formatCode="#,##0,"/>
    </dxf>
    <dxf>
      <numFmt numFmtId="4" formatCode="#,##0.00"/>
    </dxf>
    <dxf>
      <numFmt numFmtId="175" formatCode="#,##0,"/>
    </dxf>
    <dxf>
      <numFmt numFmtId="4" formatCode="#,##0.00"/>
    </dxf>
  </dxfs>
  <tableStyles count="0" defaultTableStyle="TableStyleMedium2" defaultPivotStyle="PivotStyleLight16"/>
  <colors>
    <mruColors>
      <color rgb="FF006B66"/>
      <color rgb="FFDAE2DD"/>
      <color rgb="FFC5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8e5148da677749a4bc8c343ae9729ad9">
      <tp t="e">
        <v>#N/A</v>
        <stp/>
        <stp>91cce100-148a-4288-8142-64d1102db34a</stp>
        <stp>1</stp>
        <tr r="I47" s="4"/>
      </tp>
      <tp t="e">
        <v>#N/A</v>
        <stp/>
        <stp>13ef7f7d-aa28-4e7d-a82e-42e5ddba0605</stp>
        <stp>1</stp>
        <tr r="F29" s="5"/>
      </tp>
      <tp t="e">
        <v>#N/A</v>
        <stp/>
        <stp>6e14a3c5-deb5-48e4-8db1-33ad1d4e00a7</stp>
        <stp>1</stp>
        <tr r="H42" s="5"/>
      </tp>
    </main>
    <main first="rtdsrv.8e5148da677749a4bc8c343ae9729ad9">
      <tp t="e">
        <v>#N/A</v>
        <stp/>
        <stp>f5b57409-7a9e-47ed-bb4c-127b7014e8ec</stp>
        <stp>1</stp>
        <tr r="S19" s="7"/>
      </tp>
    </main>
    <main first="rtdsrv.8e5148da677749a4bc8c343ae9729ad9">
      <tp t="e">
        <v>#N/A</v>
        <stp/>
        <stp>a2cbc002-89ed-43ce-a010-2a3b1eb1f8da</stp>
        <stp>1</stp>
        <tr r="F21" s="5"/>
      </tp>
    </main>
    <main first="rtdsrv.8e5148da677749a4bc8c343ae9729ad9">
      <tp t="e">
        <v>#N/A</v>
        <stp/>
        <stp>31590576-df41-4c3f-9458-f52551845f15</stp>
        <stp>1</stp>
        <tr r="N6" s="5"/>
      </tp>
    </main>
    <main first="rtdsrv.8e5148da677749a4bc8c343ae9729ad9">
      <tp t="e">
        <v>#N/A</v>
        <stp/>
        <stp>c99ca2dc-a967-46a6-ad48-689a37d1f4cd</stp>
        <stp>1</stp>
        <tr r="E29" s="1"/>
        <tr r="E29" s="1"/>
      </tp>
      <tp t="e">
        <v>#N/A</v>
        <stp/>
        <stp>a6d19b4e-33f6-4801-94ab-621e7ae59b96</stp>
        <stp>1</stp>
        <tr r="F28" s="1"/>
        <tr r="F28" s="1"/>
      </tp>
      <tp t="e">
        <v>#N/A</v>
        <stp/>
        <stp>a7b8f3ab-a89e-46f6-aa3c-3d5aa435e6f5</stp>
        <stp>1</stp>
        <tr r="E8" s="7"/>
      </tp>
      <tp t="e">
        <v>#N/A</v>
        <stp/>
        <stp>5b666d7d-a39f-4e3a-83ea-64342fed31d3</stp>
        <stp>1</stp>
        <tr r="C23" s="1"/>
        <tr r="C23" s="1"/>
        <tr r="C23" s="1"/>
      </tp>
      <tp t="e">
        <v>#N/A</v>
        <stp/>
        <stp>14b4dd4d-7c3d-411f-8608-3df92cd3e705</stp>
        <stp>1</stp>
        <tr r="F30" s="4"/>
      </tp>
    </main>
    <main first="rtdsrv.8e5148da677749a4bc8c343ae9729ad9">
      <tp t="e">
        <v>#N/A</v>
        <stp/>
        <stp>2772d7a2-bfab-4e1d-bb89-b0823b2cb09b</stp>
        <stp>1</stp>
        <tr r="P9" s="5"/>
      </tp>
      <tp t="e">
        <v>#N/A</v>
        <stp/>
        <stp>326e0692-59f6-4711-a245-b1a35c215570</stp>
        <stp>1</stp>
        <tr r="L28" s="7"/>
      </tp>
    </main>
    <main first="rtdsrv.8e5148da677749a4bc8c343ae9729ad9">
      <tp t="e">
        <v>#N/A</v>
        <stp/>
        <stp>664a1bd2-f633-494b-90e1-e14d44b0696a</stp>
        <stp>1</stp>
        <tr r="M26" s="3"/>
      </tp>
    </main>
    <main first="rtdsrv.8e5148da677749a4bc8c343ae9729ad9">
      <tp t="e">
        <v>#N/A</v>
        <stp/>
        <stp>7ff08c7a-f8f6-4c24-a220-9ec5e69e26e0</stp>
        <stp>1</stp>
        <tr r="C22" s="1"/>
        <tr r="C22" s="1"/>
        <tr r="C22" s="1"/>
      </tp>
    </main>
    <main first="rtdsrv.8e5148da677749a4bc8c343ae9729ad9">
      <tp t="e">
        <v>#N/A</v>
        <stp/>
        <stp>7996c3f8-969e-4050-bed5-45f3078e206f</stp>
        <stp>1</stp>
        <tr r="C27" s="1"/>
        <tr r="C27" s="1"/>
        <tr r="C27" s="1"/>
      </tp>
    </main>
    <main first="rtdsrv.8e5148da677749a4bc8c343ae9729ad9">
      <tp t="e">
        <v>#N/A</v>
        <stp/>
        <stp>d5387dbb-11cd-4a27-9db5-a036e9d73905</stp>
        <stp>1</stp>
        <tr r="H15" s="5"/>
      </tp>
      <tp t="e">
        <v>#N/A</v>
        <stp/>
        <stp>f8570751-8616-4441-8d60-680918eca1c4</stp>
        <stp>1</stp>
        <tr r="M19" s="7"/>
      </tp>
      <tp t="e">
        <v>#N/A</v>
        <stp/>
        <stp>502de7ac-4c46-4601-8437-b7923e5ce979</stp>
        <stp>1</stp>
        <tr r="U17" s="7"/>
      </tp>
    </main>
    <main first="rtdsrv.8e5148da677749a4bc8c343ae9729ad9">
      <tp t="e">
        <v>#N/A</v>
        <stp/>
        <stp>a7c6298e-36ad-4d7b-b5be-f076357590bb</stp>
        <stp>1</stp>
        <tr r="R9" s="7"/>
      </tp>
    </main>
    <main first="rtdsrv.8e5148da677749a4bc8c343ae9729ad9">
      <tp t="e">
        <v>#N/A</v>
        <stp/>
        <stp>9eb68e79-9523-469a-b3ed-624248a9b337</stp>
        <stp>1</stp>
        <tr r="H47" s="5"/>
      </tp>
      <tp t="e">
        <v>#N/A</v>
        <stp/>
        <stp>6eb41908-a9f5-402b-9c6f-5886832f6f1f</stp>
        <stp>1</stp>
        <tr r="F35" s="4"/>
      </tp>
    </main>
    <main first="rtdsrv.8e5148da677749a4bc8c343ae9729ad9">
      <tp t="e">
        <v>#N/A</v>
        <stp/>
        <stp>c65a94b5-2591-4127-8444-581a51e55fde</stp>
        <stp>1</stp>
        <tr r="L14" s="1"/>
        <tr r="L14" s="1"/>
      </tp>
      <tp t="e">
        <v>#N/A</v>
        <stp/>
        <stp>c3943665-0acf-4684-a98c-17a79d9edd52</stp>
        <stp>1</stp>
        <tr r="H24" s="1"/>
        <tr r="H24" s="1"/>
        <tr r="H24" s="1"/>
      </tp>
    </main>
    <main first="rtdsrv.8e5148da677749a4bc8c343ae9729ad9">
      <tp t="e">
        <v>#N/A</v>
        <stp/>
        <stp>6e347467-d0aa-48c1-8b59-0d0a92a032bf</stp>
        <stp>1</stp>
        <tr r="L33" s="1"/>
        <tr r="L33" s="1"/>
      </tp>
    </main>
    <main first="rtdsrv.8e5148da677749a4bc8c343ae9729ad9">
      <tp t="e">
        <v>#N/A</v>
        <stp/>
        <stp>080a27f7-3cee-4278-b635-f0ad9f17b22e</stp>
        <stp>1</stp>
        <tr r="V19" s="7"/>
      </tp>
    </main>
    <main first="rtdsrv.8e5148da677749a4bc8c343ae9729ad9">
      <tp t="e">
        <v>#N/A</v>
        <stp/>
        <stp>cc620242-d6b2-47e3-8851-d0c0557809e0</stp>
        <stp>1</stp>
        <tr r="F49" s="4"/>
      </tp>
      <tp t="e">
        <v>#N/A</v>
        <stp/>
        <stp>36d5728b-222e-4d34-afb2-8960d1f25537</stp>
        <stp>1</stp>
        <tr r="E25" s="1"/>
        <tr r="E25" s="1"/>
        <tr r="E25" s="1"/>
      </tp>
    </main>
    <main first="rtdsrv.8e5148da677749a4bc8c343ae9729ad9">
      <tp t="e">
        <v>#N/A</v>
        <stp/>
        <stp>a170fbbc-b040-4c93-9bd4-f8282febd6f2</stp>
        <stp>1</stp>
        <tr r="G37" s="4"/>
      </tp>
    </main>
    <main first="rtdsrv.8e5148da677749a4bc8c343ae9729ad9">
      <tp t="e">
        <v>#N/A</v>
        <stp/>
        <stp>6af85ea9-21a8-4999-804e-891efe5e0fa4</stp>
        <stp>1</stp>
        <tr r="M38" s="5"/>
      </tp>
      <tp t="e">
        <v>#N/A</v>
        <stp/>
        <stp>60dc0367-42d7-4afd-a947-d0c0cace55c0</stp>
        <stp>1</stp>
        <tr r="Y8" s="7"/>
      </tp>
      <tp t="e">
        <v>#N/A</v>
        <stp/>
        <stp>bea9ed31-b6fc-4ea3-b2ac-51a4e5308868</stp>
        <stp>1</stp>
        <tr r="AB12" s="7"/>
      </tp>
      <tp t="e">
        <v>#N/A</v>
        <stp/>
        <stp>1d10bf15-8313-45c5-b503-4e369bf8d1d8</stp>
        <stp>1</stp>
        <tr r="I21" s="1"/>
        <tr r="I21" s="1"/>
        <tr r="I21" s="1"/>
      </tp>
    </main>
    <main first="rtdsrv.8e5148da677749a4bc8c343ae9729ad9">
      <tp t="e">
        <v>#N/A</v>
        <stp/>
        <stp>00e73081-4e58-47e3-b857-ddbd91c6d0ba</stp>
        <stp>1</stp>
        <tr r="C44" s="4"/>
      </tp>
    </main>
    <main first="rtdsrv.8e5148da677749a4bc8c343ae9729ad9">
      <tp t="e">
        <v>#N/A</v>
        <stp/>
        <stp>6d054027-6b2c-4f82-8e72-1500edf96e12</stp>
        <stp>1</stp>
        <tr r="B26" s="7"/>
      </tp>
      <tp t="e">
        <v>#N/A</v>
        <stp/>
        <stp>6cac7165-dda5-4adb-b0eb-17d721a4b25b</stp>
        <stp>1</stp>
        <tr r="Y14" s="7"/>
      </tp>
    </main>
    <main first="rtdsrv.8e5148da677749a4bc8c343ae9729ad9">
      <tp t="e">
        <v>#N/A</v>
        <stp/>
        <stp>5ea6bd56-694a-44a7-b332-a4612e225f54</stp>
        <stp>1</stp>
        <tr r="M18" s="5"/>
      </tp>
      <tp t="e">
        <v>#N/A</v>
        <stp/>
        <stp>333d0c0d-fc46-4843-a9f8-45a07d409248</stp>
        <stp>1</stp>
        <tr r="I9" s="4"/>
      </tp>
      <tp t="e">
        <v>#N/A</v>
        <stp/>
        <stp>a1cf1687-87fe-4f53-a025-82b59ec2358b</stp>
        <stp>1</stp>
        <tr r="D22" s="5"/>
      </tp>
      <tp t="e">
        <v>#N/A</v>
        <stp/>
        <stp>40ee82b9-ffe0-4085-b91c-b968d07c97ee</stp>
        <stp>1</stp>
        <tr r="I44" s="5"/>
      </tp>
      <tp t="e">
        <v>#N/A</v>
        <stp/>
        <stp>8746178e-85c2-47fa-a75b-6f0dfe1b8835</stp>
        <stp>1</stp>
        <tr r="C28" s="4"/>
      </tp>
    </main>
    <main first="rtdsrv.8e5148da677749a4bc8c343ae9729ad9">
      <tp t="e">
        <v>#N/A</v>
        <stp/>
        <stp>13e9943a-91c3-400a-ac91-f17122a89a86</stp>
        <stp>1</stp>
        <tr r="I30" s="5"/>
      </tp>
    </main>
    <main first="rtdsrv.8e5148da677749a4bc8c343ae9729ad9">
      <tp t="e">
        <v>#N/A</v>
        <stp/>
        <stp>a1fd365b-42bc-4147-b4d4-0c4475e5205c</stp>
        <stp>1</stp>
        <tr r="E28" s="1"/>
        <tr r="E28" s="1"/>
      </tp>
    </main>
    <main first="rtdsrv.8e5148da677749a4bc8c343ae9729ad9">
      <tp t="e">
        <v>#N/A</v>
        <stp/>
        <stp>08ca7bed-9f98-4757-8154-d451a55b99b5</stp>
        <stp>1</stp>
        <tr r="G29" s="7"/>
      </tp>
      <tp t="e">
        <v>#N/A</v>
        <stp/>
        <stp>414747c4-cf11-4829-bc0b-b0f5035854b0</stp>
        <stp>1</stp>
        <tr r="AA11" s="7"/>
      </tp>
    </main>
    <main first="rtdsrv.8e5148da677749a4bc8c343ae9729ad9">
      <tp t="e">
        <v>#N/A</v>
        <stp/>
        <stp>bf176761-45b3-496d-9e60-dcff5b66c86a</stp>
        <stp>1</stp>
        <tr r="J13" s="7"/>
      </tp>
      <tp t="e">
        <v>#N/A</v>
        <stp/>
        <stp>f5de488e-d707-4764-82b6-db00528b6e68</stp>
        <stp>1</stp>
        <tr r="H28" s="7"/>
      </tp>
      <tp t="e">
        <v>#N/A</v>
        <stp/>
        <stp>5b31539a-f0de-43c2-afc8-f82471c075c7</stp>
        <stp>1</stp>
        <tr r="I14" s="4"/>
      </tp>
    </main>
    <main first="rtdsrv.8e5148da677749a4bc8c343ae9729ad9">
      <tp t="e">
        <v>#N/A</v>
        <stp/>
        <stp>d2840410-b0dd-4472-985d-8019eb33dc22</stp>
        <stp>1</stp>
        <tr r="K14" s="7"/>
      </tp>
    </main>
    <main first="rtdsrv.8e5148da677749a4bc8c343ae9729ad9">
      <tp t="e">
        <v>#N/A</v>
        <stp/>
        <stp>6fc9e2f4-3f29-4fa8-84f5-e54b4b8ef0f3</stp>
        <stp>1</stp>
        <tr r="I14" s="1"/>
        <tr r="I14" s="1"/>
        <tr r="I14" s="1"/>
      </tp>
    </main>
    <main first="rtdsrv.8e5148da677749a4bc8c343ae9729ad9">
      <tp t="e">
        <v>#N/A</v>
        <stp/>
        <stp>109337ff-30d5-4f5a-8206-90d874106482</stp>
        <stp>1</stp>
        <tr r="D16" s="7"/>
      </tp>
    </main>
    <main first="rtdsrv.8e5148da677749a4bc8c343ae9729ad9">
      <tp t="e">
        <v>#N/A</v>
        <stp/>
        <stp>d43e2f13-4a6a-4732-a885-5c920a6e22e4</stp>
        <stp>1</stp>
        <tr r="N10" s="5"/>
      </tp>
      <tp t="e">
        <v>#N/A</v>
        <stp/>
        <stp>5a8aefa1-109f-4c90-bcc1-eb0cabefc4d8</stp>
        <stp>1</stp>
        <tr r="I23" s="3"/>
      </tp>
      <tp t="e">
        <v>#N/A</v>
        <stp/>
        <stp>9bf0afc2-4584-4dd3-84e6-573d678f44f1</stp>
        <stp>1</stp>
        <tr r="F20" s="1"/>
        <tr r="F20" s="1"/>
      </tp>
    </main>
    <main first="rtdsrv.8e5148da677749a4bc8c343ae9729ad9">
      <tp t="e">
        <v>#N/A</v>
        <stp/>
        <stp>c9dc1d5c-0fbd-40bf-af04-a39f8e38a698</stp>
        <stp>1</stp>
        <tr r="W24" s="7"/>
      </tp>
      <tp t="e">
        <v>#N/A</v>
        <stp/>
        <stp>963557b0-5035-4e74-ba96-766f7856ec54</stp>
        <stp>1</stp>
        <tr r="G28" s="4"/>
      </tp>
    </main>
    <main first="rtdsrv.8e5148da677749a4bc8c343ae9729ad9">
      <tp t="e">
        <v>#N/A</v>
        <stp/>
        <stp>22eeea0a-7cce-4d01-b139-9f827d5c08be</stp>
        <stp>1</stp>
        <tr r="G17" s="7"/>
      </tp>
      <tp t="e">
        <v>#N/A</v>
        <stp/>
        <stp>f0f704bc-3709-4bf0-bd8f-8cb393daa22c</stp>
        <stp>1</stp>
        <tr r="O22" s="7"/>
      </tp>
      <tp t="e">
        <v>#N/A</v>
        <stp/>
        <stp>903d5170-12f3-41a7-8f25-fa30a80f29f8</stp>
        <stp>1</stp>
        <tr r="N32" s="1"/>
        <tr r="N32" s="1"/>
      </tp>
    </main>
    <main first="rtdsrv.8e5148da677749a4bc8c343ae9729ad9">
      <tp t="e">
        <v>#N/A</v>
        <stp/>
        <stp>89bd6edb-c70a-4dcc-b01e-b368387ea1e8</stp>
        <stp>1</stp>
        <tr r="N19" s="5"/>
      </tp>
    </main>
    <main first="rtdsrv.8e5148da677749a4bc8c343ae9729ad9">
      <tp t="e">
        <v>#N/A</v>
        <stp/>
        <stp>462dee5e-05f8-4a37-b540-d2ce2b7c7377</stp>
        <stp>1</stp>
        <tr r="U24" s="7"/>
      </tp>
    </main>
    <main first="rtdsrv.8e5148da677749a4bc8c343ae9729ad9">
      <tp t="e">
        <v>#N/A</v>
        <stp/>
        <stp>0eadb38c-1534-4ba7-b6ca-bdc19051d1da</stp>
        <stp>1</stp>
        <tr r="I51" s="5"/>
      </tp>
    </main>
    <main first="rtdsrv.8e5148da677749a4bc8c343ae9729ad9">
      <tp t="e">
        <v>#N/A</v>
        <stp/>
        <stp>746135aa-0c73-424c-ac65-1cccbf57caf4</stp>
        <stp>1</stp>
        <tr r="J7" s="1"/>
        <tr r="J7" s="1"/>
      </tp>
    </main>
    <main first="rtdsrv.8e5148da677749a4bc8c343ae9729ad9">
      <tp t="e">
        <v>#N/A</v>
        <stp/>
        <stp>455a60dd-3310-4095-b772-ed9a93bd3a27</stp>
        <stp>1</stp>
        <tr r="G48" s="4"/>
      </tp>
    </main>
    <main first="rtdsrv.8e5148da677749a4bc8c343ae9729ad9">
      <tp t="e">
        <v>#N/A</v>
        <stp/>
        <stp>98023384-0a9c-47a0-988b-c33b736068c7</stp>
        <stp>1</stp>
        <tr r="J6" s="1"/>
        <tr r="J6" s="1"/>
      </tp>
    </main>
    <main first="rtdsrv.8e5148da677749a4bc8c343ae9729ad9">
      <tp t="e">
        <v>#N/A</v>
        <stp/>
        <stp>e0ebf2da-8330-4db3-8a7e-a30049407548</stp>
        <stp>1</stp>
        <tr r="P45" s="5"/>
      </tp>
    </main>
    <main first="rtdsrv.8e5148da677749a4bc8c343ae9729ad9">
      <tp t="e">
        <v>#N/A</v>
        <stp/>
        <stp>19ec030e-9ec4-4cba-9414-5e69588b6fd0</stp>
        <stp>1</stp>
        <tr r="K29" s="5"/>
      </tp>
      <tp t="e">
        <v>#N/A</v>
        <stp/>
        <stp>3e97c647-79f6-41b7-9311-61fc50e8a68a</stp>
        <stp>1</stp>
        <tr r="B12" s="7"/>
      </tp>
      <tp t="e">
        <v>#N/A</v>
        <stp/>
        <stp>31e4a961-bc1f-4701-ad06-c8da4bfabfc6</stp>
        <stp>1</stp>
        <tr r="M32" s="5"/>
      </tp>
    </main>
    <main first="rtdsrv.8e5148da677749a4bc8c343ae9729ad9">
      <tp t="e">
        <v>#N/A</v>
        <stp/>
        <stp>a9eb07f7-c59b-4bf5-861c-2afca228dbe9</stp>
        <stp>1</stp>
        <tr r="M51" s="5"/>
      </tp>
      <tp t="e">
        <v>#N/A</v>
        <stp/>
        <stp>a2a51798-0300-4c0a-91e8-4bf5368227a4</stp>
        <stp>1</stp>
        <tr r="N28" s="1"/>
        <tr r="N28" s="1"/>
      </tp>
      <tp t="e">
        <v>#N/A</v>
        <stp/>
        <stp>f7eee330-1f31-4c44-ac02-c43bad64333f</stp>
        <stp>1</stp>
        <tr r="C45" s="5"/>
      </tp>
    </main>
    <main first="rtdsrv.8e5148da677749a4bc8c343ae9729ad9">
      <tp t="e">
        <v>#N/A</v>
        <stp/>
        <stp>aca14147-c7a8-426a-a87a-76ece39ff5ce</stp>
        <stp>1</stp>
        <tr r="J38" s="4"/>
      </tp>
      <tp t="e">
        <v>#N/A</v>
        <stp/>
        <stp>2b424808-3f90-4e45-aa46-0f5e52c40912</stp>
        <stp>1</stp>
        <tr r="Z14" s="7"/>
      </tp>
      <tp t="e">
        <v>#N/A</v>
        <stp/>
        <stp>c7f2aa14-e4cb-4e34-b0c7-12ea74a33eed</stp>
        <stp>1</stp>
        <tr r="H39" s="5"/>
      </tp>
    </main>
    <main first="rtdsrv.8e5148da677749a4bc8c343ae9729ad9">
      <tp t="e">
        <v>#N/A</v>
        <stp/>
        <stp>c02158f1-8cd6-41af-87e1-f2002e7946a0</stp>
        <stp>1</stp>
        <tr r="I9" s="7"/>
      </tp>
    </main>
    <main first="rtdsrv.8e5148da677749a4bc8c343ae9729ad9">
      <tp t="e">
        <v>#N/A</v>
        <stp/>
        <stp>efab94b7-28e4-4121-b1ba-644c0cfd4060</stp>
        <stp>1</stp>
        <tr r="G34" s="4"/>
      </tp>
      <tp t="e">
        <v>#N/A</v>
        <stp/>
        <stp>136b54a6-ad51-480b-aaef-ce4bf4679549</stp>
        <stp>1</stp>
        <tr r="I11" s="4"/>
      </tp>
      <tp t="e">
        <v>#N/A</v>
        <stp/>
        <stp>c3fefce5-0f9a-4bc2-896b-5af371d7d2bc</stp>
        <stp>1</stp>
        <tr r="N11" s="1"/>
        <tr r="N11" s="1"/>
      </tp>
      <tp t="e">
        <v>#N/A</v>
        <stp/>
        <stp>440dfc3a-6eb8-41f0-b521-64dccd9e443f</stp>
        <stp>1</stp>
        <tr r="F12" s="1"/>
        <tr r="F12" s="1"/>
      </tp>
    </main>
    <main first="rtdsrv.8e5148da677749a4bc8c343ae9729ad9">
      <tp t="e">
        <v>#N/A</v>
        <stp/>
        <stp>7384c0e2-0640-4b99-917e-d9b85911eaa4</stp>
        <stp>1</stp>
        <tr r="I21" s="3"/>
      </tp>
    </main>
    <main first="rtdsrv.8e5148da677749a4bc8c343ae9729ad9">
      <tp t="e">
        <v>#N/A</v>
        <stp/>
        <stp>7bb216da-8e93-474b-9f69-9442e9dacf8c</stp>
        <stp>1</stp>
        <tr r="D31" s="5"/>
      </tp>
      <tp t="e">
        <v>#N/A</v>
        <stp/>
        <stp>1bc0a6f1-3117-402b-97a8-9a6989a087bd</stp>
        <stp>1</stp>
        <tr r="Z27" s="7"/>
      </tp>
    </main>
    <main first="rtdsrv.8e5148da677749a4bc8c343ae9729ad9">
      <tp t="e">
        <v>#N/A</v>
        <stp/>
        <stp>8e371158-b6c5-43df-8cc8-ca0c33120c7b</stp>
        <stp>1</stp>
        <tr r="N7" s="7"/>
      </tp>
    </main>
    <main first="rtdsrv.8e5148da677749a4bc8c343ae9729ad9">
      <tp t="e">
        <v>#N/A</v>
        <stp/>
        <stp>86936251-454b-4f8d-ba27-c2ab97a540b1</stp>
        <stp>1</stp>
        <tr r="K32" s="5"/>
      </tp>
    </main>
    <main first="rtdsrv.8e5148da677749a4bc8c343ae9729ad9">
      <tp t="e">
        <v>#N/A</v>
        <stp/>
        <stp>33b24533-82e0-4151-b01e-2292c1079c3f</stp>
        <stp>1</stp>
        <tr r="E8" s="1"/>
        <tr r="E8" s="1"/>
      </tp>
      <tp t="e">
        <v>#N/A</v>
        <stp/>
        <stp>f390e1a0-2513-4953-bd95-c8daac4997df</stp>
        <stp>1</stp>
        <tr r="D25" s="7"/>
      </tp>
    </main>
    <main first="rtdsrv.8e5148da677749a4bc8c343ae9729ad9">
      <tp t="e">
        <v>#N/A</v>
        <stp/>
        <stp>66138300-09e4-4fca-bcac-6a85512fd31e</stp>
        <stp>1</stp>
        <tr r="O28" s="7"/>
      </tp>
      <tp t="e">
        <v>#N/A</v>
        <stp/>
        <stp>53e5182a-0daa-4a86-b7b7-e6841a05b57c</stp>
        <stp>1</stp>
        <tr r="G29" s="1"/>
        <tr r="G29" s="1"/>
      </tp>
    </main>
    <main first="rtdsrv.8e5148da677749a4bc8c343ae9729ad9">
      <tp t="e">
        <v>#N/A</v>
        <stp/>
        <stp>c3b2577b-e587-4b8c-88dd-522f96891879</stp>
        <stp>1</stp>
        <tr r="E13" s="7"/>
      </tp>
    </main>
    <main first="rtdsrv.8e5148da677749a4bc8c343ae9729ad9">
      <tp t="e">
        <v>#N/A</v>
        <stp/>
        <stp>90226fd4-28aa-4d67-8324-79dfa2b8c491</stp>
        <stp>1</stp>
        <tr r="J35" s="4"/>
      </tp>
    </main>
    <main first="rtdsrv.8e5148da677749a4bc8c343ae9729ad9">
      <tp t="e">
        <v>#N/A</v>
        <stp/>
        <stp>8524847a-936d-4430-8e7b-3ab82ace214f</stp>
        <stp>1</stp>
        <tr r="I46" s="4"/>
      </tp>
      <tp t="e">
        <v>#N/A</v>
        <stp/>
        <stp>7b1b37ec-171f-4b99-b508-1fc48976f4df</stp>
        <stp>1</stp>
        <tr r="G41" s="4"/>
      </tp>
    </main>
    <main first="rtdsrv.8e5148da677749a4bc8c343ae9729ad9">
      <tp t="e">
        <v>#N/A</v>
        <stp/>
        <stp>b95fdc60-a255-4f1d-a475-c8da3842f83c</stp>
        <stp>1</stp>
        <tr r="F50" s="4"/>
      </tp>
    </main>
    <main first="rtdsrv.8e5148da677749a4bc8c343ae9729ad9">
      <tp t="e">
        <v>#N/A</v>
        <stp/>
        <stp>a22e7c3e-ff31-4cb1-bdbe-95029106bfcb</stp>
        <stp>1</stp>
        <tr r="F36" s="5"/>
      </tp>
      <tp t="e">
        <v>#N/A</v>
        <stp/>
        <stp>aa25efb8-4a0c-4c36-a19f-652ec7773ba9</stp>
        <stp>1</stp>
        <tr r="Q9" s="7"/>
      </tp>
      <tp t="e">
        <v>#N/A</v>
        <stp/>
        <stp>2030cad8-fc88-4433-a66d-f84d83ac1d16</stp>
        <stp>1</stp>
        <tr r="J15" s="1"/>
        <tr r="J15" s="1"/>
      </tp>
    </main>
    <main first="rtdsrv.8e5148da677749a4bc8c343ae9729ad9">
      <tp t="e">
        <v>#N/A</v>
        <stp/>
        <stp>e50e6745-f816-42bc-81ef-b0595342c734</stp>
        <stp>1</stp>
        <tr r="U9" s="7"/>
      </tp>
    </main>
    <main first="rtdsrv.8e5148da677749a4bc8c343ae9729ad9">
      <tp t="e">
        <v>#N/A</v>
        <stp/>
        <stp>c5849a3a-90e8-4aa3-8371-5de1c7b5cc29</stp>
        <stp>1</stp>
        <tr r="N9" s="7"/>
      </tp>
      <tp t="e">
        <v>#N/A</v>
        <stp/>
        <stp>adde0d0a-33a1-40af-a16e-d8863510cfdf</stp>
        <stp>1</stp>
        <tr r="Z25" s="7"/>
      </tp>
      <tp t="e">
        <v>#N/A</v>
        <stp/>
        <stp>efc3339d-2440-4b63-ba84-7a5b5330776e</stp>
        <stp>1</stp>
        <tr r="P39" s="5"/>
      </tp>
      <tp t="e">
        <v>#N/A</v>
        <stp/>
        <stp>ff770d63-9022-4c42-bba0-32b41d1a4e26</stp>
        <stp>1</stp>
        <tr r="E34" s="1"/>
        <tr r="E34" s="1"/>
        <tr r="E34" s="1"/>
      </tp>
      <tp t="e">
        <v>#N/A</v>
        <stp/>
        <stp>066d3680-43ac-433a-ab0f-4e4e6e5775ba</stp>
        <stp>1</stp>
        <tr r="M6" s="7"/>
      </tp>
      <tp t="e">
        <v>#N/A</v>
        <stp/>
        <stp>fd50d489-1386-418a-a8e3-be9caa2f03a0</stp>
        <stp>1</stp>
        <tr r="N18" s="5"/>
      </tp>
    </main>
    <main first="rtdsrv.8e5148da677749a4bc8c343ae9729ad9">
      <tp t="e">
        <v>#N/A</v>
        <stp/>
        <stp>e75a889b-3aee-4731-b87e-a61fd5480b19</stp>
        <stp>1</stp>
        <tr r="F43" s="5"/>
      </tp>
    </main>
    <main first="rtdsrv.8e5148da677749a4bc8c343ae9729ad9">
      <tp t="e">
        <v>#N/A</v>
        <stp/>
        <stp>db9df527-e019-4a1d-a28e-f0e9b99954d6</stp>
        <stp>1</stp>
        <tr r="AA15" s="7"/>
      </tp>
      <tp t="e">
        <v>#N/A</v>
        <stp/>
        <stp>995023e9-dd70-4ad6-9c6e-044bb08afb01</stp>
        <stp>1</stp>
        <tr r="C24" s="1"/>
        <tr r="C24" s="1"/>
      </tp>
      <tp t="e">
        <v>#N/A</v>
        <stp/>
        <stp>5422cb67-f87b-4cab-b47a-ccdf956b3a6c</stp>
        <stp>1</stp>
        <tr r="U15" s="7"/>
      </tp>
    </main>
    <main first="rtdsrv.8e5148da677749a4bc8c343ae9729ad9">
      <tp t="e">
        <v>#N/A</v>
        <stp/>
        <stp>0b769457-587c-4a7d-aa45-0a914720380c</stp>
        <stp>1</stp>
        <tr r="M18" s="1"/>
        <tr r="M18" s="1"/>
        <tr r="M18" s="1"/>
      </tp>
      <tp t="e">
        <v>#N/A</v>
        <stp/>
        <stp>57ce79cd-e481-4888-bb29-49e4dcd22ee1</stp>
        <stp>1</stp>
        <tr r="K32" s="1"/>
        <tr r="K32" s="1"/>
      </tp>
    </main>
    <main first="rtdsrv.8e5148da677749a4bc8c343ae9729ad9">
      <tp t="e">
        <v>#N/A</v>
        <stp/>
        <stp>18441312-4469-4d7b-a0bd-6865cd8eac51</stp>
        <stp>1</stp>
        <tr r="AB6" s="7"/>
      </tp>
    </main>
    <main first="rtdsrv.8e5148da677749a4bc8c343ae9729ad9">
      <tp t="e">
        <v>#N/A</v>
        <stp/>
        <stp>30afb7f1-3516-449a-a72c-3ec6b5a0483a</stp>
        <stp>1</stp>
        <tr r="M13" s="3"/>
      </tp>
      <tp t="e">
        <v>#N/A</v>
        <stp/>
        <stp>9dfe0b4e-6367-4640-8575-2a325b684ecf</stp>
        <stp>1</stp>
        <tr r="E32" s="1"/>
        <tr r="E32" s="1"/>
        <tr r="E32" s="1"/>
      </tp>
    </main>
    <main first="rtdsrv.8e5148da677749a4bc8c343ae9729ad9">
      <tp t="e">
        <v>#N/A</v>
        <stp/>
        <stp>71845d89-1c34-439a-83a2-45edbdbae01d</stp>
        <stp>1</stp>
        <tr r="W18" s="7"/>
      </tp>
    </main>
    <main first="rtdsrv.8e5148da677749a4bc8c343ae9729ad9">
      <tp t="e">
        <v>#N/A</v>
        <stp/>
        <stp>2a94619f-04fe-4788-bd36-4216bda2e751</stp>
        <stp>1</stp>
        <tr r="I26" s="3"/>
      </tp>
    </main>
    <main first="rtdsrv.8e5148da677749a4bc8c343ae9729ad9">
      <tp t="e">
        <v>#N/A</v>
        <stp/>
        <stp>812a34d4-6f73-4911-b90a-99a8c3f4deba</stp>
        <stp>1</stp>
        <tr r="R11" s="7"/>
      </tp>
    </main>
    <main first="rtdsrv.8e5148da677749a4bc8c343ae9729ad9">
      <tp t="e">
        <v>#N/A</v>
        <stp/>
        <stp>14e4060c-67b6-4029-b751-211def364a2b</stp>
        <stp>1</stp>
        <tr r="P29" s="7"/>
      </tp>
    </main>
    <main first="rtdsrv.8e5148da677749a4bc8c343ae9729ad9">
      <tp t="e">
        <v>#N/A</v>
        <stp/>
        <stp>c1b56d2b-b795-47a5-985a-893ab1af3010</stp>
        <stp>1</stp>
        <tr r="C35" s="1"/>
        <tr r="C35" s="1"/>
        <tr r="C35" s="1"/>
      </tp>
      <tp t="e">
        <v>#N/A</v>
        <stp/>
        <stp>eb967760-a43a-46ef-805f-e868b65e1bf1</stp>
        <stp>1</stp>
        <tr r="C26" s="1"/>
        <tr r="C26" s="1"/>
        <tr r="C26" s="1"/>
      </tp>
      <tp t="e">
        <v>#N/A</v>
        <stp/>
        <stp>7e269aff-48da-4af5-9b53-1d8481282e77</stp>
        <stp>1</stp>
        <tr r="C9" s="5"/>
      </tp>
    </main>
    <main first="rtdsrv.8e5148da677749a4bc8c343ae9729ad9">
      <tp t="e">
        <v>#N/A</v>
        <stp/>
        <stp>819b9569-5423-4151-857f-0fb5f08c731a</stp>
        <stp>1</stp>
        <tr r="C43" s="4"/>
      </tp>
      <tp t="e">
        <v>#N/A</v>
        <stp/>
        <stp>06a02fce-ffef-40d6-9492-11c83380d4ff</stp>
        <stp>1</stp>
        <tr r="T8" s="7"/>
      </tp>
      <tp t="e">
        <v>#N/A</v>
        <stp/>
        <stp>78d2caaa-8e75-49d1-97f6-0116bed32e96</stp>
        <stp>1</stp>
        <tr r="H29" s="7"/>
      </tp>
    </main>
    <main first="rtdsrv.8e5148da677749a4bc8c343ae9729ad9">
      <tp t="e">
        <v>#N/A</v>
        <stp/>
        <stp>7f23ed1c-3b4d-4ac6-b783-3a1aa25fb597</stp>
        <stp>1</stp>
        <tr r="Q30" s="7"/>
      </tp>
    </main>
    <main first="rtdsrv.8e5148da677749a4bc8c343ae9729ad9">
      <tp t="e">
        <v>#N/A</v>
        <stp/>
        <stp>16595f39-1280-4738-903e-a85c1a2534b7</stp>
        <stp>1</stp>
        <tr r="F9" s="1"/>
        <tr r="F9" s="1"/>
      </tp>
      <tp t="e">
        <v>#N/A</v>
        <stp/>
        <stp>b0e1d156-28a8-4561-a811-db9feeeae68b</stp>
        <stp>1</stp>
        <tr r="M10" s="7"/>
      </tp>
    </main>
    <main first="rtdsrv.8e5148da677749a4bc8c343ae9729ad9">
      <tp t="e">
        <v>#N/A</v>
        <stp/>
        <stp>92d49168-b9eb-4af5-a5cc-f4095d266681</stp>
        <stp>1</stp>
        <tr r="G12" s="4"/>
      </tp>
      <tp t="e">
        <v>#N/A</v>
        <stp/>
        <stp>052f3ae2-0e57-4247-9113-d95166244038</stp>
        <stp>1</stp>
        <tr r="Y18" s="7"/>
      </tp>
      <tp t="e">
        <v>#N/A</v>
        <stp/>
        <stp>ccbae447-076e-4f6f-aab4-7955b5136446</stp>
        <stp>1</stp>
        <tr r="G27" s="1"/>
        <tr r="G27" s="1"/>
      </tp>
    </main>
    <main first="rtdsrv.8e5148da677749a4bc8c343ae9729ad9">
      <tp t="e">
        <v>#N/A</v>
        <stp/>
        <stp>d120d650-64ce-4e2f-95da-44888da1955a</stp>
        <stp>1</stp>
        <tr r="H17" s="7"/>
      </tp>
      <tp t="e">
        <v>#N/A</v>
        <stp/>
        <stp>c93e3c39-8006-4223-be43-e639234710fe</stp>
        <stp>1</stp>
        <tr r="L36" s="1"/>
        <tr r="L36" s="1"/>
      </tp>
    </main>
    <main first="rtdsrv.8e5148da677749a4bc8c343ae9729ad9">
      <tp t="e">
        <v>#N/A</v>
        <stp/>
        <stp>57fb344b-2cc9-4487-914b-472c773bc408</stp>
        <stp>1</stp>
        <tr r="F35" s="5"/>
      </tp>
    </main>
    <main first="rtdsrv.8e5148da677749a4bc8c343ae9729ad9">
      <tp t="e">
        <v>#N/A</v>
        <stp/>
        <stp>100103d4-5953-41ae-b1a4-3d5fca8bd770</stp>
        <stp>1</stp>
        <tr r="C21" s="5"/>
      </tp>
      <tp t="e">
        <v>#N/A</v>
        <stp/>
        <stp>26765028-ba45-4928-b440-1a0a51dbff25</stp>
        <stp>1</stp>
        <tr r="V12" s="7"/>
      </tp>
      <tp t="e">
        <v>#N/A</v>
        <stp/>
        <stp>b76b4280-bf75-49f6-89f9-ec7d7c8664aa</stp>
        <stp>1</stp>
        <tr r="I16" s="5"/>
      </tp>
    </main>
    <main first="rtdsrv.8e5148da677749a4bc8c343ae9729ad9">
      <tp t="e">
        <v>#N/A</v>
        <stp/>
        <stp>916182c0-fcc3-4520-84e4-e9b926d884d9</stp>
        <stp>1</stp>
        <tr r="AB7" s="7"/>
      </tp>
      <tp t="e">
        <v>#N/A</v>
        <stp/>
        <stp>0835372d-0f27-4e8a-ac0e-34a0000e77ae</stp>
        <stp>1</stp>
        <tr r="I24" s="7"/>
      </tp>
    </main>
    <main first="rtdsrv.8e5148da677749a4bc8c343ae9729ad9">
      <tp t="e">
        <v>#N/A</v>
        <stp/>
        <stp>80f49698-3fd4-4f3e-8efc-82535ef1598c</stp>
        <stp>1</stp>
        <tr r="F16" s="1"/>
        <tr r="F16" s="1"/>
      </tp>
    </main>
    <main first="rtdsrv.8e5148da677749a4bc8c343ae9729ad9">
      <tp t="e">
        <v>#N/A</v>
        <stp/>
        <stp>79a5d843-cfbf-4092-87a8-7d54a7166429</stp>
        <stp>1</stp>
        <tr r="C21" s="4"/>
      </tp>
    </main>
    <main first="rtdsrv.8e5148da677749a4bc8c343ae9729ad9">
      <tp t="e">
        <v>#N/A</v>
        <stp/>
        <stp>0a81e26d-6c80-43ad-8bc9-98d407675f62</stp>
        <stp>1</stp>
        <tr r="J46" s="4"/>
      </tp>
    </main>
    <main first="rtdsrv.8e5148da677749a4bc8c343ae9729ad9">
      <tp t="e">
        <v>#N/A</v>
        <stp/>
        <stp>5502a7b6-57f4-4819-9a05-8602fa104596</stp>
        <stp>1</stp>
        <tr r="L22" s="7"/>
      </tp>
    </main>
    <main first="rtdsrv.8e5148da677749a4bc8c343ae9729ad9">
      <tp t="e">
        <v>#N/A</v>
        <stp/>
        <stp>c1029475-a437-4eda-b456-f4627d121dcd</stp>
        <stp>1</stp>
        <tr r="J42" s="4"/>
      </tp>
      <tp t="e">
        <v>#N/A</v>
        <stp/>
        <stp>d0f85581-cdfc-4a5c-9bf5-8fdba30ca75a</stp>
        <stp>1</stp>
        <tr r="K9" s="5"/>
      </tp>
      <tp t="e">
        <v>#N/A</v>
        <stp/>
        <stp>75d39f0a-a6a3-4b47-a186-069279dab0c4</stp>
        <stp>1</stp>
        <tr r="E31" s="1"/>
        <tr r="E31" s="1"/>
        <tr r="E31" s="1"/>
      </tp>
    </main>
    <main first="rtdsrv.8e5148da677749a4bc8c343ae9729ad9">
      <tp t="e">
        <v>#N/A</v>
        <stp/>
        <stp>f011f99c-3b9f-43d1-8318-99277c7bb6db</stp>
        <stp>1</stp>
        <tr r="W21" s="7"/>
      </tp>
    </main>
    <main first="rtdsrv.8e5148da677749a4bc8c343ae9729ad9">
      <tp t="e">
        <v>#N/A</v>
        <stp/>
        <stp>6e8e49e4-e2a9-4d44-b5e9-2ab47723c71f</stp>
        <stp>1</stp>
        <tr r="AA26" s="7"/>
      </tp>
      <tp t="e">
        <v>#N/A</v>
        <stp/>
        <stp>0d139ced-383a-442f-b920-93c337635c2e</stp>
        <stp>1</stp>
        <tr r="I34" s="1"/>
        <tr r="I34" s="1"/>
      </tp>
      <tp t="e">
        <v>#N/A</v>
        <stp/>
        <stp>9665d42e-7b1e-4fd6-be89-70a431a7a9a1</stp>
        <stp>1</stp>
        <tr r="D46" s="4"/>
      </tp>
      <tp t="e">
        <v>#N/A</v>
        <stp/>
        <stp>7d703558-05e7-4da8-b235-744236778529</stp>
        <stp>1</stp>
        <tr r="M22" s="5"/>
      </tp>
      <tp t="e">
        <v>#N/A</v>
        <stp/>
        <stp>d1252e27-dc10-4330-a8f2-060079a56223</stp>
        <stp>1</stp>
        <tr r="I12" s="3"/>
      </tp>
    </main>
    <main first="rtdsrv.8e5148da677749a4bc8c343ae9729ad9">
      <tp t="e">
        <v>#N/A</v>
        <stp/>
        <stp>8740c694-0c1a-47f1-9536-76d0998dff78</stp>
        <stp>1</stp>
        <tr r="I35" s="4"/>
      </tp>
    </main>
    <main first="rtdsrv.8e5148da677749a4bc8c343ae9729ad9">
      <tp t="e">
        <v>#N/A</v>
        <stp/>
        <stp>55c3cb7e-90b8-4bef-b01e-87ed79d048c7</stp>
        <stp>1</stp>
        <tr r="C20" s="4"/>
      </tp>
      <tp t="e">
        <v>#N/A</v>
        <stp/>
        <stp>874bc55f-918c-4347-9220-d92d8ae4bc51</stp>
        <stp>1</stp>
        <tr r="M15" s="3"/>
      </tp>
      <tp t="e">
        <v>#N/A</v>
        <stp/>
        <stp>e163c88a-a76d-4dac-be24-4bb50aa1b901</stp>
        <stp>1</stp>
        <tr r="J32" s="4"/>
      </tp>
    </main>
    <main first="rtdsrv.8e5148da677749a4bc8c343ae9729ad9">
      <tp t="e">
        <v>#N/A</v>
        <stp/>
        <stp>1178a147-f39f-46ac-9a5d-2cab4a5424e8</stp>
        <stp>1</stp>
        <tr r="N21" s="1"/>
        <tr r="N21" s="1"/>
      </tp>
    </main>
    <main first="rtdsrv.8e5148da677749a4bc8c343ae9729ad9">
      <tp t="e">
        <v>#N/A</v>
        <stp/>
        <stp>5c50651e-788b-427b-a0f9-1e221a7cd918</stp>
        <stp>1</stp>
        <tr r="M25" s="3"/>
      </tp>
    </main>
    <main first="rtdsrv.8e5148da677749a4bc8c343ae9729ad9">
      <tp t="e">
        <v>#N/A</v>
        <stp/>
        <stp>40b5dba3-5b65-4787-88ea-ebddd095ad49</stp>
        <stp>1</stp>
        <tr r="M20" s="5"/>
      </tp>
    </main>
    <main first="rtdsrv.8e5148da677749a4bc8c343ae9729ad9">
      <tp t="e">
        <v>#N/A</v>
        <stp/>
        <stp>babab463-e0fc-42c8-a8de-3af17d829423</stp>
        <stp>1</stp>
        <tr r="O12" s="7"/>
      </tp>
      <tp t="e">
        <v>#N/A</v>
        <stp/>
        <stp>3aa759ee-a490-44d7-bb6a-4289316f3735</stp>
        <stp>1</stp>
        <tr r="L12" s="1"/>
        <tr r="L12" s="1"/>
      </tp>
    </main>
    <main first="rtdsrv.8e5148da677749a4bc8c343ae9729ad9">
      <tp t="e">
        <v>#N/A</v>
        <stp/>
        <stp>00be4b9a-6c10-477f-acf9-4c82b2312187</stp>
        <stp>1</stp>
        <tr r="F16" s="5"/>
      </tp>
      <tp t="e">
        <v>#N/A</v>
        <stp/>
        <stp>141e4c57-b7a6-4d38-87c4-5818bd4dda3d</stp>
        <stp>1</stp>
        <tr r="T22" s="7"/>
      </tp>
    </main>
    <main first="rtdsrv.8e5148da677749a4bc8c343ae9729ad9">
      <tp t="e">
        <v>#N/A</v>
        <stp/>
        <stp>48b32b5a-a357-4b18-b204-1d9e6b40381e</stp>
        <stp>1</stp>
        <tr r="D31" s="4"/>
      </tp>
    </main>
    <main first="rtdsrv.8e5148da677749a4bc8c343ae9729ad9">
      <tp t="e">
        <v>#N/A</v>
        <stp/>
        <stp>939804ef-3c18-4a5e-9046-22c352f1572b</stp>
        <stp>1</stp>
        <tr r="P12" s="7"/>
      </tp>
      <tp t="e">
        <v>#N/A</v>
        <stp/>
        <stp>0ee7500d-7701-44da-851b-61976736cf39</stp>
        <stp>1</stp>
        <tr r="Z18" s="7"/>
      </tp>
      <tp t="e">
        <v>#N/A</v>
        <stp/>
        <stp>db83c536-91f2-4533-a6d0-90bea41da15a</stp>
        <stp>1</stp>
        <tr r="K25" s="5"/>
      </tp>
      <tp t="e">
        <v>#N/A</v>
        <stp/>
        <stp>95332c2a-9e09-464a-b706-8fb1af76a14f</stp>
        <stp>1</stp>
        <tr r="G33" s="4"/>
      </tp>
    </main>
    <main first="rtdsrv.8e5148da677749a4bc8c343ae9729ad9">
      <tp t="e">
        <v>#N/A</v>
        <stp/>
        <stp>4fb8b8b1-38e3-4fae-9a0a-c41f9ed26460</stp>
        <stp>1</stp>
        <tr r="D16" s="1"/>
        <tr r="D16" s="1"/>
      </tp>
    </main>
    <main first="rtdsrv.8e5148da677749a4bc8c343ae9729ad9">
      <tp t="e">
        <v>#N/A</v>
        <stp/>
        <stp>fc5c0216-f1a1-4039-845e-81d3a1a917aa</stp>
        <stp>1</stp>
        <tr r="N20" s="7"/>
      </tp>
      <tp t="e">
        <v>#N/A</v>
        <stp/>
        <stp>27ad27a3-6cd6-46bf-b69f-8079e1287791</stp>
        <stp>1</stp>
        <tr r="C19" s="1"/>
        <tr r="C19" s="1"/>
        <tr r="C19" s="1"/>
      </tp>
      <tp t="e">
        <v>#N/A</v>
        <stp/>
        <stp>d4138a1a-4d73-4a5a-a0d2-b46621b62412</stp>
        <stp>1</stp>
        <tr r="V10" s="7"/>
      </tp>
    </main>
    <main first="rtdsrv.8e5148da677749a4bc8c343ae9729ad9">
      <tp t="e">
        <v>#N/A</v>
        <stp/>
        <stp>8d533438-6be5-4264-9048-83b423be8a5c</stp>
        <stp>1</stp>
        <tr r="I16" s="1"/>
        <tr r="I16" s="1"/>
        <tr r="I16" s="1"/>
      </tp>
    </main>
    <main first="rtdsrv.8e5148da677749a4bc8c343ae9729ad9">
      <tp t="e">
        <v>#N/A</v>
        <stp/>
        <stp>d01280a7-a8a9-4925-8138-8be0cd117573</stp>
        <stp>1</stp>
        <tr r="M24" s="5"/>
      </tp>
    </main>
    <main first="rtdsrv.8e5148da677749a4bc8c343ae9729ad9">
      <tp t="e">
        <v>#N/A</v>
        <stp/>
        <stp>f2f8d7be-6fe9-427b-9abb-28943e0fa256</stp>
        <stp>1</stp>
        <tr r="D14" s="5"/>
      </tp>
      <tp t="e">
        <v>#N/A</v>
        <stp/>
        <stp>e663ed03-619d-4838-affc-8a5515735651</stp>
        <stp>1</stp>
        <tr r="K20" s="7"/>
      </tp>
      <tp t="e">
        <v>#N/A</v>
        <stp/>
        <stp>5d01b465-204a-4998-a7b5-b428bb9b545e</stp>
        <stp>1</stp>
        <tr r="D20" s="5"/>
      </tp>
      <tp t="e">
        <v>#N/A</v>
        <stp/>
        <stp>73dfa2b4-e296-43ff-b429-79730d3f9d78</stp>
        <stp>1</stp>
        <tr r="C16" s="4"/>
      </tp>
      <tp t="e">
        <v>#N/A</v>
        <stp/>
        <stp>35e6ea70-b49e-434f-bb46-80b0c1f82c31</stp>
        <stp>1</stp>
        <tr r="E16" s="7"/>
      </tp>
      <tp t="e">
        <v>#N/A</v>
        <stp/>
        <stp>d6fbd174-3c66-448a-8ebe-50b0f9d24a29</stp>
        <stp>1</stp>
        <tr r="L26" s="7"/>
      </tp>
      <tp t="e">
        <v>#N/A</v>
        <stp/>
        <stp>705a7700-c4cf-4944-9c2e-9dec3a047322</stp>
        <stp>1</stp>
        <tr r="Y16" s="7"/>
      </tp>
    </main>
    <main first="rtdsrv.8e5148da677749a4bc8c343ae9729ad9">
      <tp t="e">
        <v>#N/A</v>
        <stp/>
        <stp>7fbf77cc-c0cb-46bb-a20e-f7c2b6af9c92</stp>
        <stp>1</stp>
        <tr r="I9" s="5"/>
      </tp>
    </main>
    <main first="rtdsrv.8e5148da677749a4bc8c343ae9729ad9">
      <tp t="e">
        <v>#N/A</v>
        <stp/>
        <stp>56a57114-bdbc-4edf-ba16-6e34895bd2be</stp>
        <stp>1</stp>
        <tr r="D29" s="7"/>
      </tp>
    </main>
    <main first="rtdsrv.8e5148da677749a4bc8c343ae9729ad9">
      <tp t="e">
        <v>#N/A</v>
        <stp/>
        <stp>0c151c18-f4b2-4c87-94b7-24ab47e97a89</stp>
        <stp>1</stp>
        <tr r="D48" s="4"/>
      </tp>
      <tp t="e">
        <v>#N/A</v>
        <stp/>
        <stp>47a9b66d-4dce-42ac-93cc-180728f0336d</stp>
        <stp>1</stp>
        <tr r="O17" s="7"/>
      </tp>
    </main>
    <main first="rtdsrv.8e5148da677749a4bc8c343ae9729ad9">
      <tp t="e">
        <v>#N/A</v>
        <stp/>
        <stp>684a75bf-d524-4750-a91b-a9c5028298b2</stp>
        <stp>1</stp>
        <tr r="D42" s="5"/>
      </tp>
    </main>
    <main first="rtdsrv.8e5148da677749a4bc8c343ae9729ad9">
      <tp t="e">
        <v>#N/A</v>
        <stp/>
        <stp>7e3cf9a0-3c55-417a-ba9d-2ba52c1ab167</stp>
        <stp>1</stp>
        <tr r="F23" s="7"/>
      </tp>
      <tp t="e">
        <v>#N/A</v>
        <stp/>
        <stp>0697f55c-4c12-4a75-a45d-f37c3f3fbbb6</stp>
        <stp>1</stp>
        <tr r="P33" s="5"/>
      </tp>
    </main>
    <main first="rtdsrv.8e5148da677749a4bc8c343ae9729ad9">
      <tp t="e">
        <v>#N/A</v>
        <stp/>
        <stp>f032da18-9452-424d-b4cb-827fb3099a6f</stp>
        <stp>1</stp>
        <tr r="C24" s="4"/>
      </tp>
    </main>
    <main first="rtdsrv.8e5148da677749a4bc8c343ae9729ad9">
      <tp t="e">
        <v>#N/A</v>
        <stp/>
        <stp>00f54e1a-90ae-479c-b1a4-3517623e9ecd</stp>
        <stp>1</stp>
        <tr r="I13" s="3"/>
      </tp>
      <tp t="e">
        <v>#N/A</v>
        <stp/>
        <stp>79d14428-1777-4bd8-80e9-cccee791335f</stp>
        <stp>1</stp>
        <tr r="F46" s="5"/>
      </tp>
    </main>
    <main first="rtdsrv.8e5148da677749a4bc8c343ae9729ad9">
      <tp t="e">
        <v>#N/A</v>
        <stp/>
        <stp>0b2dd2df-bb93-45de-853a-1da6bfba0147</stp>
        <stp>1</stp>
        <tr r="Y20" s="7"/>
      </tp>
    </main>
    <main first="rtdsrv.8e5148da677749a4bc8c343ae9729ad9">
      <tp t="e">
        <v>#N/A</v>
        <stp/>
        <stp>06d84906-095b-4506-a66b-3629aa4cfd2c</stp>
        <stp>1</stp>
        <tr r="C32" s="1"/>
        <tr r="C32" s="1"/>
      </tp>
    </main>
    <main first="rtdsrv.8e5148da677749a4bc8c343ae9729ad9">
      <tp t="e">
        <v>#N/A</v>
        <stp/>
        <stp>43a2eb2c-f5b4-48c6-977e-d50c0cfd141c</stp>
        <stp>1</stp>
        <tr r="D30" s="7"/>
      </tp>
      <tp t="e">
        <v>#N/A</v>
        <stp/>
        <stp>ce84c122-afb1-437e-9cbe-608757681697</stp>
        <stp>1</stp>
        <tr r="G26" s="1"/>
        <tr r="G26" s="1"/>
      </tp>
    </main>
    <main first="rtdsrv.8e5148da677749a4bc8c343ae9729ad9">
      <tp t="e">
        <v>#N/A</v>
        <stp/>
        <stp>76836e1a-43dd-4bd0-a611-276f0a6dbe4a</stp>
        <stp>1</stp>
        <tr r="T14" s="7"/>
      </tp>
      <tp t="e">
        <v>#N/A</v>
        <stp/>
        <stp>184f2631-32d6-4ff7-a66d-b76fa8c009b4</stp>
        <stp>1</stp>
        <tr r="G13" s="1"/>
        <tr r="G13" s="1"/>
      </tp>
      <tp t="e">
        <v>#N/A</v>
        <stp/>
        <stp>b367db38-bcf7-4c30-a7c9-4b715668b144</stp>
        <stp>1</stp>
        <tr r="Q28" s="7"/>
      </tp>
    </main>
    <main first="rtdsrv.8e5148da677749a4bc8c343ae9729ad9">
      <tp t="e">
        <v>#N/A</v>
        <stp/>
        <stp>3c403cf9-b60e-4b0a-9eec-95c4fc086ab8</stp>
        <stp>1</stp>
        <tr r="I6" s="3"/>
      </tp>
      <tp t="e">
        <v>#N/A</v>
        <stp/>
        <stp>bef8a161-824d-4887-be7d-29a9f8416c59</stp>
        <stp>1</stp>
        <tr r="E28" s="7"/>
      </tp>
      <tp t="e">
        <v>#N/A</v>
        <stp/>
        <stp>f8f344e4-b6fe-4e87-a38c-dcb5b9a5b543</stp>
        <stp>1</stp>
        <tr r="G25" s="7"/>
      </tp>
    </main>
    <main first="rtdsrv.8e5148da677749a4bc8c343ae9729ad9">
      <tp t="e">
        <v>#N/A</v>
        <stp/>
        <stp>e26b004a-afc8-4c31-a1bb-0d0b13276d6a</stp>
        <stp>1</stp>
        <tr r="C10" s="5"/>
      </tp>
      <tp t="e">
        <v>#N/A</v>
        <stp/>
        <stp>b2ee83e6-ef2a-405e-b64f-61ff5807cb54</stp>
        <stp>1</stp>
        <tr r="G52" s="4"/>
      </tp>
    </main>
    <main first="rtdsrv.8e5148da677749a4bc8c343ae9729ad9">
      <tp t="e">
        <v>#N/A</v>
        <stp/>
        <stp>2349ec0f-1e58-4633-86b0-a74e316bb835</stp>
        <stp>1</stp>
        <tr r="B9" s="7"/>
      </tp>
      <tp t="e">
        <v>#N/A</v>
        <stp/>
        <stp>2e91f59f-6acc-4801-a8c3-1e51c6787f82</stp>
        <stp>1</stp>
        <tr r="C39" s="4"/>
      </tp>
    </main>
    <main first="rtdsrv.8e5148da677749a4bc8c343ae9729ad9">
      <tp t="e">
        <v>#N/A</v>
        <stp/>
        <stp>c11dfb45-8c2a-42d4-a923-28c7528bd783</stp>
        <stp>1</stp>
        <tr r="N17" s="1"/>
        <tr r="N17" s="1"/>
      </tp>
      <tp t="e">
        <v>#N/A</v>
        <stp/>
        <stp>774b2945-e0d3-45a6-b89f-d91327e2dda3</stp>
        <stp>1</stp>
        <tr r="C34" s="4"/>
      </tp>
      <tp t="e">
        <v>#N/A</v>
        <stp/>
        <stp>4df48e79-34f1-4f02-9257-07d00446b26d</stp>
        <stp>1</stp>
        <tr r="F7" s="5"/>
      </tp>
      <tp t="e">
        <v>#N/A</v>
        <stp/>
        <stp>83e0df9a-edcb-4d64-b6a1-beb559214d6f</stp>
        <stp>1</stp>
        <tr r="P17" s="7"/>
      </tp>
      <tp t="e">
        <v>#N/A</v>
        <stp/>
        <stp>ef2a84dd-753b-4486-af53-001f924156ab</stp>
        <stp>1</stp>
        <tr r="H10" s="7"/>
      </tp>
    </main>
    <main first="rtdsrv.8e5148da677749a4bc8c343ae9729ad9">
      <tp t="e">
        <v>#N/A</v>
        <stp/>
        <stp>a9419890-5ad4-4f3e-88dd-97d9e517d27c</stp>
        <stp>1</stp>
        <tr r="K27" s="5"/>
      </tp>
    </main>
    <main first="rtdsrv.8e5148da677749a4bc8c343ae9729ad9">
      <tp t="e">
        <v>#N/A</v>
        <stp/>
        <stp>3aed44c6-bea3-4c6f-b7c6-64f215e02d7f</stp>
        <stp>1</stp>
        <tr r="C36" s="4"/>
      </tp>
    </main>
    <main first="rtdsrv.8e5148da677749a4bc8c343ae9729ad9">
      <tp t="e">
        <v>#N/A</v>
        <stp/>
        <stp>5e4d4e03-2afa-43f1-94f2-a209bfa0481d</stp>
        <stp>1</stp>
        <tr r="G15" s="4"/>
      </tp>
    </main>
    <main first="rtdsrv.8e5148da677749a4bc8c343ae9729ad9">
      <tp t="e">
        <v>#N/A</v>
        <stp/>
        <stp>b5f44c29-4749-48e0-abb0-76769b81bfb1</stp>
        <stp>1</stp>
        <tr r="B24" s="7"/>
      </tp>
      <tp t="e">
        <v>#N/A</v>
        <stp/>
        <stp>15ade5d2-7803-4f2f-a746-48147c3beb0a</stp>
        <stp>1</stp>
        <tr r="E10" s="7"/>
      </tp>
      <tp t="e">
        <v>#N/A</v>
        <stp/>
        <stp>3f482a03-54dd-4941-89c5-02e8d6d78257</stp>
        <stp>1</stp>
        <tr r="E21" s="1"/>
        <tr r="E21" s="1"/>
      </tp>
    </main>
    <main first="rtdsrv.8e5148da677749a4bc8c343ae9729ad9">
      <tp t="e">
        <v>#N/A</v>
        <stp/>
        <stp>130577b7-07a1-48ee-9009-423cbdae3ba2</stp>
        <stp>1</stp>
        <tr r="L8" s="1"/>
        <tr r="L8" s="1"/>
      </tp>
      <tp t="e">
        <v>#N/A</v>
        <stp/>
        <stp>f8fa463a-d018-4eb6-bd7d-a9ac3d528311</stp>
        <stp>1</stp>
        <tr r="D46" s="5"/>
      </tp>
    </main>
    <main first="rtdsrv.8e5148da677749a4bc8c343ae9729ad9">
      <tp t="e">
        <v>#N/A</v>
        <stp/>
        <stp>69a38457-3a3d-4b1d-a614-051be6bf10df</stp>
        <stp>1</stp>
        <tr r="J8" s="7"/>
      </tp>
      <tp t="e">
        <v>#N/A</v>
        <stp/>
        <stp>e02100d5-e4f8-4afc-9097-7038b5cff742</stp>
        <stp>1</stp>
        <tr r="E22" s="7"/>
      </tp>
    </main>
    <main first="rtdsrv.8e5148da677749a4bc8c343ae9729ad9">
      <tp t="e">
        <v>#N/A</v>
        <stp/>
        <stp>bac92cb4-a888-4d56-bb79-2d73492f3520</stp>
        <stp>1</stp>
        <tr r="AB26" s="7"/>
      </tp>
    </main>
    <main first="rtdsrv.8e5148da677749a4bc8c343ae9729ad9">
      <tp t="e">
        <v>#N/A</v>
        <stp/>
        <stp>329044cd-4185-4c93-990c-8401cd0ec694</stp>
        <stp>1</stp>
        <tr r="D44" s="4"/>
      </tp>
    </main>
    <main first="rtdsrv.8e5148da677749a4bc8c343ae9729ad9">
      <tp t="e">
        <v>#N/A</v>
        <stp/>
        <stp>27519849-254b-43f2-95b1-58311e0b3193</stp>
        <stp>1</stp>
        <tr r="D35" s="5"/>
      </tp>
    </main>
    <main first="rtdsrv.8e5148da677749a4bc8c343ae9729ad9">
      <tp t="e">
        <v>#N/A</v>
        <stp/>
        <stp>30104baf-96a9-4f17-a59b-2383c7bcf426</stp>
        <stp>1</stp>
        <tr r="W15" s="7"/>
      </tp>
    </main>
    <main first="rtdsrv.8e5148da677749a4bc8c343ae9729ad9">
      <tp t="e">
        <v>#N/A</v>
        <stp/>
        <stp>8df05fcc-8813-4d12-ac37-0f950a61c1c5</stp>
        <stp>1</stp>
        <tr r="Y12" s="7"/>
      </tp>
    </main>
    <main first="rtdsrv.8e5148da677749a4bc8c343ae9729ad9">
      <tp t="e">
        <v>#N/A</v>
        <stp/>
        <stp>6895dcb8-5899-49bb-b7d1-3b3eed59fb0e</stp>
        <stp>1</stp>
        <tr r="J15" s="7"/>
      </tp>
      <tp t="e">
        <v>#N/A</v>
        <stp/>
        <stp>9444e116-3fb2-45c5-b432-ac2fc1705627</stp>
        <stp>1</stp>
        <tr r="T9" s="7"/>
      </tp>
      <tp t="e">
        <v>#N/A</v>
        <stp/>
        <stp>fed97b05-7713-4168-82cd-7b45e88de4a4</stp>
        <stp>1</stp>
        <tr r="K40" s="5"/>
      </tp>
      <tp t="e">
        <v>#N/A</v>
        <stp/>
        <stp>a1d9a014-ad0f-4be6-8416-72637a60f7b5</stp>
        <stp>1</stp>
        <tr r="D24" s="5"/>
      </tp>
    </main>
    <main first="rtdsrv.8e5148da677749a4bc8c343ae9729ad9">
      <tp t="e">
        <v>#N/A</v>
        <stp/>
        <stp>eb1f4143-74dd-4664-ba1a-2cae04971b5f</stp>
        <stp>1</stp>
        <tr r="O6" s="7"/>
      </tp>
    </main>
    <main first="rtdsrv.8e5148da677749a4bc8c343ae9729ad9">
      <tp t="e">
        <v>#N/A</v>
        <stp/>
        <stp>2c9ee8f9-b0c5-47a6-ae77-e1797c43dbc2</stp>
        <stp>1</stp>
        <tr r="AB28" s="7"/>
      </tp>
      <tp t="e">
        <v>#N/A</v>
        <stp/>
        <stp>f35edc1f-2e0b-454e-866f-c0a8c70120ff</stp>
        <stp>1</stp>
        <tr r="Y17" s="7"/>
      </tp>
      <tp t="e">
        <v>#N/A</v>
        <stp/>
        <stp>9779409e-9859-4f27-9d42-a71f11d1b980</stp>
        <stp>1</stp>
        <tr r="C45" s="4"/>
      </tp>
    </main>
    <main first="rtdsrv.8e5148da677749a4bc8c343ae9729ad9">
      <tp t="e">
        <v>#N/A</v>
        <stp/>
        <stp>b8b40b12-e8bb-4f6b-aff4-af0f72ccebb7</stp>
        <stp>1</stp>
        <tr r="F19" s="4"/>
      </tp>
    </main>
    <main first="rtdsrv.8e5148da677749a4bc8c343ae9729ad9">
      <tp t="e">
        <v>#N/A</v>
        <stp/>
        <stp>c7b7448c-1513-49da-be34-51e11f782b2f</stp>
        <stp>1</stp>
        <tr r="H32" s="5"/>
      </tp>
    </main>
    <main first="rtdsrv.8e5148da677749a4bc8c343ae9729ad9">
      <tp t="e">
        <v>#N/A</v>
        <stp/>
        <stp>ca7be33a-c2e4-41da-9090-615c0c5e2579</stp>
        <stp>1</stp>
        <tr r="J49" s="4"/>
      </tp>
    </main>
    <main first="rtdsrv.8e5148da677749a4bc8c343ae9729ad9">
      <tp t="e">
        <v>#N/A</v>
        <stp/>
        <stp>06854269-6765-4430-8dbb-33d2db4ff033</stp>
        <stp>1</stp>
        <tr r="S30" s="7"/>
      </tp>
      <tp t="e">
        <v>#N/A</v>
        <stp/>
        <stp>86cfcfe7-c1e6-4fdd-b0f2-f55188ab0c42</stp>
        <stp>1</stp>
        <tr r="E15" s="7"/>
      </tp>
      <tp t="e">
        <v>#N/A</v>
        <stp/>
        <stp>c679ec4f-39d6-4750-b908-18be99ecc0f9</stp>
        <stp>1</stp>
        <tr r="H27" s="5"/>
      </tp>
    </main>
    <main first="rtdsrv.8e5148da677749a4bc8c343ae9729ad9">
      <tp t="e">
        <v>#N/A</v>
        <stp/>
        <stp>43622f84-6241-49ce-b67a-dda94848de29</stp>
        <stp>1</stp>
        <tr r="I29" s="1"/>
        <tr r="I29" s="1"/>
        <tr r="I29" s="1"/>
      </tp>
    </main>
    <main first="rtdsrv.8e5148da677749a4bc8c343ae9729ad9">
      <tp t="e">
        <v>#N/A</v>
        <stp/>
        <stp>91d98384-88c2-41dd-a2fe-a02807b1babf</stp>
        <stp>1</stp>
        <tr r="P16" s="7"/>
      </tp>
    </main>
    <main first="rtdsrv.8e5148da677749a4bc8c343ae9729ad9">
      <tp t="e">
        <v>#N/A</v>
        <stp/>
        <stp>976b5fd6-1327-4b83-b457-4373a5074363</stp>
        <stp>1</stp>
        <tr r="G20" s="4"/>
      </tp>
    </main>
    <main first="rtdsrv.8e5148da677749a4bc8c343ae9729ad9">
      <tp t="e">
        <v>#N/A</v>
        <stp/>
        <stp>d299caec-417a-4abf-9428-cd112cb08a6e</stp>
        <stp>1</stp>
        <tr r="C11" s="4"/>
      </tp>
    </main>
    <main first="rtdsrv.8e5148da677749a4bc8c343ae9729ad9">
      <tp t="e">
        <v>#N/A</v>
        <stp/>
        <stp>845890b0-fed2-4e67-8c2a-18994828897a</stp>
        <stp>1</stp>
        <tr r="L13" s="1"/>
        <tr r="L13" s="1"/>
      </tp>
    </main>
    <main first="rtdsrv.8e5148da677749a4bc8c343ae9729ad9">
      <tp t="e">
        <v>#N/A</v>
        <stp/>
        <stp>426c997a-7ef8-4f9c-b930-b11b919c44e0</stp>
        <stp>1</stp>
        <tr r="C17" s="4"/>
      </tp>
      <tp t="e">
        <v>#N/A</v>
        <stp/>
        <stp>cdbe66b8-d125-4734-8c37-624c8bd1ce7c</stp>
        <stp>1</stp>
        <tr r="Q16" s="7"/>
      </tp>
    </main>
    <main first="rtdsrv.8e5148da677749a4bc8c343ae9729ad9">
      <tp t="e">
        <v>#N/A</v>
        <stp/>
        <stp>aa919ee2-11dc-4c33-8218-b046d23cc268</stp>
        <stp>1</stp>
        <tr r="N10" s="1"/>
        <tr r="N10" s="1"/>
      </tp>
      <tp t="e">
        <v>#N/A</v>
        <stp/>
        <stp>ce8411c9-59b1-45dc-888a-35cea2302a5f</stp>
        <stp>1</stp>
        <tr r="D17" s="4"/>
      </tp>
      <tp t="e">
        <v>#N/A</v>
        <stp/>
        <stp>71b202f2-3a43-4b9b-9237-4c694d24ab93</stp>
        <stp>1</stp>
        <tr r="J29" s="1"/>
        <tr r="J29" s="1"/>
      </tp>
    </main>
    <main first="rtdsrv.8e5148da677749a4bc8c343ae9729ad9">
      <tp t="e">
        <v>#N/A</v>
        <stp/>
        <stp>3bcd8e9b-c363-4807-a06f-c0686f3d3bad</stp>
        <stp>1</stp>
        <tr r="J39" s="4"/>
      </tp>
      <tp t="e">
        <v>#N/A</v>
        <stp/>
        <stp>8dfb5926-ca07-49a6-81c7-242f4853260a</stp>
        <stp>1</stp>
        <tr r="G51" s="4"/>
      </tp>
      <tp t="e">
        <v>#N/A</v>
        <stp/>
        <stp>02b0f93c-d9af-4ac5-b527-852b9a4cf33a</stp>
        <stp>1</stp>
        <tr r="F10" s="7"/>
      </tp>
    </main>
    <main first="rtdsrv.8e5148da677749a4bc8c343ae9729ad9">
      <tp t="e">
        <v>#N/A</v>
        <stp/>
        <stp>fe4961ad-0161-4569-8318-dcf306f00794</stp>
        <stp>1</stp>
        <tr r="I48" s="4"/>
      </tp>
      <tp t="e">
        <v>#N/A</v>
        <stp/>
        <stp>e01904df-49e3-4152-8b11-dabefeba336f</stp>
        <stp>1</stp>
        <tr r="K21" s="5"/>
      </tp>
      <tp t="e">
        <v>#N/A</v>
        <stp/>
        <stp>be95e74f-a5b6-4ad4-bae4-24ec7a0610d6</stp>
        <stp>1</stp>
        <tr r="M9" s="7"/>
      </tp>
      <tp t="e">
        <v>#N/A</v>
        <stp/>
        <stp>f6208e6c-a29b-4f68-8354-6c3776d384ea</stp>
        <stp>1</stp>
        <tr r="AA20" s="7"/>
      </tp>
      <tp t="e">
        <v>#N/A</v>
        <stp/>
        <stp>16f2d9fe-7074-4065-96ed-68875d39bb96</stp>
        <stp>1</stp>
        <tr r="M46" s="5"/>
      </tp>
      <tp t="e">
        <v>#N/A</v>
        <stp/>
        <stp>ac9cfec4-a921-4f5c-8c74-4152cb7a7009</stp>
        <stp>1</stp>
        <tr r="L31" s="1"/>
        <tr r="L31" s="1"/>
      </tp>
    </main>
    <main first="rtdsrv.8e5148da677749a4bc8c343ae9729ad9">
      <tp t="e">
        <v>#N/A</v>
        <stp/>
        <stp>e5a4a744-0106-4f38-8c4b-dc97d839aea1</stp>
        <stp>1</stp>
        <tr r="C25" s="1"/>
        <tr r="C25" s="1"/>
      </tp>
    </main>
    <main first="rtdsrv.8e5148da677749a4bc8c343ae9729ad9">
      <tp t="e">
        <v>#N/A</v>
        <stp/>
        <stp>d7632822-be81-4f1b-8e9d-039b83ee97d1</stp>
        <stp>1</stp>
        <tr r="Z11" s="7"/>
      </tp>
    </main>
    <main first="rtdsrv.8e5148da677749a4bc8c343ae9729ad9">
      <tp t="e">
        <v>#N/A</v>
        <stp/>
        <stp>18de0630-b7ec-4229-8c65-2bd9321d0c36</stp>
        <stp>1</stp>
        <tr r="T7" s="7"/>
      </tp>
    </main>
    <main first="rtdsrv.8e5148da677749a4bc8c343ae9729ad9">
      <tp t="e">
        <v>#N/A</v>
        <stp/>
        <stp>dd405599-3ac7-4586-bf45-8468390c6847</stp>
        <stp>1</stp>
        <tr r="F42" s="4"/>
      </tp>
      <tp t="e">
        <v>#N/A</v>
        <stp/>
        <stp>69604cff-756f-413c-b737-c3fb5f6c2d8c</stp>
        <stp>1</stp>
        <tr r="K46" s="5"/>
      </tp>
    </main>
    <main first="rtdsrv.8e5148da677749a4bc8c343ae9729ad9">
      <tp t="e">
        <v>#N/A</v>
        <stp/>
        <stp>49b96307-fbab-4671-b48a-134e7987a7a8</stp>
        <stp>1</stp>
        <tr r="H16" s="1"/>
        <tr r="H16" s="1"/>
        <tr r="H16" s="1"/>
      </tp>
      <tp t="e">
        <v>#N/A</v>
        <stp/>
        <stp>7f35dece-ecd5-4a33-be13-dfa3a79b2927</stp>
        <stp>1</stp>
        <tr r="D37" s="4"/>
      </tp>
      <tp t="e">
        <v>#N/A</v>
        <stp/>
        <stp>eb89262d-8784-400c-b7b5-d1cf10e762d7</stp>
        <stp>1</stp>
        <tr r="C9" s="1"/>
        <tr r="C9" s="1"/>
        <tr r="C9" s="1"/>
      </tp>
    </main>
    <main first="rtdsrv.8e5148da677749a4bc8c343ae9729ad9">
      <tp t="e">
        <v>#N/A</v>
        <stp/>
        <stp>bcf763ad-0dbc-445a-aff6-e096ae6bf3da</stp>
        <stp>1</stp>
        <tr r="E25" s="3"/>
      </tp>
    </main>
    <main first="rtdsrv.8e5148da677749a4bc8c343ae9729ad9">
      <tp t="e">
        <v>#N/A</v>
        <stp/>
        <stp>9342051a-fc70-4b3b-974a-fd1b4714d798</stp>
        <stp>1</stp>
        <tr r="G17" s="4"/>
      </tp>
      <tp t="e">
        <v>#N/A</v>
        <stp/>
        <stp>73dc72b1-1a8f-4b95-a24b-09b756d6b109</stp>
        <stp>1</stp>
        <tr r="N21" s="7"/>
      </tp>
    </main>
    <main first="rtdsrv.8e5148da677749a4bc8c343ae9729ad9">
      <tp t="e">
        <v>#N/A</v>
        <stp/>
        <stp>97169a8d-42ca-459a-b44b-b1b7fd3cb48c</stp>
        <stp>1</stp>
        <tr r="C52" s="4"/>
      </tp>
      <tp t="e">
        <v>#N/A</v>
        <stp/>
        <stp>92234327-2b80-4cf2-a97c-0d699bb0f8ff</stp>
        <stp>1</stp>
        <tr r="D4" s="3"/>
      </tp>
    </main>
    <main first="rtdsrv.8e5148da677749a4bc8c343ae9729ad9">
      <tp t="e">
        <v>#N/A</v>
        <stp/>
        <stp>14d3ebf3-7aee-4aed-a5c0-9c44b70b737b</stp>
        <stp>1</stp>
        <tr r="I20" s="4"/>
      </tp>
      <tp t="e">
        <v>#N/A</v>
        <stp/>
        <stp>9b853ac5-995d-45a9-a34e-55bbffbfbf04</stp>
        <stp>1</stp>
        <tr r="P46" s="5"/>
      </tp>
      <tp t="e">
        <v>#N/A</v>
        <stp/>
        <stp>505df9e7-6b6e-4de6-875e-b09f24468618</stp>
        <stp>1</stp>
        <tr r="J19" s="7"/>
      </tp>
      <tp t="e">
        <v>#N/A</v>
        <stp/>
        <stp>3dc6c8a9-7e74-423c-aec3-6c18125391d1</stp>
        <stp>1</stp>
        <tr r="G27" s="4"/>
      </tp>
    </main>
    <main first="rtdsrv.8e5148da677749a4bc8c343ae9729ad9">
      <tp t="e">
        <v>#N/A</v>
        <stp/>
        <stp>c06d9085-0a3f-456f-8677-09693fad153c</stp>
        <stp>1</stp>
        <tr r="F13" s="5"/>
      </tp>
    </main>
    <main first="rtdsrv.8e5148da677749a4bc8c343ae9729ad9">
      <tp t="e">
        <v>#N/A</v>
        <stp/>
        <stp>68173b07-7600-4aba-94eb-f3b3efd81bc3</stp>
        <stp>1</stp>
        <tr r="E36" s="1"/>
        <tr r="E36" s="1"/>
      </tp>
      <tp t="e">
        <v>#N/A</v>
        <stp/>
        <stp>cffc0c84-643e-4f7f-a762-a57767820856</stp>
        <stp>1</stp>
        <tr r="N5" s="5"/>
      </tp>
    </main>
    <main first="rtdsrv.8e5148da677749a4bc8c343ae9729ad9">
      <tp t="e">
        <v>#N/A</v>
        <stp/>
        <stp>ea79688a-f3bb-49cb-b940-b5738cb6c6c4</stp>
        <stp>1</stp>
        <tr r="D16" s="5"/>
      </tp>
    </main>
    <main first="rtdsrv.8e5148da677749a4bc8c343ae9729ad9">
      <tp t="e">
        <v>#N/A</v>
        <stp/>
        <stp>434b52b0-0267-43b2-b4e1-28a35a9b36e4</stp>
        <stp>1</stp>
        <tr r="C15" s="5"/>
      </tp>
      <tp t="e">
        <v>#N/A</v>
        <stp/>
        <stp>04e56a65-a993-43c3-ac71-bd9e2ecf1018</stp>
        <stp>1</stp>
        <tr r="B16" s="7"/>
      </tp>
    </main>
    <main first="rtdsrv.8e5148da677749a4bc8c343ae9729ad9">
      <tp t="e">
        <v>#N/A</v>
        <stp/>
        <stp>449504e0-72d2-48e5-bbbe-4881be0b0b88</stp>
        <stp>1</stp>
        <tr r="D39" s="4"/>
      </tp>
    </main>
    <main first="rtdsrv.8e5148da677749a4bc8c343ae9729ad9">
      <tp t="e">
        <v>#N/A</v>
        <stp/>
        <stp>deb3bbf6-5204-4346-9a11-765ba489fa04</stp>
        <stp>1</stp>
        <tr r="Y9" s="7"/>
      </tp>
      <tp t="e">
        <v>#N/A</v>
        <stp/>
        <stp>62ff7ffb-c570-474f-b444-fd25443555b6</stp>
        <stp>1</stp>
        <tr r="F22" s="4"/>
      </tp>
      <tp t="e">
        <v>#N/A</v>
        <stp/>
        <stp>1175c13d-549b-4909-a1a8-7e93bdba2022</stp>
        <stp>1</stp>
        <tr r="J13" s="1"/>
        <tr r="J13" s="1"/>
      </tp>
    </main>
    <main first="rtdsrv.8e5148da677749a4bc8c343ae9729ad9">
      <tp t="e">
        <v>#N/A</v>
        <stp/>
        <stp>79354e9a-0902-4bff-9a5a-912fa47061a9</stp>
        <stp>1</stp>
        <tr r="U16" s="7"/>
      </tp>
    </main>
    <main first="rtdsrv.8e5148da677749a4bc8c343ae9729ad9">
      <tp t="e">
        <v>#N/A</v>
        <stp/>
        <stp>a475cf5a-1205-4bd6-97a4-820327de5ff9</stp>
        <stp>1</stp>
        <tr r="E23" s="7"/>
      </tp>
      <tp t="e">
        <v>#N/A</v>
        <stp/>
        <stp>3886fe04-ef89-40a4-8044-3ed76760b8de</stp>
        <stp>1</stp>
        <tr r="M17" s="3"/>
      </tp>
    </main>
    <main first="rtdsrv.8e5148da677749a4bc8c343ae9729ad9">
      <tp t="e">
        <v>#N/A</v>
        <stp/>
        <stp>89d7a5a0-a59f-4b72-9c05-6cc29b249433</stp>
        <stp>1</stp>
        <tr r="K18" s="7"/>
      </tp>
      <tp t="e">
        <v>#N/A</v>
        <stp/>
        <stp>9fa85264-1aed-4ccb-bd75-7f7aa048d21a</stp>
        <stp>1</stp>
        <tr r="D20" s="4"/>
      </tp>
    </main>
    <main first="rtdsrv.8e5148da677749a4bc8c343ae9729ad9">
      <tp t="e">
        <v>#N/A</v>
        <stp/>
        <stp>248b8cc5-31c8-45be-b36c-414496362401</stp>
        <stp>1</stp>
        <tr r="J26" s="1"/>
        <tr r="J26" s="1"/>
      </tp>
      <tp t="e">
        <v>#N/A</v>
        <stp/>
        <stp>25de8d8a-90f0-4941-9a65-f903ecc80f19</stp>
        <stp>1</stp>
        <tr r="I26" s="4"/>
      </tp>
      <tp t="e">
        <v>#N/A</v>
        <stp/>
        <stp>398bf9a8-f87e-4d77-b112-7e3b88faf428</stp>
        <stp>1</stp>
        <tr r="G28" s="1"/>
        <tr r="G28" s="1"/>
      </tp>
    </main>
    <main first="rtdsrv.8e5148da677749a4bc8c343ae9729ad9">
      <tp t="e">
        <v>#N/A</v>
        <stp/>
        <stp>f1934345-ae4a-4da7-a297-cf120afe2da0</stp>
        <stp>1</stp>
        <tr r="W7" s="7"/>
      </tp>
      <tp t="e">
        <v>#N/A</v>
        <stp/>
        <stp>739f338b-a93e-4a05-bfdf-d984b9bd03f4</stp>
        <stp>1</stp>
        <tr r="B8" s="7"/>
      </tp>
      <tp t="e">
        <v>#N/A</v>
        <stp/>
        <stp>55dc02fd-4504-4ddb-bd17-d7ac1213e891</stp>
        <stp>1</stp>
        <tr r="M7" s="1"/>
        <tr r="M7" s="1"/>
      </tp>
    </main>
    <main first="rtdsrv.8e5148da677749a4bc8c343ae9729ad9">
      <tp t="e">
        <v>#N/A</v>
        <stp/>
        <stp>3ab3d0da-e2cd-44c1-aa8d-f92140d4cf11</stp>
        <stp>1</stp>
        <tr r="AB29" s="7"/>
      </tp>
    </main>
    <main first="rtdsrv.8e5148da677749a4bc8c343ae9729ad9">
      <tp t="e">
        <v>#N/A</v>
        <stp/>
        <stp>8bc9d1bd-4ece-41f6-8952-294758e4cfed</stp>
        <stp>1</stp>
        <tr r="U25" s="7"/>
      </tp>
      <tp t="e">
        <v>#N/A</v>
        <stp/>
        <stp>8d75e63a-a433-4de1-9029-282884163bcd</stp>
        <stp>1</stp>
        <tr r="P40" s="5"/>
      </tp>
    </main>
    <main first="rtdsrv.8e5148da677749a4bc8c343ae9729ad9">
      <tp t="e">
        <v>#N/A</v>
        <stp/>
        <stp>bf98967e-bbc2-4d2c-b7bf-8aa9c06f5937</stp>
        <stp>1</stp>
        <tr r="I8" s="7"/>
      </tp>
    </main>
    <main first="rtdsrv.8e5148da677749a4bc8c343ae9729ad9">
      <tp t="e">
        <v>#N/A</v>
        <stp/>
        <stp>258a6247-e2b1-4bd8-9592-b689ecd4f4c2</stp>
        <stp>1</stp>
        <tr r="I30" s="4"/>
      </tp>
      <tp t="e">
        <v>#N/A</v>
        <stp/>
        <stp>36297c2c-4e97-4136-a481-09852e1b2724</stp>
        <stp>1</stp>
        <tr r="L16" s="1"/>
        <tr r="L16" s="1"/>
      </tp>
      <tp t="e">
        <v>#N/A</v>
        <stp/>
        <stp>c32a9602-86e2-4d86-ac2a-b9bea20c464e</stp>
        <stp>1</stp>
        <tr r="I26" s="1"/>
        <tr r="I26" s="1"/>
      </tp>
    </main>
    <main first="rtdsrv.8e5148da677749a4bc8c343ae9729ad9">
      <tp t="e">
        <v>#N/A</v>
        <stp/>
        <stp>26774a1f-e82e-4b41-bfef-724223ee3edd</stp>
        <stp>1</stp>
        <tr r="S15" s="7"/>
      </tp>
      <tp t="e">
        <v>#N/A</v>
        <stp/>
        <stp>07b32457-4a5b-4ad4-bc87-42a25e3aa291</stp>
        <stp>1</stp>
        <tr r="Q12" s="7"/>
      </tp>
    </main>
    <main first="rtdsrv.8e5148da677749a4bc8c343ae9729ad9">
      <tp t="e">
        <v>#N/A</v>
        <stp/>
        <stp>f48f1d3f-3a61-4b3b-a060-3f75f0a2660b</stp>
        <stp>1</stp>
        <tr r="H50" s="5"/>
      </tp>
      <tp t="e">
        <v>#N/A</v>
        <stp/>
        <stp>bc18ace2-c5cf-481a-814b-0cf8bbbb1f2c</stp>
        <stp>1</stp>
        <tr r="O7" s="7"/>
      </tp>
    </main>
    <main first="rtdsrv.8e5148da677749a4bc8c343ae9729ad9">
      <tp t="e">
        <v>#N/A</v>
        <stp/>
        <stp>43df72cc-f873-471a-bfe9-cafff632df1c</stp>
        <stp>1</stp>
        <tr r="F31" s="4"/>
      </tp>
    </main>
    <main first="rtdsrv.8e5148da677749a4bc8c343ae9729ad9">
      <tp t="e">
        <v>#N/A</v>
        <stp/>
        <stp>c51ebb0b-a74a-4081-b5ea-c2bd34c64f6c</stp>
        <stp>1</stp>
        <tr r="G30" s="1"/>
        <tr r="G30" s="1"/>
      </tp>
    </main>
    <main first="rtdsrv.8e5148da677749a4bc8c343ae9729ad9">
      <tp t="e">
        <v>#N/A</v>
        <stp/>
        <stp>5d0b56cb-8ddf-498a-8a19-ce4d6d27a5cf</stp>
        <stp>1</stp>
        <tr r="H32" s="1"/>
        <tr r="H32" s="1"/>
        <tr r="H32" s="1"/>
      </tp>
    </main>
    <main first="rtdsrv.8e5148da677749a4bc8c343ae9729ad9">
      <tp t="e">
        <v>#N/A</v>
        <stp/>
        <stp>6d71885f-4eec-49c3-8d98-af3765dd6a00</stp>
        <stp>1</stp>
        <tr r="L19" s="1"/>
        <tr r="L19" s="1"/>
      </tp>
      <tp t="e">
        <v>#N/A</v>
        <stp/>
        <stp>b19c197a-0554-4acd-b7f9-ded6d6a6883d</stp>
        <stp>1</stp>
        <tr r="M12" s="5"/>
      </tp>
    </main>
    <main first="rtdsrv.8e5148da677749a4bc8c343ae9729ad9">
      <tp t="e">
        <v>#N/A</v>
        <stp/>
        <stp>199bdd44-75e1-4287-a09b-b2ee3121781d</stp>
        <stp>1</stp>
        <tr r="H27" s="7"/>
      </tp>
    </main>
    <main first="rtdsrv.8e5148da677749a4bc8c343ae9729ad9">
      <tp t="e">
        <v>#N/A</v>
        <stp/>
        <stp>0e780b88-8484-4627-8915-3d2584b79d7d</stp>
        <stp>1</stp>
        <tr r="C34" s="5"/>
      </tp>
    </main>
    <main first="rtdsrv.8e5148da677749a4bc8c343ae9729ad9">
      <tp t="e">
        <v>#N/A</v>
        <stp/>
        <stp>f0528d21-1fc3-4391-bedf-1610838054ba</stp>
        <stp>1</stp>
        <tr r="T18" s="7"/>
      </tp>
    </main>
    <main first="rtdsrv.8e5148da677749a4bc8c343ae9729ad9">
      <tp t="e">
        <v>#N/A</v>
        <stp/>
        <stp>aa5aa6f4-fbeb-4fdf-a401-b5749c92e36a</stp>
        <stp>1</stp>
        <tr r="I20" s="1"/>
        <tr r="I20" s="1"/>
        <tr r="I20" s="1"/>
      </tp>
      <tp t="e">
        <v>#N/A</v>
        <stp/>
        <stp>b319a5de-8d7c-4ea5-8516-12fc16ef8ffc</stp>
        <stp>1</stp>
        <tr r="F30" s="7"/>
      </tp>
    </main>
    <main first="rtdsrv.8e5148da677749a4bc8c343ae9729ad9">
      <tp t="e">
        <v>#N/A</v>
        <stp/>
        <stp>8545e97a-ac93-4c02-8e1e-a68fdc6e15ce</stp>
        <stp>1</stp>
        <tr r="D32" s="5"/>
      </tp>
    </main>
    <main first="rtdsrv.8e5148da677749a4bc8c343ae9729ad9">
      <tp t="e">
        <v>#N/A</v>
        <stp/>
        <stp>8472ad30-cbfc-4b91-a9f8-42a5d463ebf1</stp>
        <stp>1</stp>
        <tr r="V22" s="7"/>
      </tp>
    </main>
    <main first="rtdsrv.8e5148da677749a4bc8c343ae9729ad9">
      <tp t="e">
        <v>#N/A</v>
        <stp/>
        <stp>50be5433-f56a-4887-b635-e0ebf769bdc1</stp>
        <stp>1</stp>
        <tr r="F11" s="4"/>
      </tp>
    </main>
    <main first="rtdsrv.8e5148da677749a4bc8c343ae9729ad9">
      <tp t="e">
        <v>#N/A</v>
        <stp/>
        <stp>3d386d45-7fa7-455d-98ad-565aa395ed5d</stp>
        <stp>1</stp>
        <tr r="N24" s="5"/>
      </tp>
      <tp t="e">
        <v>#N/A</v>
        <stp/>
        <stp>b7e4c251-82d1-47b6-9a25-56b7edf92f92</stp>
        <stp>1</stp>
        <tr r="F39" s="5"/>
      </tp>
    </main>
    <main first="rtdsrv.8e5148da677749a4bc8c343ae9729ad9">
      <tp t="e">
        <v>#N/A</v>
        <stp/>
        <stp>74df41b1-6f8d-4678-820d-24d8dbe9e963</stp>
        <stp>1</stp>
        <tr r="H6" s="5"/>
      </tp>
    </main>
    <main first="rtdsrv.8e5148da677749a4bc8c343ae9729ad9">
      <tp t="e">
        <v>#N/A</v>
        <stp/>
        <stp>97a48787-b7ac-4260-837e-5dc17df24298</stp>
        <stp>1</stp>
        <tr r="D27" s="4"/>
      </tp>
      <tp t="e">
        <v>#N/A</v>
        <stp/>
        <stp>e3320bda-3b3b-4f00-85a0-64c81927e68b</stp>
        <stp>1</stp>
        <tr r="D41" s="4"/>
      </tp>
      <tp t="e">
        <v>#N/A</v>
        <stp/>
        <stp>14a18145-6060-4c0e-8558-91e9fcf33040</stp>
        <stp>1</stp>
        <tr r="N45" s="5"/>
      </tp>
      <tp t="e">
        <v>#N/A</v>
        <stp/>
        <stp>5bcaa2f8-efd3-496c-b4a8-f45cb2a2134d</stp>
        <stp>1</stp>
        <tr r="K5" s="5"/>
      </tp>
    </main>
    <main first="rtdsrv.8e5148da677749a4bc8c343ae9729ad9">
      <tp t="e">
        <v>#N/A</v>
        <stp/>
        <stp>1e213bcb-5500-4a5d-af15-ba7ddcbb71b6</stp>
        <stp>1</stp>
        <tr r="B25" s="7"/>
      </tp>
    </main>
    <main first="rtdsrv.8e5148da677749a4bc8c343ae9729ad9">
      <tp t="e">
        <v>#N/A</v>
        <stp/>
        <stp>1a87d05f-d507-4800-960a-d92df45259fe</stp>
        <stp>1</stp>
        <tr r="X26" s="7"/>
      </tp>
    </main>
    <main first="rtdsrv.8e5148da677749a4bc8c343ae9729ad9">
      <tp t="e">
        <v>#N/A</v>
        <stp/>
        <stp>552fec25-c536-4f1c-819b-7f82f679eb2f</stp>
        <stp>1</stp>
        <tr r="F35" s="1"/>
        <tr r="F35" s="1"/>
      </tp>
      <tp t="e">
        <v>#N/A</v>
        <stp/>
        <stp>244dcee5-35f0-4f93-b999-26366b637d7e</stp>
        <stp>1</stp>
        <tr r="C20" s="5"/>
      </tp>
    </main>
    <main first="rtdsrv.8e5148da677749a4bc8c343ae9729ad9">
      <tp t="e">
        <v>#N/A</v>
        <stp/>
        <stp>bbe7af07-b1ee-4473-ae79-aac39d74993d</stp>
        <stp>1</stp>
        <tr r="R19" s="7"/>
      </tp>
      <tp t="e">
        <v>#N/A</v>
        <stp/>
        <stp>b7058a7f-c05f-4612-b81d-7aa0fd1f1fc7</stp>
        <stp>1</stp>
        <tr r="F25" s="1"/>
        <tr r="F25" s="1"/>
      </tp>
    </main>
    <main first="rtdsrv.8e5148da677749a4bc8c343ae9729ad9">
      <tp t="e">
        <v>#N/A</v>
        <stp/>
        <stp>258f4c55-00c1-4c68-badb-e473716bf9f3</stp>
        <stp>1</stp>
        <tr r="N7" s="5"/>
      </tp>
      <tp t="e">
        <v>#N/A</v>
        <stp/>
        <stp>06fc3a65-e8be-40c6-9f6c-4f55a11bb789</stp>
        <stp>1</stp>
        <tr r="J17" s="7"/>
      </tp>
      <tp t="e">
        <v>#N/A</v>
        <stp/>
        <stp>18ec593a-0aa9-4292-93a5-7891bb785102</stp>
        <stp>1</stp>
        <tr r="K9" s="1"/>
        <tr r="K9" s="1"/>
      </tp>
      <tp t="e">
        <v>#N/A</v>
        <stp/>
        <stp>a1662695-b3b7-41a4-b05f-ddbbe0f6c055</stp>
        <stp>1</stp>
        <tr r="N16" s="7"/>
      </tp>
    </main>
    <main first="rtdsrv.8e5148da677749a4bc8c343ae9729ad9">
      <tp t="e">
        <v>#N/A</v>
        <stp/>
        <stp>413a99a4-1234-4cbd-b0ce-22b0888b879f</stp>
        <stp>1</stp>
        <tr r="K33" s="5"/>
      </tp>
    </main>
    <main first="rtdsrv.8e5148da677749a4bc8c343ae9729ad9">
      <tp t="e">
        <v>#N/A</v>
        <stp/>
        <stp>eb4c1eea-2a96-4507-9fcd-db9283a00e9f</stp>
        <stp>1</stp>
        <tr r="N25" s="7"/>
      </tp>
    </main>
    <main first="rtdsrv.8e5148da677749a4bc8c343ae9729ad9">
      <tp t="e">
        <v>#N/A</v>
        <stp/>
        <stp>644a86b8-62ff-4c3f-9e7c-5a722651bca5</stp>
        <stp>1</stp>
        <tr r="M30" s="5"/>
      </tp>
    </main>
    <main first="rtdsrv.8e5148da677749a4bc8c343ae9729ad9">
      <tp t="e">
        <v>#N/A</v>
        <stp/>
        <stp>0bc2a040-5782-44b2-8cb5-97e3837f9040</stp>
        <stp>1</stp>
        <tr r="N6" s="1"/>
        <tr r="N6" s="1"/>
      </tp>
      <tp t="e">
        <v>#N/A</v>
        <stp/>
        <stp>477b2220-1d45-4764-b884-75b21d4dfb96</stp>
        <stp>1</stp>
        <tr r="W8" s="7"/>
      </tp>
      <tp t="e">
        <v>#N/A</v>
        <stp/>
        <stp>a30d2531-c564-4a2a-a52d-87e353df05ae</stp>
        <stp>1</stp>
        <tr r="N18" s="1"/>
        <tr r="N18" s="1"/>
      </tp>
    </main>
    <main first="rtdsrv.8e5148da677749a4bc8c343ae9729ad9">
      <tp t="e">
        <v>#N/A</v>
        <stp/>
        <stp>a802ee17-125b-4821-8bc5-a62385a6019f</stp>
        <stp>1</stp>
        <tr r="L15" s="7"/>
      </tp>
    </main>
    <main first="rtdsrv.8e5148da677749a4bc8c343ae9729ad9">
      <tp t="e">
        <v>#N/A</v>
        <stp/>
        <stp>2f83ba5a-1347-45e7-9f47-ac2894dbc2dc</stp>
        <stp>1</stp>
        <tr r="M28" s="5"/>
      </tp>
    </main>
    <main first="rtdsrv.8e5148da677749a4bc8c343ae9729ad9">
      <tp t="e">
        <v>#N/A</v>
        <stp/>
        <stp>7f5889a1-9de5-4da9-93e4-3aaea820d257</stp>
        <stp>1</stp>
        <tr r="I10" s="3"/>
      </tp>
    </main>
    <main first="rtdsrv.8e5148da677749a4bc8c343ae9729ad9">
      <tp t="e">
        <v>#N/A</v>
        <stp/>
        <stp>03dc067a-73fa-4b00-9518-010b0b29e5d7</stp>
        <stp>1</stp>
        <tr r="R27" s="7"/>
      </tp>
      <tp t="e">
        <v>#N/A</v>
        <stp/>
        <stp>5c35cfc5-59e6-4dcf-af44-48c2c4f72af6</stp>
        <stp>1</stp>
        <tr r="K9" s="7"/>
      </tp>
    </main>
    <main first="rtdsrv.8e5148da677749a4bc8c343ae9729ad9">
      <tp t="e">
        <v>#N/A</v>
        <stp/>
        <stp>877a44d3-0295-433e-8814-821136829660</stp>
        <stp>1</stp>
        <tr r="P38" s="5"/>
      </tp>
      <tp t="e">
        <v>#N/A</v>
        <stp/>
        <stp>cf61b219-28d3-4dfe-a534-f6df30be71d9</stp>
        <stp>1</stp>
        <tr r="P14" s="5"/>
      </tp>
      <tp t="e">
        <v>#N/A</v>
        <stp/>
        <stp>5a3c3fa3-5043-43bd-b858-8503a1c758fb</stp>
        <stp>1</stp>
        <tr r="D26" s="7"/>
      </tp>
    </main>
    <main first="rtdsrv.8e5148da677749a4bc8c343ae9729ad9">
      <tp t="e">
        <v>#N/A</v>
        <stp/>
        <stp>ef3da833-b0a4-4b06-a802-07ef840b2dbb</stp>
        <stp>1</stp>
        <tr r="M8" s="3"/>
      </tp>
      <tp t="e">
        <v>#N/A</v>
        <stp/>
        <stp>12ae25fc-8395-4204-8a04-fd361bad2ed4</stp>
        <stp>1</stp>
        <tr r="C39" s="5"/>
      </tp>
    </main>
    <main first="rtdsrv.8e5148da677749a4bc8c343ae9729ad9">
      <tp t="e">
        <v>#N/A</v>
        <stp/>
        <stp>3e76fa80-e803-4acf-9653-005282689a57</stp>
        <stp>1</stp>
        <tr r="I25" s="7"/>
      </tp>
      <tp t="e">
        <v>#N/A</v>
        <stp/>
        <stp>fa743fce-2bdc-43b3-a577-6f0fdaf1669c</stp>
        <stp>1</stp>
        <tr r="J11" s="4"/>
      </tp>
      <tp t="e">
        <v>#N/A</v>
        <stp/>
        <stp>ecc1f13d-ea6c-43f4-bde0-f7a7060f1890</stp>
        <stp>1</stp>
        <tr r="H9" s="7"/>
      </tp>
    </main>
    <main first="rtdsrv.8e5148da677749a4bc8c343ae9729ad9">
      <tp t="e">
        <v>#N/A</v>
        <stp/>
        <stp>70b8c4ac-3d66-4e2f-839d-754267ebf2b3</stp>
        <stp>1</stp>
        <tr r="M7" s="7"/>
      </tp>
    </main>
    <main first="rtdsrv.8e5148da677749a4bc8c343ae9729ad9">
      <tp t="e">
        <v>#N/A</v>
        <stp/>
        <stp>e3feca82-0332-422c-b729-5cb279ec4f66</stp>
        <stp>1</stp>
        <tr r="J13" s="4"/>
      </tp>
      <tp t="e">
        <v>#N/A</v>
        <stp/>
        <stp>aa017993-0756-4af2-8ee3-66e8018fb7fc</stp>
        <stp>1</stp>
        <tr r="H14" s="1"/>
        <tr r="H14" s="1"/>
      </tp>
      <tp t="e">
        <v>#N/A</v>
        <stp/>
        <stp>06a91ddc-4fc8-477f-821b-980f40c661b5</stp>
        <stp>1</stp>
        <tr r="I31" s="4"/>
      </tp>
      <tp t="e">
        <v>#N/A</v>
        <stp/>
        <stp>a825fdad-3b41-4581-b5ab-867be017a094</stp>
        <stp>1</stp>
        <tr r="H18" s="7"/>
      </tp>
    </main>
    <main first="rtdsrv.8e5148da677749a4bc8c343ae9729ad9">
      <tp t="e">
        <v>#N/A</v>
        <stp/>
        <stp>60458465-42cd-463a-a4a4-9005b3bc0e31</stp>
        <stp>1</stp>
        <tr r="D11" s="4"/>
      </tp>
      <tp t="e">
        <v>#N/A</v>
        <stp/>
        <stp>baf5dc13-c6c4-4581-9918-5c86acb9a385</stp>
        <stp>1</stp>
        <tr r="D7" s="1"/>
        <tr r="D7" s="1"/>
      </tp>
      <tp t="e">
        <v>#N/A</v>
        <stp/>
        <stp>c4072825-1c69-4cd1-aecf-061fffc06163</stp>
        <stp>1</stp>
        <tr r="H6" s="1"/>
        <tr r="H6" s="1"/>
        <tr r="H6" s="1"/>
      </tp>
    </main>
    <main first="rtdsrv.8e5148da677749a4bc8c343ae9729ad9">
      <tp t="e">
        <v>#N/A</v>
        <stp/>
        <stp>bc062876-61ef-4bd5-805d-1f49922fc063</stp>
        <stp>1</stp>
        <tr r="D26" s="1"/>
        <tr r="D26" s="1"/>
      </tp>
    </main>
    <main first="rtdsrv.8e5148da677749a4bc8c343ae9729ad9">
      <tp t="e">
        <v>#N/A</v>
        <stp/>
        <stp>e7e142ee-8044-482f-9e06-f39d9d7ae4f7</stp>
        <stp>1</stp>
        <tr r="D8" s="7"/>
      </tp>
    </main>
    <main first="rtdsrv.8e5148da677749a4bc8c343ae9729ad9">
      <tp t="e">
        <v>#N/A</v>
        <stp/>
        <stp>fc7b2be6-1b29-4371-8ead-2f3a15c942af</stp>
        <stp>1</stp>
        <tr r="V26" s="7"/>
      </tp>
      <tp t="e">
        <v>#N/A</v>
        <stp/>
        <stp>7dc59263-9266-4160-ac30-79943726a9f1</stp>
        <stp>1</stp>
        <tr r="H43" s="5"/>
      </tp>
      <tp t="e">
        <v>#N/A</v>
        <stp/>
        <stp>20a1f449-9694-4813-8989-3b115252f27a</stp>
        <stp>1</stp>
        <tr r="D8" s="4"/>
      </tp>
      <tp t="e">
        <v>#N/A</v>
        <stp/>
        <stp>6bfeafde-0648-4384-8869-2a99d96c2c06</stp>
        <stp>1</stp>
        <tr r="U6" s="7"/>
      </tp>
      <tp t="e">
        <v>#N/A</v>
        <stp/>
        <stp>6ec634ca-bd16-4248-8910-d7842d82c149</stp>
        <stp>1</stp>
        <tr r="K6" s="1"/>
        <tr r="K6" s="1"/>
      </tp>
    </main>
    <main first="rtdsrv.8e5148da677749a4bc8c343ae9729ad9">
      <tp t="e">
        <v>#N/A</v>
        <stp/>
        <stp>b07d7f94-2732-404d-85d5-6103bd9282c9</stp>
        <stp>1</stp>
        <tr r="I7" s="3"/>
      </tp>
    </main>
    <main first="rtdsrv.8e5148da677749a4bc8c343ae9729ad9">
      <tp t="e">
        <v>#N/A</v>
        <stp/>
        <stp>2be7abf8-bc6b-45ab-89e7-d8f602ef75e7</stp>
        <stp>1</stp>
        <tr r="N27" s="1"/>
        <tr r="N27" s="1"/>
      </tp>
      <tp t="e">
        <v>#N/A</v>
        <stp/>
        <stp>71bbbbf1-174a-4b3d-b514-2aa44b179857</stp>
        <stp>1</stp>
        <tr r="F10" s="4"/>
      </tp>
    </main>
    <main first="rtdsrv.8e5148da677749a4bc8c343ae9729ad9">
      <tp t="e">
        <v>#N/A</v>
        <stp/>
        <stp>aa4db120-e7e4-48c5-81ee-6199995bfd19</stp>
        <stp>1</stp>
        <tr r="Z13" s="7"/>
      </tp>
    </main>
    <main first="rtdsrv.8e5148da677749a4bc8c343ae9729ad9">
      <tp t="e">
        <v>#N/A</v>
        <stp/>
        <stp>905c5eb6-f82f-46a1-bec2-25c461bee961</stp>
        <stp>1</stp>
        <tr r="U10" s="7"/>
      </tp>
    </main>
    <main first="rtdsrv.8e5148da677749a4bc8c343ae9729ad9">
      <tp t="e">
        <v>#N/A</v>
        <stp/>
        <stp>8ba123e0-5d20-45ea-bdad-02f00ec74be0</stp>
        <stp>1</stp>
        <tr r="D19" s="1"/>
        <tr r="D19" s="1"/>
      </tp>
    </main>
    <main first="rtdsrv.8e5148da677749a4bc8c343ae9729ad9">
      <tp t="e">
        <v>#N/A</v>
        <stp/>
        <stp>ef38040f-c5e2-4590-98fa-8372a792172d</stp>
        <stp>1</stp>
        <tr r="M6" s="1"/>
        <tr r="M6" s="1"/>
      </tp>
    </main>
    <main first="rtdsrv.8e5148da677749a4bc8c343ae9729ad9">
      <tp t="e">
        <v>#N/A</v>
        <stp/>
        <stp>5b131aab-498d-4e84-9932-40e50f9e4867</stp>
        <stp>1</stp>
        <tr r="C33" s="4"/>
      </tp>
      <tp t="e">
        <v>#N/A</v>
        <stp/>
        <stp>e284cccf-8965-401f-b4d5-40b622baa653</stp>
        <stp>1</stp>
        <tr r="F21" s="4"/>
      </tp>
      <tp t="e">
        <v>#N/A</v>
        <stp/>
        <stp>5c0d7ce6-1fa2-4f0e-a0a3-1f46caf3204c</stp>
        <stp>1</stp>
        <tr r="H9" s="1"/>
        <tr r="H9" s="1"/>
        <tr r="H9" s="1"/>
      </tp>
    </main>
    <main first="rtdsrv.8e5148da677749a4bc8c343ae9729ad9">
      <tp t="e">
        <v>#N/A</v>
        <stp/>
        <stp>bd58412a-e2ae-42c4-81d6-9d269e6f2510</stp>
        <stp>1</stp>
        <tr r="I42" s="4"/>
      </tp>
      <tp t="e">
        <v>#N/A</v>
        <stp/>
        <stp>428cb3eb-85ad-4e2d-ad40-130d194071bb</stp>
        <stp>1</stp>
        <tr r="N44" s="5"/>
      </tp>
    </main>
    <main first="rtdsrv.8e5148da677749a4bc8c343ae9729ad9">
      <tp t="e">
        <v>#N/A</v>
        <stp/>
        <stp>09455f18-7d8f-4359-96da-f0996976bedb</stp>
        <stp>1</stp>
        <tr r="K8" s="1"/>
        <tr r="K8" s="1"/>
      </tp>
    </main>
    <main first="rtdsrv.8e5148da677749a4bc8c343ae9729ad9">
      <tp t="e">
        <v>#N/A</v>
        <stp/>
        <stp>06022e81-9a5b-4e0a-8a3d-739920b0a8c0</stp>
        <stp>1</stp>
        <tr r="AB23" s="7"/>
      </tp>
    </main>
    <main first="rtdsrv.8e5148da677749a4bc8c343ae9729ad9">
      <tp t="e">
        <v>#N/A</v>
        <stp/>
        <stp>9107897a-33c2-4d34-94c3-0c642576ca18</stp>
        <stp>1</stp>
        <tr r="K16" s="7"/>
      </tp>
    </main>
    <main first="rtdsrv.8e5148da677749a4bc8c343ae9729ad9">
      <tp t="e">
        <v>#N/A</v>
        <stp/>
        <stp>99f79a68-d7a0-4f70-a5af-0ea6bed55858</stp>
        <stp>1</stp>
        <tr r="W6" s="7"/>
      </tp>
    </main>
    <main first="rtdsrv.8e5148da677749a4bc8c343ae9729ad9">
      <tp t="e">
        <v>#N/A</v>
        <stp/>
        <stp>1c3e9169-a769-43fb-8684-7bee55de7de3</stp>
        <stp>1</stp>
        <tr r="Y19" s="7"/>
      </tp>
    </main>
    <main first="rtdsrv.8e5148da677749a4bc8c343ae9729ad9">
      <tp t="e">
        <v>#N/A</v>
        <stp/>
        <stp>2a3dd53c-c631-4f00-a5d7-c929d8ca1259</stp>
        <stp>1</stp>
        <tr r="J14" s="7"/>
      </tp>
      <tp t="e">
        <v>#N/A</v>
        <stp/>
        <stp>c183a3da-6d03-4873-93f9-bdb01e1320e2</stp>
        <stp>1</stp>
        <tr r="C23" s="4"/>
      </tp>
      <tp t="e">
        <v>#N/A</v>
        <stp/>
        <stp>d808a0e9-c3e0-442e-b587-0bebeeda030c</stp>
        <stp>1</stp>
        <tr r="V29" s="7"/>
      </tp>
      <tp t="e">
        <v>#N/A</v>
        <stp/>
        <stp>945432c6-2f84-41b6-81f2-9dc6614e5342</stp>
        <stp>1</stp>
        <tr r="M34" s="5"/>
      </tp>
    </main>
    <main first="rtdsrv.8e5148da677749a4bc8c343ae9729ad9">
      <tp t="e">
        <v>#N/A</v>
        <stp/>
        <stp>aa6cfda8-a8e8-4714-a81c-c4bfb529aafe</stp>
        <stp>1</stp>
        <tr r="I17" s="5"/>
      </tp>
      <tp t="e">
        <v>#N/A</v>
        <stp/>
        <stp>655e683f-deb3-4f15-bf1c-c491b0923584</stp>
        <stp>1</stp>
        <tr r="F30" s="1"/>
        <tr r="F30" s="1"/>
      </tp>
      <tp t="e">
        <v>#N/A</v>
        <stp/>
        <stp>82f1f8c8-0de8-4334-8a5a-8bd7cf219db3</stp>
        <stp>1</stp>
        <tr r="O18" s="7"/>
      </tp>
    </main>
    <main first="rtdsrv.8e5148da677749a4bc8c343ae9729ad9">
      <tp t="e">
        <v>#N/A</v>
        <stp/>
        <stp>495f18fe-0b3a-47f0-84b6-af98d0cdefe1</stp>
        <stp>1</stp>
        <tr r="D27" s="7"/>
      </tp>
    </main>
    <main first="rtdsrv.8e5148da677749a4bc8c343ae9729ad9">
      <tp t="e">
        <v>#N/A</v>
        <stp/>
        <stp>ede7ab87-a6ff-435a-b8b2-be7157daa1b5</stp>
        <stp>1</stp>
        <tr r="C35" s="4"/>
      </tp>
      <tp t="e">
        <v>#N/A</v>
        <stp/>
        <stp>491a0d59-36c8-4b6a-be1e-6099415a57c1</stp>
        <stp>1</stp>
        <tr r="F12" s="4"/>
      </tp>
      <tp t="e">
        <v>#N/A</v>
        <stp/>
        <stp>2499932a-9cfd-48ed-ac19-254549647a84</stp>
        <stp>1</stp>
        <tr r="Q20" s="7"/>
      </tp>
    </main>
    <main first="rtdsrv.8e5148da677749a4bc8c343ae9729ad9">
      <tp t="e">
        <v>#N/A</v>
        <stp/>
        <stp>43244343-fa21-47dd-a5a0-907e88f7965c</stp>
        <stp>1</stp>
        <tr r="F31" s="5"/>
      </tp>
    </main>
    <main first="rtdsrv.8e5148da677749a4bc8c343ae9729ad9">
      <tp t="e">
        <v>#N/A</v>
        <stp/>
        <stp>4a234ca6-2bd3-46f9-a96a-406ba28eb7bc</stp>
        <stp>1</stp>
        <tr r="AA7" s="7"/>
      </tp>
    </main>
    <main first="rtdsrv.8e5148da677749a4bc8c343ae9729ad9">
      <tp t="e">
        <v>#N/A</v>
        <stp/>
        <stp>30395935-513f-47ff-9578-6da79f76f7cb</stp>
        <stp>1</stp>
        <tr r="E30" s="7"/>
      </tp>
      <tp t="e">
        <v>#N/A</v>
        <stp/>
        <stp>63911396-256c-4328-a947-cfab56ddda47</stp>
        <stp>1</stp>
        <tr r="F6" s="7"/>
      </tp>
    </main>
    <main first="rtdsrv.8e5148da677749a4bc8c343ae9729ad9">
      <tp t="e">
        <v>#N/A</v>
        <stp/>
        <stp>b559edf4-3549-444e-9bc5-7f6fb301b331</stp>
        <stp>1</stp>
        <tr r="M17" s="5"/>
      </tp>
    </main>
    <main first="rtdsrv.8e5148da677749a4bc8c343ae9729ad9">
      <tp t="e">
        <v>#N/A</v>
        <stp/>
        <stp>ad4c30dd-ed7c-496c-a883-e876bf65fed9</stp>
        <stp>1</stp>
        <tr r="D35" s="1"/>
        <tr r="D35" s="1"/>
      </tp>
    </main>
    <main first="rtdsrv.8e5148da677749a4bc8c343ae9729ad9">
      <tp t="e">
        <v>#N/A</v>
        <stp/>
        <stp>d68d63f1-1828-41de-8885-b529fcb23207</stp>
        <stp>1</stp>
        <tr r="J37" s="4"/>
      </tp>
      <tp t="e">
        <v>#N/A</v>
        <stp/>
        <stp>30ae8495-098b-4d8f-8c77-1f0fc823a203</stp>
        <stp>1</stp>
        <tr r="H17" s="5"/>
      </tp>
    </main>
    <main first="rtdsrv.8e5148da677749a4bc8c343ae9729ad9">
      <tp t="e">
        <v>#N/A</v>
        <stp/>
        <stp>1f2a5213-6527-4a6a-aaf0-50dafa8f65c5</stp>
        <stp>1</stp>
        <tr r="I27" s="3"/>
      </tp>
    </main>
    <main first="rtdsrv.8e5148da677749a4bc8c343ae9729ad9">
      <tp t="e">
        <v>#N/A</v>
        <stp/>
        <stp>ec37f1f0-70a0-4b24-9075-1d388fba96f6</stp>
        <stp>1</stp>
        <tr r="N48" s="5"/>
      </tp>
    </main>
    <main first="rtdsrv.8e5148da677749a4bc8c343ae9729ad9">
      <tp t="e">
        <v>#N/A</v>
        <stp/>
        <stp>616f4839-bb5f-40ba-8697-04e59b3f906c</stp>
        <stp>1</stp>
        <tr r="F13" s="1"/>
        <tr r="F13" s="1"/>
      </tp>
    </main>
    <main first="rtdsrv.8e5148da677749a4bc8c343ae9729ad9">
      <tp t="e">
        <v>#N/A</v>
        <stp/>
        <stp>a97cfac0-8e2b-46d4-acef-b8e1401d78d1</stp>
        <stp>1</stp>
        <tr r="V16" s="7"/>
      </tp>
    </main>
    <main first="rtdsrv.8e5148da677749a4bc8c343ae9729ad9">
      <tp t="e">
        <v>#N/A</v>
        <stp/>
        <stp>858f5d20-7164-42ca-a7dd-9b0a407bca2b</stp>
        <stp>1</stp>
        <tr r="E19" s="1"/>
        <tr r="E19" s="1"/>
        <tr r="E19" s="1"/>
      </tp>
      <tp t="e">
        <v>#N/A</v>
        <stp/>
        <stp>8a7b2bd2-80e9-491e-b0f1-a2613ca5b3d8</stp>
        <stp>1</stp>
        <tr r="E6" s="3"/>
      </tp>
      <tp t="e">
        <v>#N/A</v>
        <stp/>
        <stp>7b19436b-0c26-459f-a99b-0a4a95879fd9</stp>
        <stp>1</stp>
        <tr r="I15" s="4"/>
      </tp>
    </main>
    <main first="rtdsrv.8e5148da677749a4bc8c343ae9729ad9">
      <tp t="e">
        <v>#N/A</v>
        <stp/>
        <stp>329dd7f4-52c2-4107-9d8d-612859cd6045</stp>
        <stp>1</stp>
        <tr r="C13" s="4"/>
      </tp>
    </main>
    <main first="rtdsrv.8e5148da677749a4bc8c343ae9729ad9">
      <tp t="e">
        <v>#N/A</v>
        <stp/>
        <stp>fe05c340-e5f6-4aff-8de6-dd90b7e9055a</stp>
        <stp>1</stp>
        <tr r="K7" s="7"/>
      </tp>
    </main>
    <main first="rtdsrv.8e5148da677749a4bc8c343ae9729ad9">
      <tp t="e">
        <v>#N/A</v>
        <stp/>
        <stp>1d2f3453-39e4-476b-a644-eb76ba0c769a</stp>
        <stp>1</stp>
        <tr r="D30" s="5"/>
      </tp>
    </main>
    <main first="rtdsrv.8e5148da677749a4bc8c343ae9729ad9">
      <tp t="e">
        <v>#N/A</v>
        <stp/>
        <stp>ac19f10d-5cdf-4e59-88a5-cb96cef5e115</stp>
        <stp>1</stp>
        <tr r="G39" s="4"/>
      </tp>
    </main>
    <main first="rtdsrv.8e5148da677749a4bc8c343ae9729ad9">
      <tp t="e">
        <v>#N/A</v>
        <stp/>
        <stp>6a01c2d1-38bd-4282-ab82-335dde564ef1</stp>
        <stp>1</stp>
        <tr r="H14" s="7"/>
      </tp>
    </main>
    <main first="rtdsrv.8e5148da677749a4bc8c343ae9729ad9">
      <tp t="e">
        <v>#N/A</v>
        <stp/>
        <stp>1b99ee6a-81b5-4e95-a323-34f96983e21f</stp>
        <stp>1</stp>
        <tr r="K27" s="1"/>
        <tr r="K27" s="1"/>
      </tp>
    </main>
    <main first="rtdsrv.8e5148da677749a4bc8c343ae9729ad9">
      <tp t="e">
        <v>#N/A</v>
        <stp/>
        <stp>532ceaf8-cb41-405b-aabb-bc31e4f899de</stp>
        <stp>1</stp>
        <tr r="M17" s="7"/>
      </tp>
    </main>
    <main first="rtdsrv.8e5148da677749a4bc8c343ae9729ad9">
      <tp t="e">
        <v>#N/A</v>
        <stp/>
        <stp>8731650a-14f5-4c53-aa6d-6ecc7564db81</stp>
        <stp>1</stp>
        <tr r="N26" s="1"/>
        <tr r="N26" s="1"/>
      </tp>
      <tp t="e">
        <v>#N/A</v>
        <stp/>
        <stp>026c30f9-1966-40c3-bbec-801932b32a2f</stp>
        <stp>1</stp>
        <tr r="E26" s="3"/>
      </tp>
    </main>
    <main first="rtdsrv.8e5148da677749a4bc8c343ae9729ad9">
      <tp t="e">
        <v>#N/A</v>
        <stp/>
        <stp>551c4264-e7e8-41ba-b0bb-b9d625f072a5</stp>
        <stp>1</stp>
        <tr r="H26" s="5"/>
      </tp>
    </main>
    <main first="rtdsrv.8e5148da677749a4bc8c343ae9729ad9">
      <tp t="e">
        <v>#N/A</v>
        <stp/>
        <stp>6650e3a4-92f8-487c-af68-6ab9e5eef325</stp>
        <stp>1</stp>
        <tr r="Q15" s="1"/>
      </tp>
      <tp t="e">
        <v>#N/A</v>
        <stp/>
        <stp>a1e4f872-3e78-4811-bdee-feb3b053a5c9</stp>
        <stp>1</stp>
        <tr r="I39" s="4"/>
      </tp>
    </main>
    <main first="rtdsrv.8e5148da677749a4bc8c343ae9729ad9">
      <tp t="e">
        <v>#N/A</v>
        <stp/>
        <stp>8151624f-2336-4264-a112-b18e18b7b177</stp>
        <stp>1</stp>
        <tr r="H17" s="1"/>
        <tr r="H17" s="1"/>
        <tr r="H17" s="1"/>
      </tp>
      <tp t="e">
        <v>#N/A</v>
        <stp/>
        <stp>3cfc3a69-d0c4-4e78-89f5-fbf115fdcc5c</stp>
        <stp>1</stp>
        <tr r="E6" s="1"/>
        <tr r="E6" s="1"/>
        <tr r="E6" s="1"/>
      </tp>
    </main>
    <main first="rtdsrv.8e5148da677749a4bc8c343ae9729ad9">
      <tp t="e">
        <v>#N/A</v>
        <stp/>
        <stp>3eee712c-0efc-42ec-b217-268b8cd34b73</stp>
        <stp>1</stp>
        <tr r="K44" s="5"/>
      </tp>
      <tp t="e">
        <v>#N/A</v>
        <stp/>
        <stp>f749cb82-eea6-4733-86b5-f5078489fce9</stp>
        <stp>1</stp>
        <tr r="E29" s="7"/>
      </tp>
      <tp t="e">
        <v>#N/A</v>
        <stp/>
        <stp>62308dad-ac40-4586-8ce3-069d8728c8ec</stp>
        <stp>1</stp>
        <tr r="T25" s="7"/>
      </tp>
      <tp t="e">
        <v>#N/A</v>
        <stp/>
        <stp>939b795e-e166-404d-ba1b-2e0ea57d03c0</stp>
        <stp>1</stp>
        <tr r="H30" s="1"/>
        <tr r="H30" s="1"/>
        <tr r="H30" s="1"/>
      </tp>
      <tp t="e">
        <v>#N/A</v>
        <stp/>
        <stp>7745b5dc-f680-45a8-83c2-dc0eda1e9dd1</stp>
        <stp>1</stp>
        <tr r="K21" s="7"/>
      </tp>
      <tp t="e">
        <v>#N/A</v>
        <stp/>
        <stp>0befdc01-6c99-4ed0-8b6b-a1306b80248a</stp>
        <stp>1</stp>
        <tr r="J25" s="1"/>
        <tr r="J25" s="1"/>
      </tp>
      <tp t="e">
        <v>#N/A</v>
        <stp/>
        <stp>7e31512a-a902-4f79-9ccb-266a7a4203a1</stp>
        <stp>1</stp>
        <tr r="I12" s="1"/>
        <tr r="I12" s="1"/>
      </tp>
    </main>
    <main first="rtdsrv.8e5148da677749a4bc8c343ae9729ad9">
      <tp t="e">
        <v>#N/A</v>
        <stp/>
        <stp>c395583c-122a-432a-92de-6ec324bcb2fc</stp>
        <stp>1</stp>
        <tr r="X20" s="7"/>
      </tp>
    </main>
    <main first="rtdsrv.8e5148da677749a4bc8c343ae9729ad9">
      <tp t="e">
        <v>#N/A</v>
        <stp/>
        <stp>b96fa6fc-215e-4831-b45a-20015ee05e26</stp>
        <stp>1</stp>
        <tr r="Y26" s="7"/>
      </tp>
    </main>
    <main first="rtdsrv.8e5148da677749a4bc8c343ae9729ad9">
      <tp t="e">
        <v>#N/A</v>
        <stp/>
        <stp>163671ed-663b-4f72-9c70-26eca20b032b</stp>
        <stp>1</stp>
        <tr r="J43" s="4"/>
      </tp>
    </main>
    <main first="rtdsrv.8e5148da677749a4bc8c343ae9729ad9">
      <tp t="e">
        <v>#N/A</v>
        <stp/>
        <stp>38df8d49-c744-4d5c-aabe-d22b92d3d17b</stp>
        <stp>1</stp>
        <tr r="K14" s="5"/>
      </tp>
      <tp t="e">
        <v>#N/A</v>
        <stp/>
        <stp>ad7da913-3abd-49bd-a4c0-db6a306279cc</stp>
        <stp>1</stp>
        <tr r="I20" s="7"/>
      </tp>
      <tp t="e">
        <v>#N/A</v>
        <stp/>
        <stp>1724ec85-66f7-4bc9-8091-0421f854447e</stp>
        <stp>1</stp>
        <tr r="C48" s="5"/>
      </tp>
    </main>
    <main first="rtdsrv.8e5148da677749a4bc8c343ae9729ad9">
      <tp t="e">
        <v>#N/A</v>
        <stp/>
        <stp>dab95c23-a1a2-45a5-a59b-51dd6346a5c0</stp>
        <stp>1</stp>
        <tr r="E12" s="3"/>
      </tp>
      <tp t="e">
        <v>#N/A</v>
        <stp/>
        <stp>7fad4a9a-317b-46fa-8194-57df791da69c</stp>
        <stp>1</stp>
        <tr r="E16" s="3"/>
      </tp>
      <tp t="e">
        <v>#N/A</v>
        <stp/>
        <stp>0b1dcd1b-59cf-462f-9ff6-929a467f88f0</stp>
        <stp>1</stp>
        <tr r="M8" s="7"/>
      </tp>
      <tp t="e">
        <v>#N/A</v>
        <stp/>
        <stp>2ad7e3bf-cc92-4d53-ad03-db3b0d9f4114</stp>
        <stp>1</stp>
        <tr r="C8" s="4"/>
      </tp>
    </main>
    <main first="rtdsrv.8e5148da677749a4bc8c343ae9729ad9">
      <tp t="e">
        <v>#N/A</v>
        <stp/>
        <stp>55ffb4cf-a935-4fdc-9e88-b69919c1d369</stp>
        <stp>1</stp>
        <tr r="X16" s="7"/>
      </tp>
      <tp t="e">
        <v>#N/A</v>
        <stp/>
        <stp>3e0da579-00be-49a3-8ea0-c43de560a167</stp>
        <stp>1</stp>
        <tr r="Q19" s="7"/>
      </tp>
    </main>
    <main first="rtdsrv.8e5148da677749a4bc8c343ae9729ad9">
      <tp t="e">
        <v>#N/A</v>
        <stp/>
        <stp>a84c1546-aabf-48cd-94f0-ab375a29a51e</stp>
        <stp>1</stp>
        <tr r="C29" s="4"/>
      </tp>
      <tp t="e">
        <v>#N/A</v>
        <stp/>
        <stp>b8f54e92-43ce-44d7-a68d-37e86957086c</stp>
        <stp>1</stp>
        <tr r="G19" s="1"/>
        <tr r="G19" s="1"/>
      </tp>
    </main>
    <main first="rtdsrv.8e5148da677749a4bc8c343ae9729ad9">
      <tp t="e">
        <v>#N/A</v>
        <stp/>
        <stp>91b76412-39dd-431b-89d2-01f642410290</stp>
        <stp>1</stp>
        <tr r="AA14" s="7"/>
      </tp>
      <tp t="e">
        <v>#N/A</v>
        <stp/>
        <stp>58823a4d-d484-4aec-a2f1-9e0b261c9382</stp>
        <stp>1</stp>
        <tr r="R20" s="7"/>
      </tp>
    </main>
    <main first="rtdsrv.8e5148da677749a4bc8c343ae9729ad9">
      <tp t="e">
        <v>#N/A</v>
        <stp/>
        <stp>e57fade4-9d09-485a-b13b-ba2ae215cf31</stp>
        <stp>1</stp>
        <tr r="N29" s="1"/>
        <tr r="N29" s="1"/>
      </tp>
      <tp t="e">
        <v>#N/A</v>
        <stp/>
        <stp>c7caf4d6-5440-44ca-9c9e-9ff7794af38e</stp>
        <stp>1</stp>
        <tr r="V27" s="7"/>
      </tp>
    </main>
    <main first="rtdsrv.8e5148da677749a4bc8c343ae9729ad9">
      <tp t="e">
        <v>#N/A</v>
        <stp/>
        <stp>fa29c6b7-e359-4b08-bb55-b9663f95b9ee</stp>
        <stp>1</stp>
        <tr r="H12" s="1"/>
        <tr r="H12" s="1"/>
        <tr r="H12" s="1"/>
      </tp>
    </main>
    <main first="rtdsrv.8e5148da677749a4bc8c343ae9729ad9">
      <tp t="e">
        <v>#N/A</v>
        <stp/>
        <stp>ed0b1374-439f-4bb3-88d0-9b788e73576c</stp>
        <stp>1</stp>
        <tr r="P19" s="5"/>
      </tp>
    </main>
    <main first="rtdsrv.8e5148da677749a4bc8c343ae9729ad9">
      <tp t="e">
        <v>#N/A</v>
        <stp/>
        <stp>b2fcd246-95dd-4d86-8efb-f729553930e0</stp>
        <stp>1</stp>
        <tr r="F45" s="4"/>
      </tp>
    </main>
    <main first="rtdsrv.8e5148da677749a4bc8c343ae9729ad9">
      <tp t="e">
        <v>#N/A</v>
        <stp/>
        <stp>61ddbb2d-86cd-44df-9f22-990aadc6531d</stp>
        <stp>1</stp>
        <tr r="AB17" s="7"/>
      </tp>
    </main>
    <main first="rtdsrv.8e5148da677749a4bc8c343ae9729ad9">
      <tp t="e">
        <v>#N/A</v>
        <stp/>
        <stp>f2dbca2b-d413-4d26-9f4f-1df99b414e29</stp>
        <stp>1</stp>
        <tr r="F32" s="5"/>
      </tp>
      <tp t="e">
        <v>#N/A</v>
        <stp/>
        <stp>458d85d8-3c4d-4153-837d-30380c1e371a</stp>
        <stp>1</stp>
        <tr r="G32" s="1"/>
        <tr r="G32" s="1"/>
      </tp>
      <tp t="e">
        <v>#N/A</v>
        <stp/>
        <stp>964b7879-3afc-440e-b709-e57c70019acd</stp>
        <stp>1</stp>
        <tr r="C10" s="1"/>
        <tr r="C10" s="1"/>
      </tp>
    </main>
    <main first="rtdsrv.8e5148da677749a4bc8c343ae9729ad9">
      <tp t="e">
        <v>#N/A</v>
        <stp/>
        <stp>91366510-9dc8-4464-9c1a-655c01d7e81a</stp>
        <stp>1</stp>
        <tr r="G20" s="7"/>
      </tp>
      <tp t="e">
        <v>#N/A</v>
        <stp/>
        <stp>202f8717-ae1a-4f2a-827f-19d1b2949d1f</stp>
        <stp>1</stp>
        <tr r="G30" s="7"/>
      </tp>
      <tp t="e">
        <v>#N/A</v>
        <stp/>
        <stp>0b00142c-a0f9-4f9f-9e03-bfcdfb82a12a</stp>
        <stp>1</stp>
        <tr r="C12" s="4"/>
      </tp>
      <tp t="e">
        <v>#N/A</v>
        <stp/>
        <stp>79e4546b-5e95-4978-9b7d-f40124976bf4</stp>
        <stp>1</stp>
        <tr r="M11" s="7"/>
      </tp>
      <tp t="e">
        <v>#N/A</v>
        <stp/>
        <stp>4317c284-31f6-4801-ab02-c46b1ad4a587</stp>
        <stp>1</stp>
        <tr r="E27" s="7"/>
      </tp>
    </main>
    <main first="rtdsrv.8e5148da677749a4bc8c343ae9729ad9">
      <tp t="e">
        <v>#N/A</v>
        <stp/>
        <stp>ddb6ebd5-4ac3-475c-8685-6302e298a308</stp>
        <stp>1</stp>
        <tr r="I33" s="4"/>
      </tp>
      <tp t="e">
        <v>#N/A</v>
        <stp/>
        <stp>94bbc5f0-e4a2-4006-935c-8f47322cccc3</stp>
        <stp>1</stp>
        <tr r="AB14" s="7"/>
      </tp>
      <tp t="e">
        <v>#N/A</v>
        <stp/>
        <stp>5af0b730-3b4b-4d8f-80ff-5a363fa581a6</stp>
        <stp>1</stp>
        <tr r="N27" s="5"/>
      </tp>
    </main>
    <main first="rtdsrv.8e5148da677749a4bc8c343ae9729ad9">
      <tp t="e">
        <v>#N/A</v>
        <stp/>
        <stp>3a74a43d-2480-42aa-aecd-1eb617f5d5ee</stp>
        <stp>1</stp>
        <tr r="V15" s="7"/>
      </tp>
    </main>
    <main first="rtdsrv.8e5148da677749a4bc8c343ae9729ad9">
      <tp t="e">
        <v>#N/A</v>
        <stp/>
        <stp>c034ff2e-d015-4513-90e9-6f830ce524c7</stp>
        <stp>1</stp>
        <tr r="M13" s="5"/>
      </tp>
      <tp t="e">
        <v>#N/A</v>
        <stp/>
        <stp>1190ab84-fd11-4965-b29f-f03ce26eb2c5</stp>
        <stp>1</stp>
        <tr r="K50" s="5"/>
      </tp>
    </main>
    <main first="rtdsrv.8e5148da677749a4bc8c343ae9729ad9">
      <tp t="e">
        <v>#N/A</v>
        <stp/>
        <stp>acfb4c84-86a7-4525-8e9f-236ae76ef42c</stp>
        <stp>1</stp>
        <tr r="P36" s="5"/>
      </tp>
    </main>
    <main first="rtdsrv.8e5148da677749a4bc8c343ae9729ad9">
      <tp t="e">
        <v>#N/A</v>
        <stp/>
        <stp>862d4d66-2fce-4ef2-91df-628a80324b3c</stp>
        <stp>1</stp>
        <tr r="I28" s="1"/>
        <tr r="I28" s="1"/>
        <tr r="I28" s="1"/>
      </tp>
      <tp t="e">
        <v>#N/A</v>
        <stp/>
        <stp>20b8607a-b2a0-4a9a-a4ab-824e2ff07ae0</stp>
        <stp>1</stp>
        <tr r="C25" s="4"/>
      </tp>
      <tp t="e">
        <v>#N/A</v>
        <stp/>
        <stp>b12741a5-0c6c-476a-bf7b-7b880a36f512</stp>
        <stp>1</stp>
        <tr r="F15" s="7"/>
      </tp>
    </main>
    <main first="rtdsrv.8e5148da677749a4bc8c343ae9729ad9">
      <tp t="e">
        <v>#N/A</v>
        <stp/>
        <stp>f7d507a3-361f-4315-8e09-759d05ccd3df</stp>
        <stp>1</stp>
        <tr r="N35" s="5"/>
      </tp>
    </main>
    <main first="rtdsrv.8e5148da677749a4bc8c343ae9729ad9">
      <tp t="e">
        <v>#N/A</v>
        <stp/>
        <stp>f6b53a3b-db11-4456-80de-62f41785a8b6</stp>
        <stp>1</stp>
        <tr r="L29" s="1"/>
        <tr r="L29" s="1"/>
      </tp>
    </main>
    <main first="rtdsrv.8e5148da677749a4bc8c343ae9729ad9">
      <tp t="e">
        <v>#N/A</v>
        <stp/>
        <stp>f1c15b43-b5e6-417e-9044-435cd29f51a7</stp>
        <stp>1</stp>
        <tr r="O19" s="7"/>
      </tp>
    </main>
    <main first="rtdsrv.8e5148da677749a4bc8c343ae9729ad9">
      <tp t="e">
        <v>#N/A</v>
        <stp/>
        <stp>47247b4d-24ea-4e28-8202-18b1a52b42cf</stp>
        <stp>1</stp>
        <tr r="N28" s="5"/>
      </tp>
    </main>
    <main first="rtdsrv.8e5148da677749a4bc8c343ae9729ad9">
      <tp t="e">
        <v>#N/A</v>
        <stp/>
        <stp>b73a1bb4-3d4f-4777-9069-f2729483e263</stp>
        <stp>1</stp>
        <tr r="S29" s="7"/>
      </tp>
    </main>
    <main first="rtdsrv.8e5148da677749a4bc8c343ae9729ad9">
      <tp t="e">
        <v>#N/A</v>
        <stp/>
        <stp>94ed7cad-13d1-410c-8b62-7d890308a281</stp>
        <stp>1</stp>
        <tr r="E18" s="1"/>
        <tr r="E18" s="1"/>
        <tr r="E18" s="1"/>
      </tp>
    </main>
    <main first="rtdsrv.8e5148da677749a4bc8c343ae9729ad9">
      <tp t="e">
        <v>#N/A</v>
        <stp/>
        <stp>5485a6d3-d8a9-4cd2-95fe-ed0ac1877956</stp>
        <stp>1</stp>
        <tr r="I13" s="4"/>
      </tp>
      <tp t="e">
        <v>#N/A</v>
        <stp/>
        <stp>ec164e45-2bc3-4f8c-87e7-a55f93cd926a</stp>
        <stp>1</stp>
        <tr r="Z17" s="7"/>
      </tp>
      <tp t="e">
        <v>#N/A</v>
        <stp/>
        <stp>6d28660f-bfcd-4952-9177-9ff6e7300e1f</stp>
        <stp>1</stp>
        <tr r="I19" s="3"/>
      </tp>
    </main>
    <main first="rtdsrv.8e5148da677749a4bc8c343ae9729ad9">
      <tp t="e">
        <v>#N/A</v>
        <stp/>
        <stp>f503730e-ae69-4b0b-a36d-bc532c394b14</stp>
        <stp>1</stp>
        <tr r="I36" s="1"/>
        <tr r="I36" s="1"/>
        <tr r="I36" s="1"/>
      </tp>
      <tp t="e">
        <v>#N/A</v>
        <stp/>
        <stp>d92feeda-ff36-40f8-bc34-19fa823b50e8</stp>
        <stp>1</stp>
        <tr r="D20" s="1"/>
        <tr r="D20" s="1"/>
      </tp>
      <tp t="e">
        <v>#N/A</v>
        <stp/>
        <stp>8700e1f3-8939-4679-8e63-6fd68a2c66d6</stp>
        <stp>1</stp>
        <tr r="Z6" s="7"/>
      </tp>
      <tp t="e">
        <v>#N/A</v>
        <stp/>
        <stp>8642e701-ac07-444b-8e1f-47c16f7e7be6</stp>
        <stp>1</stp>
        <tr r="K28" s="1"/>
        <tr r="K28" s="1"/>
      </tp>
    </main>
    <main first="rtdsrv.8e5148da677749a4bc8c343ae9729ad9">
      <tp t="e">
        <v>#N/A</v>
        <stp/>
        <stp>43ab3c72-ae07-48d1-a270-d845f83f5396</stp>
        <stp>1</stp>
        <tr r="T16" s="7"/>
      </tp>
    </main>
    <main first="rtdsrv.8e5148da677749a4bc8c343ae9729ad9">
      <tp t="e">
        <v>#N/A</v>
        <stp/>
        <stp>faa3cc97-814a-4f6a-9c55-6371d1153be7</stp>
        <stp>1</stp>
        <tr r="Y23" s="7"/>
      </tp>
      <tp t="e">
        <v>#N/A</v>
        <stp/>
        <stp>0a016a6b-6227-4fd2-ab84-1a1bf45901ea</stp>
        <stp>1</stp>
        <tr r="R18" s="7"/>
      </tp>
    </main>
    <main first="rtdsrv.8e5148da677749a4bc8c343ae9729ad9">
      <tp t="e">
        <v>#N/A</v>
        <stp/>
        <stp>7e3eb74f-909c-43e1-ba0e-490f7cecb622</stp>
        <stp>1</stp>
        <tr r="M49" s="5"/>
      </tp>
    </main>
    <main first="rtdsrv.8e5148da677749a4bc8c343ae9729ad9">
      <tp t="e">
        <v>#N/A</v>
        <stp/>
        <stp>140e7673-9fbe-4b5c-941c-39a41ddf34fa</stp>
        <stp>1</stp>
        <tr r="H27" s="1"/>
        <tr r="H27" s="1"/>
      </tp>
      <tp t="e">
        <v>#N/A</v>
        <stp/>
        <stp>26e44d59-c8a4-4c12-8a89-3ac8670c4030</stp>
        <stp>1</stp>
        <tr r="M31" s="5"/>
      </tp>
      <tp t="e">
        <v>#N/A</v>
        <stp/>
        <stp>1d25b25a-8de3-45a3-b205-6ec8567acf1c</stp>
        <stp>1</stp>
        <tr r="H16" s="5"/>
      </tp>
    </main>
    <main first="rtdsrv.8e5148da677749a4bc8c343ae9729ad9">
      <tp t="e">
        <v>#N/A</v>
        <stp/>
        <stp>83e929e6-a412-4f9b-a47f-13c6d66b2501</stp>
        <stp>1</stp>
        <tr r="K10" s="5"/>
      </tp>
      <tp t="e">
        <v>#N/A</v>
        <stp/>
        <stp>5d01ceff-0717-4e4e-8a84-0ac4fdcd0a07</stp>
        <stp>1</stp>
        <tr r="P5" s="5"/>
      </tp>
      <tp t="e">
        <v>#N/A</v>
        <stp/>
        <stp>0bd75750-22b8-4488-8b56-fc0d7d3bde63</stp>
        <stp>1</stp>
        <tr r="N22" s="7"/>
      </tp>
      <tp t="e">
        <v>#N/A</v>
        <stp/>
        <stp>ff1a4eb7-208c-4cc2-bdf6-3f20d5253356</stp>
        <stp>1</stp>
        <tr r="P29" s="5"/>
      </tp>
    </main>
    <main first="rtdsrv.8e5148da677749a4bc8c343ae9729ad9">
      <tp t="e">
        <v>#N/A</v>
        <stp/>
        <stp>65e000f9-a427-47a3-8fe0-da8d37284c24</stp>
        <stp>1</stp>
        <tr r="M17" s="1"/>
        <tr r="M17" s="1"/>
        <tr r="M17" s="1"/>
      </tp>
      <tp t="e">
        <v>#N/A</v>
        <stp/>
        <stp>e77cf830-f8eb-4eb6-abaf-553a3ae62059</stp>
        <stp>1</stp>
        <tr r="C14" s="4"/>
      </tp>
      <tp t="e">
        <v>#N/A</v>
        <stp/>
        <stp>3624e1ad-ee9e-4d1f-aa16-2926a5fceb3e</stp>
        <stp>1</stp>
        <tr r="G30" s="4"/>
      </tp>
      <tp t="e">
        <v>#N/A</v>
        <stp/>
        <stp>878fef2c-c9d8-4dce-8731-433cc4442ed6</stp>
        <stp>1</stp>
        <tr r="F19" s="1"/>
        <tr r="F19" s="1"/>
      </tp>
      <tp t="e">
        <v>#N/A</v>
        <stp/>
        <stp>62bff492-c07f-47b5-8176-5f01f5c5b224</stp>
        <stp>1</stp>
        <tr r="C37" s="4"/>
      </tp>
      <tp t="e">
        <v>#N/A</v>
        <stp/>
        <stp>075bb648-37c0-4184-bfc9-4c7ce04e9190</stp>
        <stp>1</stp>
        <tr r="C12" s="5"/>
      </tp>
      <tp t="e">
        <v>#N/A</v>
        <stp/>
        <stp>b9ba3483-a7be-4545-9d47-defac2117cc0</stp>
        <stp>1</stp>
        <tr r="D33" s="5"/>
      </tp>
    </main>
    <main first="rtdsrv.8e5148da677749a4bc8c343ae9729ad9">
      <tp t="e">
        <v>#N/A</v>
        <stp/>
        <stp>83f5a3df-e34e-4682-9c7f-3d3db72da2b4</stp>
        <stp>1</stp>
        <tr r="R13" s="7"/>
      </tp>
      <tp t="e">
        <v>#N/A</v>
        <stp/>
        <stp>a0860c40-ee72-4336-9e17-32ae04b3a501</stp>
        <stp>1</stp>
        <tr r="C13" s="5"/>
      </tp>
      <tp t="e">
        <v>#N/A</v>
        <stp/>
        <stp>c004125b-57d6-42fc-806a-fe81080c3b06</stp>
        <stp>1</stp>
        <tr r="D18" s="7"/>
      </tp>
    </main>
    <main first="rtdsrv.8e5148da677749a4bc8c343ae9729ad9">
      <tp t="e">
        <v>#N/A</v>
        <stp/>
        <stp>eb850ae0-ebc7-4151-9d40-a95644bf07eb</stp>
        <stp>1</stp>
        <tr r="K18" s="5"/>
      </tp>
    </main>
    <main first="rtdsrv.8e5148da677749a4bc8c343ae9729ad9">
      <tp t="e">
        <v>#N/A</v>
        <stp/>
        <stp>eef9f885-d408-4d59-8779-42314408ab65</stp>
        <stp>1</stp>
        <tr r="J47" s="4"/>
      </tp>
    </main>
    <main first="rtdsrv.8e5148da677749a4bc8c343ae9729ad9">
      <tp t="e">
        <v>#N/A</v>
        <stp/>
        <stp>1e3d9391-e066-4504-b5b9-36bd0309cc75</stp>
        <stp>1</stp>
        <tr r="D23" s="4"/>
      </tp>
    </main>
    <main first="rtdsrv.8e5148da677749a4bc8c343ae9729ad9">
      <tp t="e">
        <v>#N/A</v>
        <stp/>
        <stp>5ba2a275-af3f-4392-9f67-a58a2c4ed7df</stp>
        <stp>1</stp>
        <tr r="J16" s="4"/>
      </tp>
      <tp t="e">
        <v>#N/A</v>
        <stp/>
        <stp>98600b0d-2600-4ee0-866f-18099f0d8f08</stp>
        <stp>1</stp>
        <tr r="F13" s="7"/>
      </tp>
      <tp t="e">
        <v>#N/A</v>
        <stp/>
        <stp>44aed313-2f02-4471-bdbb-9a396c87d69b</stp>
        <stp>1</stp>
        <tr r="J31" s="1"/>
        <tr r="J31" s="1"/>
      </tp>
      <tp t="e">
        <v>#N/A</v>
        <stp/>
        <stp>a1245287-7eb4-4f94-9fd9-0f3b4f24f5b4</stp>
        <stp>1</stp>
        <tr r="Y10" s="7"/>
      </tp>
    </main>
    <main first="rtdsrv.8e5148da677749a4bc8c343ae9729ad9">
      <tp t="e">
        <v>#N/A</v>
        <stp/>
        <stp>9692eb12-ee74-4815-91b1-e590e50b4c78</stp>
        <stp>1</stp>
        <tr r="I19" s="7"/>
      </tp>
    </main>
    <main first="rtdsrv.8e5148da677749a4bc8c343ae9729ad9">
      <tp t="e">
        <v>#N/A</v>
        <stp/>
        <stp>c599f245-12db-4e9e-879d-e02c6fc9e9a3</stp>
        <stp>1</stp>
        <tr r="I22" s="1"/>
        <tr r="I22" s="1"/>
        <tr r="I22" s="1"/>
      </tp>
      <tp t="e">
        <v>#N/A</v>
        <stp/>
        <stp>f88e277c-f61b-43a0-8dab-9dca4be3a9a2</stp>
        <stp>1</stp>
        <tr r="K28" s="7"/>
      </tp>
    </main>
    <main first="rtdsrv.8e5148da677749a4bc8c343ae9729ad9">
      <tp t="e">
        <v>#N/A</v>
        <stp/>
        <stp>3ee19c37-95db-4c75-ae0f-fc0f422c6809</stp>
        <stp>1</stp>
        <tr r="H23" s="1"/>
        <tr r="H23" s="1"/>
        <tr r="H23" s="1"/>
      </tp>
    </main>
    <main first="rtdsrv.8e5148da677749a4bc8c343ae9729ad9">
      <tp t="e">
        <v>#N/A</v>
        <stp/>
        <stp>db6fc566-c8ed-4456-9e7d-0344690d4554</stp>
        <stp>1</stp>
        <tr r="I19" s="5"/>
      </tp>
      <tp t="e">
        <v>#N/A</v>
        <stp/>
        <stp>d1a0c56d-3a5e-4f89-8235-9ea4a8a11f0f</stp>
        <stp>1</stp>
        <tr r="I10" s="4"/>
      </tp>
    </main>
    <main first="rtdsrv.8e5148da677749a4bc8c343ae9729ad9">
      <tp t="e">
        <v>#N/A</v>
        <stp/>
        <stp>06e7b9ec-abcf-4ae5-b450-2fa90c25dc8d</stp>
        <stp>1</stp>
        <tr r="P30" s="7"/>
      </tp>
      <tp t="e">
        <v>#N/A</v>
        <stp/>
        <stp>4d9d0fac-264d-4db3-9387-605a17cd5517</stp>
        <stp>1</stp>
        <tr r="D13" s="7"/>
      </tp>
    </main>
    <main first="rtdsrv.8e5148da677749a4bc8c343ae9729ad9">
      <tp t="e">
        <v>#N/A</v>
        <stp/>
        <stp>6641feb5-3c4b-4f08-89fe-198a9d6f0f45</stp>
        <stp>1</stp>
        <tr r="F33" s="1"/>
        <tr r="F33" s="1"/>
      </tp>
    </main>
    <main first="rtdsrv.8e5148da677749a4bc8c343ae9729ad9">
      <tp t="e">
        <v>#N/A</v>
        <stp/>
        <stp>2135a500-6351-44e4-8ac5-1cbcc9967e75</stp>
        <stp>1</stp>
        <tr r="M19" s="5"/>
      </tp>
    </main>
    <main first="rtdsrv.8e5148da677749a4bc8c343ae9729ad9">
      <tp t="e">
        <v>#N/A</v>
        <stp/>
        <stp>1dfadfb1-9dbd-45a7-bd6d-2b087d7035b1</stp>
        <stp>1</stp>
        <tr r="D25" s="1"/>
        <tr r="D25" s="1"/>
      </tp>
    </main>
    <main first="rtdsrv.8e5148da677749a4bc8c343ae9729ad9">
      <tp t="e">
        <v>#N/A</v>
        <stp/>
        <stp>b0ac3735-6fcd-4078-b4f2-04190fd62f64</stp>
        <stp>1</stp>
        <tr r="Q21" s="7"/>
      </tp>
      <tp t="e">
        <v>#N/A</v>
        <stp/>
        <stp>e6ec1cbd-366c-4067-a599-6621e229c914</stp>
        <stp>1</stp>
        <tr r="F48" s="5"/>
      </tp>
      <tp t="e">
        <v>#N/A</v>
        <stp/>
        <stp>6bff3d58-a014-4724-a5b4-a62a676eeeaa</stp>
        <stp>1</stp>
        <tr r="H22" s="1"/>
        <tr r="H22" s="1"/>
        <tr r="H22" s="1"/>
      </tp>
    </main>
    <main first="rtdsrv.8e5148da677749a4bc8c343ae9729ad9">
      <tp t="e">
        <v>#N/A</v>
        <stp/>
        <stp>edb86ded-24b3-4cf3-8760-71b0172009f9</stp>
        <stp>1</stp>
        <tr r="J17" s="4"/>
      </tp>
    </main>
    <main first="rtdsrv.8e5148da677749a4bc8c343ae9729ad9">
      <tp t="e">
        <v>#N/A</v>
        <stp/>
        <stp>319d5422-ecd9-4154-97a6-d3f0f473895e</stp>
        <stp>1</stp>
        <tr r="D51" s="4"/>
      </tp>
      <tp t="e">
        <v>#N/A</v>
        <stp/>
        <stp>b7f05e85-6ded-430b-9bc0-3fd7ef960d17</stp>
        <stp>1</stp>
        <tr r="M23" s="7"/>
      </tp>
      <tp t="e">
        <v>#N/A</v>
        <stp/>
        <stp>c4ba4030-4e38-4ab9-8a15-70e6e97d93d5</stp>
        <stp>1</stp>
        <tr r="M40" s="5"/>
      </tp>
    </main>
    <main first="rtdsrv.8e5148da677749a4bc8c343ae9729ad9">
      <tp t="e">
        <v>#N/A</v>
        <stp/>
        <stp>f8b1e5c6-30a5-45ab-9586-6ecaf48d5f33</stp>
        <stp>1</stp>
        <tr r="X17" s="7"/>
      </tp>
      <tp t="e">
        <v>#N/A</v>
        <stp/>
        <stp>f5f03012-2ad0-4a58-8ca3-70dd5a9d759c</stp>
        <stp>1</stp>
        <tr r="P44" s="5"/>
      </tp>
    </main>
    <main first="rtdsrv.8e5148da677749a4bc8c343ae9729ad9">
      <tp t="e">
        <v>#N/A</v>
        <stp/>
        <stp>e4e8c8ea-701b-424c-ad7d-8bbd60173ac4</stp>
        <stp>1</stp>
        <tr r="K37" s="5"/>
      </tp>
    </main>
    <main first="rtdsrv.8e5148da677749a4bc8c343ae9729ad9">
      <tp t="e">
        <v>#N/A</v>
        <stp/>
        <stp>75d6930b-b0f1-4f5e-b6b4-58486121769c</stp>
        <stp>1</stp>
        <tr r="M25" s="5"/>
      </tp>
    </main>
    <main first="rtdsrv.8e5148da677749a4bc8c343ae9729ad9">
      <tp t="e">
        <v>#N/A</v>
        <stp/>
        <stp>8246a23f-dd62-4277-9942-6e338c7cc02a</stp>
        <stp>1</stp>
        <tr r="N23" s="5"/>
      </tp>
      <tp t="e">
        <v>#N/A</v>
        <stp/>
        <stp>201080eb-b590-4e1f-866f-37fb30315f99</stp>
        <stp>1</stp>
        <tr r="AA28" s="7"/>
      </tp>
      <tp t="e">
        <v>#N/A</v>
        <stp/>
        <stp>be1abbbb-b37a-4f33-b942-89dc9d27a7c8</stp>
        <stp>1</stp>
        <tr r="M35" s="5"/>
      </tp>
      <tp t="e">
        <v>#N/A</v>
        <stp/>
        <stp>cce1ea34-2afe-42f8-8fd9-caa380813e77</stp>
        <stp>1</stp>
        <tr r="D8" s="1"/>
        <tr r="D8" s="1"/>
      </tp>
    </main>
    <main first="rtdsrv.8e5148da677749a4bc8c343ae9729ad9">
      <tp t="e">
        <v>#N/A</v>
        <stp/>
        <stp>90089378-9971-4420-8805-f262db6431da</stp>
        <stp>1</stp>
        <tr r="L30" s="1"/>
        <tr r="L30" s="1"/>
      </tp>
      <tp t="e">
        <v>#N/A</v>
        <stp/>
        <stp>8e409ca1-0a4f-43b3-9f91-c2b385d1503a</stp>
        <stp>1</stp>
        <tr r="M14" s="1"/>
        <tr r="M14" s="1"/>
      </tp>
      <tp t="e">
        <v>#N/A</v>
        <stp/>
        <stp>93c0c4e2-87d4-4035-970d-f7a638762263</stp>
        <stp>1</stp>
        <tr r="I7" s="5"/>
      </tp>
      <tp t="e">
        <v>#N/A</v>
        <stp/>
        <stp>c6878fdf-e5c5-46d7-8e15-66df6106c3f0</stp>
        <stp>1</stp>
        <tr r="O16" s="7"/>
      </tp>
      <tp t="e">
        <v>#N/A</v>
        <stp/>
        <stp>e3fb0d27-842f-439e-a536-72827b680e4c</stp>
        <stp>1</stp>
        <tr r="M45" s="5"/>
      </tp>
      <tp t="e">
        <v>#N/A</v>
        <stp/>
        <stp>9a4068ca-437f-4811-b2da-5b171c0fa5b1</stp>
        <stp>1</stp>
        <tr r="S7" s="7"/>
      </tp>
    </main>
    <main first="rtdsrv.8e5148da677749a4bc8c343ae9729ad9">
      <tp t="e">
        <v>#N/A</v>
        <stp/>
        <stp>155fc404-6085-4d42-a119-2e34a9eaac3e</stp>
        <stp>1</stp>
        <tr r="V11" s="7"/>
      </tp>
    </main>
    <main first="rtdsrv.8e5148da677749a4bc8c343ae9729ad9">
      <tp t="e">
        <v>#N/A</v>
        <stp/>
        <stp>f6d3258a-1914-4e00-9dfe-abb6654301ae</stp>
        <stp>1</stp>
        <tr r="M11" s="3"/>
      </tp>
      <tp t="e">
        <v>#N/A</v>
        <stp/>
        <stp>b1bf4f64-a2cb-460d-8be3-32f119fb7dc3</stp>
        <stp>1</stp>
        <tr r="U21" s="7"/>
      </tp>
      <tp t="e">
        <v>#N/A</v>
        <stp/>
        <stp>5e798688-0d5f-4988-8251-f6686e7cbda1</stp>
        <stp>1</stp>
        <tr r="N19" s="7"/>
      </tp>
      <tp t="e">
        <v>#N/A</v>
        <stp/>
        <stp>5f8cdf3d-d6cf-4bfd-9a11-bdda73066647</stp>
        <stp>1</stp>
        <tr r="N15" s="1"/>
        <tr r="N15" s="1"/>
      </tp>
      <tp t="e">
        <v>#N/A</v>
        <stp/>
        <stp>4cc7f4a6-b006-43cd-8d21-0e55b7b4c91d</stp>
        <stp>1</stp>
        <tr r="L23" s="7"/>
      </tp>
    </main>
    <main first="rtdsrv.8e5148da677749a4bc8c343ae9729ad9">
      <tp t="e">
        <v>#N/A</v>
        <stp/>
        <stp>d87a2e25-744e-4d17-aef8-aa5c096ad5f8</stp>
        <stp>1</stp>
        <tr r="I37" s="4"/>
      </tp>
    </main>
    <main first="rtdsrv.8e5148da677749a4bc8c343ae9729ad9">
      <tp t="e">
        <v>#N/A</v>
        <stp/>
        <stp>68f76fa9-2045-4eb6-9aa8-288ee4494c5e</stp>
        <stp>1</stp>
        <tr r="I18" s="7"/>
      </tp>
    </main>
    <main first="rtdsrv.8e5148da677749a4bc8c343ae9729ad9">
      <tp t="e">
        <v>#N/A</v>
        <stp/>
        <stp>25ee13fc-c87c-43df-9d81-ac451904d5ae</stp>
        <stp>1</stp>
        <tr r="S21" s="7"/>
      </tp>
    </main>
    <main first="rtdsrv.8e5148da677749a4bc8c343ae9729ad9">
      <tp t="e">
        <v>#N/A</v>
        <stp/>
        <stp>0edfcc52-c415-47cf-9d5c-0b8435f15d21</stp>
        <stp>1</stp>
        <tr r="O26" s="7"/>
      </tp>
    </main>
    <main first="rtdsrv.8e5148da677749a4bc8c343ae9729ad9">
      <tp t="e">
        <v>#N/A</v>
        <stp/>
        <stp>de63f5d6-b13b-4e03-94d4-1c94705754a6</stp>
        <stp>1</stp>
        <tr r="M14" s="7"/>
      </tp>
      <tp t="e">
        <v>#N/A</v>
        <stp/>
        <stp>a9d331b7-4053-4138-8115-45a53ba6365d</stp>
        <stp>1</stp>
        <tr r="C30" s="5"/>
      </tp>
      <tp t="e">
        <v>#N/A</v>
        <stp/>
        <stp>bd58320a-8777-40fc-9f3d-39866d0950a7</stp>
        <stp>1</stp>
        <tr r="L18" s="7"/>
      </tp>
    </main>
    <main first="rtdsrv.8e5148da677749a4bc8c343ae9729ad9">
      <tp t="e">
        <v>#N/A</v>
        <stp/>
        <stp>7330fa6c-3326-4fac-8691-1a1a8a40ae21</stp>
        <stp>1</stp>
        <tr r="I14" s="5"/>
      </tp>
      <tp t="e">
        <v>#N/A</v>
        <stp/>
        <stp>787b172a-fcdd-4893-8479-4fe9d664d205</stp>
        <stp>1</stp>
        <tr r="F24" s="4"/>
      </tp>
      <tp t="e">
        <v>#N/A</v>
        <stp/>
        <stp>d6a7d97c-6dd6-45d3-9772-5b243c4d8703</stp>
        <stp>1</stp>
        <tr r="D10" s="4"/>
      </tp>
      <tp t="e">
        <v>#N/A</v>
        <stp/>
        <stp>54f2e0d0-acf3-4039-a87b-7ed855d6182d</stp>
        <stp>1</stp>
        <tr r="N8" s="5"/>
      </tp>
      <tp t="e">
        <v>#N/A</v>
        <stp/>
        <stp>d3086730-bdb9-4090-ae56-3c8effc78b16</stp>
        <stp>1</stp>
        <tr r="O14" s="7"/>
      </tp>
    </main>
    <main first="rtdsrv.8e5148da677749a4bc8c343ae9729ad9">
      <tp t="e">
        <v>#N/A</v>
        <stp/>
        <stp>361dfa8a-a20b-4c14-88d9-6bda3ac2a66b</stp>
        <stp>1</stp>
        <tr r="G29" s="4"/>
      </tp>
    </main>
    <main first="rtdsrv.8e5148da677749a4bc8c343ae9729ad9">
      <tp t="e">
        <v>#N/A</v>
        <stp/>
        <stp>2665c765-647a-4333-affa-761947d79184</stp>
        <stp>1</stp>
        <tr r="I44" s="4"/>
      </tp>
    </main>
    <main first="rtdsrv.8e5148da677749a4bc8c343ae9729ad9">
      <tp t="e">
        <v>#N/A</v>
        <stp/>
        <stp>4ab5ca19-f894-4846-806a-95da2c232ec8</stp>
        <stp>1</stp>
        <tr r="N27" s="7"/>
      </tp>
    </main>
    <main first="rtdsrv.8e5148da677749a4bc8c343ae9729ad9">
      <tp t="e">
        <v>#N/A</v>
        <stp/>
        <stp>4d9ff5af-b994-4717-8aad-f69b76f29779</stp>
        <stp>1</stp>
        <tr r="E22" s="3"/>
      </tp>
      <tp t="e">
        <v>#N/A</v>
        <stp/>
        <stp>62456656-c077-41c2-a2b7-2873d0711059</stp>
        <stp>1</stp>
        <tr r="I27" s="5"/>
      </tp>
    </main>
    <main first="rtdsrv.8e5148da677749a4bc8c343ae9729ad9">
      <tp t="e">
        <v>#N/A</v>
        <stp/>
        <stp>edcdaf9f-8ada-4af3-bbd6-3e695f63f310</stp>
        <stp>1</stp>
        <tr r="B10" s="7"/>
      </tp>
      <tp t="e">
        <v>#N/A</v>
        <stp/>
        <stp>1d3627d4-ca76-41ed-97fa-8167f8e78f3b</stp>
        <stp>1</stp>
        <tr r="K23" s="1"/>
        <tr r="K23" s="1"/>
      </tp>
      <tp t="e">
        <v>#N/A</v>
        <stp/>
        <stp>727e6c4e-4e3c-4ceb-92be-14a17b7d2f9c</stp>
        <stp>1</stp>
        <tr r="Q23" s="1"/>
      </tp>
      <tp t="e">
        <v>#N/A</v>
        <stp/>
        <stp>46573e48-5bd5-4850-a9f1-208050ee8eb8</stp>
        <stp>1</stp>
        <tr r="N40" s="5"/>
      </tp>
    </main>
    <main first="rtdsrv.8e5148da677749a4bc8c343ae9729ad9">
      <tp t="e">
        <v>#N/A</v>
        <stp/>
        <stp>18e6ffa3-8f6b-4470-bc18-76d63cd9e3f5</stp>
        <stp>1</stp>
        <tr r="U23" s="7"/>
      </tp>
    </main>
    <main first="rtdsrv.8e5148da677749a4bc8c343ae9729ad9">
      <tp t="e">
        <v>#N/A</v>
        <stp/>
        <stp>1d04ec20-ab0e-4f97-88a6-2fdbb77ac536</stp>
        <stp>1</stp>
        <tr r="N34" s="5"/>
      </tp>
    </main>
    <main first="rtdsrv.8e5148da677749a4bc8c343ae9729ad9">
      <tp t="e">
        <v>#N/A</v>
        <stp/>
        <stp>3bbc839c-19a5-4f8e-845c-a5d24faad043</stp>
        <stp>1</stp>
        <tr r="M20" s="7"/>
      </tp>
    </main>
    <main first="rtdsrv.8e5148da677749a4bc8c343ae9729ad9">
      <tp t="e">
        <v>#N/A</v>
        <stp/>
        <stp>706b5847-3e40-4109-9471-1c1213c54d41</stp>
        <stp>1</stp>
        <tr r="L27" s="1"/>
        <tr r="L27" s="1"/>
      </tp>
    </main>
    <main first="rtdsrv.8e5148da677749a4bc8c343ae9729ad9">
      <tp t="e">
        <v>#N/A</v>
        <stp/>
        <stp>eb8621c3-d25e-4c20-b672-499e20322f99</stp>
        <stp>1</stp>
        <tr r="AA19" s="7"/>
      </tp>
      <tp t="e">
        <v>#N/A</v>
        <stp/>
        <stp>6ef9d576-0bc5-4c5c-ad04-4de25d525a51</stp>
        <stp>1</stp>
        <tr r="F21" s="1"/>
        <tr r="F21" s="1"/>
      </tp>
      <tp t="e">
        <v>#N/A</v>
        <stp/>
        <stp>3fe4f229-299e-425a-9a7b-061ae8ab42ec</stp>
        <stp>1</stp>
        <tr r="K20" s="5"/>
      </tp>
      <tp t="e">
        <v>#N/A</v>
        <stp/>
        <stp>dd56da1b-4bf3-4d27-b3f0-cd2e7e47ceb9</stp>
        <stp>1</stp>
        <tr r="H7" s="7"/>
      </tp>
      <tp t="e">
        <v>#N/A</v>
        <stp/>
        <stp>f9f707bd-e80d-4d7f-888e-29f13867976f</stp>
        <stp>1</stp>
        <tr r="D15" s="5"/>
      </tp>
      <tp t="e">
        <v>#N/A</v>
        <stp/>
        <stp>b75f4a74-d6ad-49e3-a768-ba9bc1beddc3</stp>
        <stp>1</stp>
        <tr r="F26" s="5"/>
      </tp>
    </main>
    <main first="rtdsrv.8e5148da677749a4bc8c343ae9729ad9">
      <tp t="e">
        <v>#N/A</v>
        <stp/>
        <stp>cc88d01d-e0ce-4bde-a533-e98660dfe2d3</stp>
        <stp>1</stp>
        <tr r="L6" s="7"/>
      </tp>
      <tp t="e">
        <v>#N/A</v>
        <stp/>
        <stp>6b4fb24e-7491-4753-9bf3-e2aa4179fa73</stp>
        <stp>1</stp>
        <tr r="G25" s="1"/>
        <tr r="G25" s="1"/>
      </tp>
      <tp t="e">
        <v>#N/A</v>
        <stp/>
        <stp>70b8b4f7-15cf-4f21-b794-f0296299b4d7</stp>
        <stp>1</stp>
        <tr r="N36" s="1"/>
        <tr r="N36" s="1"/>
      </tp>
      <tp t="e">
        <v>#N/A</v>
        <stp/>
        <stp>60b105e2-0893-401c-a382-d8cbc89e4333</stp>
        <stp>1</stp>
        <tr r="D11" s="1"/>
        <tr r="D11" s="1"/>
      </tp>
    </main>
    <main first="rtdsrv.8e5148da677749a4bc8c343ae9729ad9">
      <tp t="e">
        <v>#N/A</v>
        <stp/>
        <stp>e4674da6-0faa-426b-8ba8-f07a613501fa</stp>
        <stp>1</stp>
        <tr r="M24" s="1"/>
        <tr r="M24" s="1"/>
        <tr r="M24" s="1"/>
      </tp>
      <tp t="e">
        <v>#N/A</v>
        <stp/>
        <stp>d693587f-d95a-48dc-b906-9310efae6d50</stp>
        <stp>1</stp>
        <tr r="N9" s="1"/>
        <tr r="N9" s="1"/>
      </tp>
    </main>
    <main first="rtdsrv.8e5148da677749a4bc8c343ae9729ad9">
      <tp t="e">
        <v>#N/A</v>
        <stp/>
        <stp>f4dd6909-4444-4afa-a7b4-35bc7b2d6491</stp>
        <stp>1</stp>
        <tr r="F32" s="1"/>
        <tr r="F32" s="1"/>
      </tp>
    </main>
    <main first="rtdsrv.8e5148da677749a4bc8c343ae9729ad9">
      <tp t="e">
        <v>#N/A</v>
        <stp/>
        <stp>9f17e01f-e162-481a-918f-8b286563f752</stp>
        <stp>1</stp>
        <tr r="G34" s="1"/>
        <tr r="G34" s="1"/>
      </tp>
    </main>
    <main first="rtdsrv.8e5148da677749a4bc8c343ae9729ad9">
      <tp t="e">
        <v>#N/A</v>
        <stp/>
        <stp>50a1806e-b144-4c45-b9e5-1e85e548f0b3</stp>
        <stp>1</stp>
        <tr r="E13" s="3"/>
      </tp>
    </main>
    <main first="rtdsrv.8e5148da677749a4bc8c343ae9729ad9">
      <tp t="e">
        <v>#N/A</v>
        <stp/>
        <stp>d4d9f21a-b23a-42a4-b9b0-b1ed01caa56a</stp>
        <stp>1</stp>
        <tr r="I17" s="7"/>
      </tp>
      <tp t="e">
        <v>#N/A</v>
        <stp/>
        <stp>1242374e-ec6e-4f8a-8e0e-28f452c75b9c</stp>
        <stp>1</stp>
        <tr r="C24" s="5"/>
      </tp>
    </main>
    <main first="rtdsrv.8e5148da677749a4bc8c343ae9729ad9">
      <tp t="e">
        <v>#N/A</v>
        <stp/>
        <stp>b3a2c735-b262-4d32-aa1d-9338c340052c</stp>
        <stp>1</stp>
        <tr r="D27" s="1"/>
        <tr r="D27" s="1"/>
      </tp>
      <tp t="e">
        <v>#N/A</v>
        <stp/>
        <stp>4d49395c-d22a-49e7-807c-ee67d24e8fed</stp>
        <stp>1</stp>
        <tr r="N12" s="7"/>
      </tp>
    </main>
    <main first="rtdsrv.8e5148da677749a4bc8c343ae9729ad9">
      <tp t="e">
        <v>#N/A</v>
        <stp/>
        <stp>c38ca495-c3ae-474d-864b-fe678aa6114f</stp>
        <stp>1</stp>
        <tr r="I19" s="1"/>
        <tr r="I19" s="1"/>
      </tp>
      <tp t="e">
        <v>#N/A</v>
        <stp/>
        <stp>6105d39e-0381-4152-b625-70f5ea858a3d</stp>
        <stp>1</stp>
        <tr r="K49" s="5"/>
      </tp>
      <tp t="e">
        <v>#N/A</v>
        <stp/>
        <stp>dcfc377d-ac03-40b1-9a27-d19e094e9e0a</stp>
        <stp>1</stp>
        <tr r="H25" s="5"/>
      </tp>
      <tp t="e">
        <v>#N/A</v>
        <stp/>
        <stp>8d536611-215e-4b6a-8fc2-c09afa5a39b2</stp>
        <stp>1</stp>
        <tr r="M22" s="1"/>
        <tr r="M22" s="1"/>
      </tp>
      <tp t="e">
        <v>#N/A</v>
        <stp/>
        <stp>0469d406-9d26-49c2-b945-cb193a0ce86c</stp>
        <stp>1</stp>
        <tr r="H20" s="1"/>
        <tr r="H20" s="1"/>
      </tp>
      <tp t="e">
        <v>#N/A</v>
        <stp/>
        <stp>640b3bb2-9cc0-46bc-a0f9-b6e488480ae7</stp>
        <stp>1</stp>
        <tr r="N33" s="1"/>
        <tr r="N33" s="1"/>
      </tp>
      <tp t="e">
        <v>#N/A</v>
        <stp/>
        <stp>3832cdff-008c-4feb-9949-ccbdb7b8c470</stp>
        <stp>1</stp>
        <tr r="F34" s="5"/>
      </tp>
    </main>
    <main first="rtdsrv.8e5148da677749a4bc8c343ae9729ad9">
      <tp t="e">
        <v>#N/A</v>
        <stp/>
        <stp>ca2b6d1a-2aff-49c2-b9c1-1cf7bc446b7b</stp>
        <stp>1</stp>
        <tr r="C35" s="5"/>
      </tp>
      <tp t="e">
        <v>#N/A</v>
        <stp/>
        <stp>5087304f-5386-4f25-b191-a76b88c5f37e</stp>
        <stp>1</stp>
        <tr r="I13" s="1"/>
        <tr r="I13" s="1"/>
        <tr r="I13" s="1"/>
      </tp>
    </main>
    <main first="rtdsrv.8e5148da677749a4bc8c343ae9729ad9">
      <tp t="e">
        <v>#N/A</v>
        <stp/>
        <stp>327e65ef-b628-404d-8a40-1fbbf0550c81</stp>
        <stp>1</stp>
        <tr r="M19" s="3"/>
      </tp>
      <tp t="e">
        <v>#N/A</v>
        <stp/>
        <stp>cf7492d5-3fa6-42f6-a041-45a9c6efb9d3</stp>
        <stp>1</stp>
        <tr r="K22" s="1"/>
        <tr r="K22" s="1"/>
      </tp>
    </main>
    <main first="rtdsrv.8e5148da677749a4bc8c343ae9729ad9">
      <tp t="e">
        <v>#N/A</v>
        <stp/>
        <stp>3d5bc8f7-a129-4ab0-9776-de53b19d4a87</stp>
        <stp>1</stp>
        <tr r="D33" s="1"/>
        <tr r="D33" s="1"/>
      </tp>
    </main>
    <main first="rtdsrv.8e5148da677749a4bc8c343ae9729ad9">
      <tp t="e">
        <v>#N/A</v>
        <stp/>
        <stp>2133106e-d465-459e-8c38-8b8329fb7f1b</stp>
        <stp>1</stp>
        <tr r="B11" s="7"/>
      </tp>
      <tp t="e">
        <v>#N/A</v>
        <stp/>
        <stp>7952736f-bf97-4df3-b06e-ffe12660d314</stp>
        <stp>1</stp>
        <tr r="F38" s="4"/>
      </tp>
      <tp t="e">
        <v>#N/A</v>
        <stp/>
        <stp>35294e39-9ae7-4459-a7d9-39f94112d93e</stp>
        <stp>1</stp>
        <tr r="F5" s="5"/>
      </tp>
      <tp t="e">
        <v>#N/A</v>
        <stp/>
        <stp>ae7404d6-1a2e-40cc-a454-033145376799</stp>
        <stp>1</stp>
        <tr r="J27" s="7"/>
      </tp>
    </main>
    <main first="rtdsrv.8e5148da677749a4bc8c343ae9729ad9">
      <tp t="e">
        <v>#N/A</v>
        <stp/>
        <stp>307692dd-f9fe-4e7e-96ed-c38e8887ec5d</stp>
        <stp>1</stp>
        <tr r="U30" s="7"/>
      </tp>
      <tp t="e">
        <v>#N/A</v>
        <stp/>
        <stp>d5a68333-10e0-4dd7-9612-b48549fb8104</stp>
        <stp>1</stp>
        <tr r="Q17" s="7"/>
      </tp>
      <tp t="e">
        <v>#N/A</v>
        <stp/>
        <stp>1be0122e-5449-4570-9f88-089306a48f54</stp>
        <stp>1</stp>
        <tr r="V8" s="7"/>
      </tp>
      <tp t="e">
        <v>#N/A</v>
        <stp/>
        <stp>1a174e54-6163-48e0-aa09-c85afff0dccc</stp>
        <stp>1</stp>
        <tr r="S28" s="7"/>
      </tp>
    </main>
    <main first="rtdsrv.8e5148da677749a4bc8c343ae9729ad9">
      <tp t="e">
        <v>#N/A</v>
        <stp/>
        <stp>127f228d-7b34-46b9-803f-f9d4b45c2dd6</stp>
        <stp>1</stp>
        <tr r="N15" s="5"/>
      </tp>
    </main>
    <main first="rtdsrv.8e5148da677749a4bc8c343ae9729ad9">
      <tp t="e">
        <v>#N/A</v>
        <stp/>
        <stp>5367fc80-f6c4-492c-b7f5-a3d3d4c0532b</stp>
        <stp>1</stp>
        <tr r="S16" s="7"/>
      </tp>
    </main>
    <main first="rtdsrv.8e5148da677749a4bc8c343ae9729ad9">
      <tp t="e">
        <v>#N/A</v>
        <stp/>
        <stp>b7c92c48-7137-4fea-991e-2a65ba859b23</stp>
        <stp>1</stp>
        <tr r="G19" s="7"/>
      </tp>
    </main>
    <main first="rtdsrv.8e5148da677749a4bc8c343ae9729ad9">
      <tp t="e">
        <v>#N/A</v>
        <stp/>
        <stp>55fcf02e-4c6a-40c9-bc1f-dea733891642</stp>
        <stp>1</stp>
        <tr r="F25" s="5"/>
      </tp>
      <tp t="e">
        <v>#N/A</v>
        <stp/>
        <stp>b895f750-f9ac-4a4a-bce9-60651cb9cd75</stp>
        <stp>1</stp>
        <tr r="D44" s="5"/>
      </tp>
      <tp t="e">
        <v>#N/A</v>
        <stp/>
        <stp>678087cb-78b1-4dc2-914c-9bc7594351d7</stp>
        <stp>1</stp>
        <tr r="C29" s="5"/>
      </tp>
      <tp t="e">
        <v>#N/A</v>
        <stp/>
        <stp>ca29d5dc-3cdd-4477-bb8f-4870a49e704c</stp>
        <stp>1</stp>
        <tr r="P10" s="5"/>
      </tp>
      <tp t="e">
        <v>#N/A</v>
        <stp/>
        <stp>cd2b468d-bd31-421b-8c61-38e2eeab55e1</stp>
        <stp>1</stp>
        <tr r="E12" s="7"/>
      </tp>
      <tp t="e">
        <v>#N/A</v>
        <stp/>
        <stp>0a135202-65f4-4073-b041-df4c096154f9</stp>
        <stp>1</stp>
        <tr r="H48" s="5"/>
      </tp>
      <tp t="e">
        <v>#N/A</v>
        <stp/>
        <stp>ddbfc65d-8012-4aa3-9ccb-34b5af562136</stp>
        <stp>1</stp>
        <tr r="Y13" s="7"/>
      </tp>
    </main>
    <main first="rtdsrv.8e5148da677749a4bc8c343ae9729ad9">
      <tp t="e">
        <v>#N/A</v>
        <stp/>
        <stp>dae5add8-4f35-4c17-af0f-ec6b41f3a4c3</stp>
        <stp>1</stp>
        <tr r="G14" s="4"/>
      </tp>
    </main>
    <main first="rtdsrv.8e5148da677749a4bc8c343ae9729ad9">
      <tp t="e">
        <v>#N/A</v>
        <stp/>
        <stp>99cd7f84-7e76-4616-81b5-27b11894cc22</stp>
        <stp>1</stp>
        <tr r="M21" s="3"/>
      </tp>
    </main>
    <main first="rtdsrv.8e5148da677749a4bc8c343ae9729ad9">
      <tp t="e">
        <v>#N/A</v>
        <stp/>
        <stp>fb99cb05-98e0-4102-be5f-96baa40fb33c</stp>
        <stp>1</stp>
        <tr r="D30" s="1"/>
        <tr r="D30" s="1"/>
      </tp>
      <tp t="e">
        <v>#N/A</v>
        <stp/>
        <stp>fc150ccf-1156-4017-92aa-4c2143059535</stp>
        <stp>1</stp>
        <tr r="L26" s="1"/>
        <tr r="L26" s="1"/>
      </tp>
      <tp t="e">
        <v>#N/A</v>
        <stp/>
        <stp>09d5ac0e-6fb8-4b0a-97de-55d66b500321</stp>
        <stp>1</stp>
        <tr r="J27" s="1"/>
        <tr r="J27" s="1"/>
      </tp>
    </main>
    <main first="rtdsrv.8e5148da677749a4bc8c343ae9729ad9">
      <tp t="e">
        <v>#N/A</v>
        <stp/>
        <stp>a36b92b4-74b8-4589-9000-feeaac3a335f</stp>
        <stp>1</stp>
        <tr r="K19" s="7"/>
      </tp>
    </main>
    <main first="rtdsrv.8e5148da677749a4bc8c343ae9729ad9">
      <tp t="e">
        <v>#N/A</v>
        <stp/>
        <stp>f6249c40-6ead-489d-9c50-26196a429711</stp>
        <stp>1</stp>
        <tr r="W30" s="7"/>
      </tp>
    </main>
    <main first="rtdsrv.8e5148da677749a4bc8c343ae9729ad9">
      <tp t="e">
        <v>#N/A</v>
        <stp/>
        <stp>28694d91-cdca-475f-a20b-825cd0c0cbb0</stp>
        <stp>1</stp>
        <tr r="D9" s="4"/>
      </tp>
    </main>
    <main first="rtdsrv.8e5148da677749a4bc8c343ae9729ad9">
      <tp t="e">
        <v>#N/A</v>
        <stp/>
        <stp>fb740a1c-d93c-4740-897c-b6fee765ac2e</stp>
        <stp>1</stp>
        <tr r="M11" s="5"/>
      </tp>
    </main>
    <main first="rtdsrv.8e5148da677749a4bc8c343ae9729ad9">
      <tp t="e">
        <v>#N/A</v>
        <stp/>
        <stp>fccb8900-8066-4811-bed9-88d1a144d74e</stp>
        <stp>1</stp>
        <tr r="D27" s="5"/>
      </tp>
      <tp t="e">
        <v>#N/A</v>
        <stp/>
        <stp>1de783bc-6b1f-48dd-b36c-48774353911e</stp>
        <stp>1</stp>
        <tr r="K35" s="1"/>
        <tr r="K35" s="1"/>
      </tp>
    </main>
    <main first="rtdsrv.8e5148da677749a4bc8c343ae9729ad9">
      <tp t="e">
        <v>#N/A</v>
        <stp/>
        <stp>b4b62723-e756-4354-9cd6-0f0e60186be9</stp>
        <stp>1</stp>
        <tr r="H38" s="5"/>
      </tp>
    </main>
    <main first="rtdsrv.8e5148da677749a4bc8c343ae9729ad9">
      <tp t="e">
        <v>#N/A</v>
        <stp/>
        <stp>f3d00358-6f5c-4bba-9391-8689e26e945d</stp>
        <stp>1</stp>
        <tr r="I12" s="5"/>
      </tp>
      <tp t="e">
        <v>#N/A</v>
        <stp/>
        <stp>10361437-97cd-45ee-9030-d88e42aaa804</stp>
        <stp>1</stp>
        <tr r="V23" s="7"/>
      </tp>
      <tp t="e">
        <v>#N/A</v>
        <stp/>
        <stp>f05c1607-cf4d-4402-b349-7fd5ab48f19e</stp>
        <stp>1</stp>
        <tr r="I30" s="1"/>
        <tr r="I30" s="1"/>
        <tr r="I30" s="1"/>
      </tp>
      <tp t="e">
        <v>#N/A</v>
        <stp/>
        <stp>9ae9f17a-72be-4302-b0b7-95dc24751e8c</stp>
        <stp>1</stp>
        <tr r="J9" s="7"/>
      </tp>
      <tp t="e">
        <v>#N/A</v>
        <stp/>
        <stp>2553d53d-a2d4-4005-9787-3c6648d4ac8f</stp>
        <stp>1</stp>
        <tr r="Y25" s="7"/>
      </tp>
      <tp t="e">
        <v>#N/A</v>
        <stp/>
        <stp>7bd430be-6b60-4053-a67d-682e47597fa4</stp>
        <stp>1</stp>
        <tr r="L22" s="1"/>
        <tr r="L22" s="1"/>
      </tp>
      <tp t="e">
        <v>#N/A</v>
        <stp/>
        <stp>7e70fc8c-c813-4c7b-977f-673c3100e1f5</stp>
        <stp>1</stp>
        <tr r="I21" s="4"/>
      </tp>
    </main>
    <main first="rtdsrv.8e5148da677749a4bc8c343ae9729ad9">
      <tp t="e">
        <v>#N/A</v>
        <stp/>
        <stp>627e4977-340a-4e30-ba62-0619f451bc43</stp>
        <stp>1</stp>
        <tr r="F33" s="4"/>
      </tp>
    </main>
    <main first="rtdsrv.8e5148da677749a4bc8c343ae9729ad9">
      <tp t="e">
        <v>#N/A</v>
        <stp/>
        <stp>050c9250-c74e-4875-a976-c165a23be477</stp>
        <stp>1</stp>
        <tr r="D26" s="4"/>
      </tp>
    </main>
    <main first="rtdsrv.8e5148da677749a4bc8c343ae9729ad9">
      <tp t="e">
        <v>#N/A</v>
        <stp/>
        <stp>05d6c171-b4a1-4132-97e4-54a1e7362477</stp>
        <stp>1</stp>
        <tr r="R10" s="7"/>
      </tp>
    </main>
    <main first="rtdsrv.8e5148da677749a4bc8c343ae9729ad9">
      <tp t="e">
        <v>#N/A</v>
        <stp/>
        <stp>0024ce54-3f44-4aaa-8e25-7a4a53ede8e6</stp>
        <stp>1</stp>
        <tr r="F47" s="5"/>
      </tp>
    </main>
    <main first="rtdsrv.8e5148da677749a4bc8c343ae9729ad9">
      <tp t="e">
        <v>#N/A</v>
        <stp/>
        <stp>a2a35e66-b7c1-4ef6-8e7f-8a138650b35f</stp>
        <stp>1</stp>
        <tr r="F18" s="5"/>
      </tp>
    </main>
    <main first="rtdsrv.8e5148da677749a4bc8c343ae9729ad9">
      <tp t="e">
        <v>#N/A</v>
        <stp/>
        <stp>b16bd661-efff-43c1-9d0c-37a619eab5b6</stp>
        <stp>1</stp>
        <tr r="C44" s="5"/>
      </tp>
    </main>
    <main first="rtdsrv.8e5148da677749a4bc8c343ae9729ad9">
      <tp t="e">
        <v>#N/A</v>
        <stp/>
        <stp>994f65d0-c47b-4767-83ba-7ce71616eb81</stp>
        <stp>1</stp>
        <tr r="E33" s="1"/>
        <tr r="E33" s="1"/>
        <tr r="E33" s="1"/>
      </tp>
      <tp t="e">
        <v>#N/A</v>
        <stp/>
        <stp>4eccb621-3727-4de8-95c5-50bc91776777</stp>
        <stp>1</stp>
        <tr r="N31" s="5"/>
      </tp>
      <tp t="e">
        <v>#N/A</v>
        <stp/>
        <stp>6383cffe-271b-47e3-8978-718ca3276e4b</stp>
        <stp>1</stp>
        <tr r="AA13" s="7"/>
      </tp>
      <tp t="e">
        <v>#N/A</v>
        <stp/>
        <stp>a87b71f7-e403-4699-93fb-6021f49c404f</stp>
        <stp>1</stp>
        <tr r="G43" s="4"/>
      </tp>
      <tp t="e">
        <v>#N/A</v>
        <stp/>
        <stp>919dfc2d-9bcb-487a-8255-4e0756e82552</stp>
        <stp>1</stp>
        <tr r="M12" s="3"/>
      </tp>
    </main>
    <main first="rtdsrv.8e5148da677749a4bc8c343ae9729ad9">
      <tp t="e">
        <v>#N/A</v>
        <stp/>
        <stp>83d96b69-94bb-4a19-be32-07b873045a43</stp>
        <stp>1</stp>
        <tr r="I12" s="4"/>
      </tp>
    </main>
    <main first="rtdsrv.8e5148da677749a4bc8c343ae9729ad9">
      <tp t="e">
        <v>#N/A</v>
        <stp/>
        <stp>b1c3ef11-d010-4516-8500-30ac52769665</stp>
        <stp>1</stp>
        <tr r="E20" s="3"/>
      </tp>
      <tp t="e">
        <v>#N/A</v>
        <stp/>
        <stp>c3668fcb-e109-454d-a32d-ac0338a8803e</stp>
        <stp>1</stp>
        <tr r="L35" s="1"/>
        <tr r="L35" s="1"/>
      </tp>
      <tp t="e">
        <v>#N/A</v>
        <stp/>
        <stp>eaa2c2f4-8742-463f-9d06-4a6baf9290a3</stp>
        <stp>1</stp>
        <tr r="J11" s="7"/>
      </tp>
      <tp t="e">
        <v>#N/A</v>
        <stp/>
        <stp>583fdcf3-d6b0-41d8-88a7-c3b6a3900adf</stp>
        <stp>1</stp>
        <tr r="K24" s="5"/>
      </tp>
      <tp t="e">
        <v>#N/A</v>
        <stp/>
        <stp>b4e884e9-f51e-47d5-8799-101b0590b143</stp>
        <stp>1</stp>
        <tr r="B17" s="7"/>
      </tp>
    </main>
    <main first="rtdsrv.8e5148da677749a4bc8c343ae9729ad9">
      <tp t="e">
        <v>#N/A</v>
        <stp/>
        <stp>c511be6f-81a7-42b0-9b24-85b8143c1888</stp>
        <stp>1</stp>
        <tr r="T11" s="7"/>
      </tp>
      <tp t="e">
        <v>#N/A</v>
        <stp/>
        <stp>74ac1428-5d19-4b85-bb9f-d607aea21f26</stp>
        <stp>1</stp>
        <tr r="I11" s="1"/>
        <tr r="I11" s="1"/>
      </tp>
    </main>
    <main first="rtdsrv.8e5148da677749a4bc8c343ae9729ad9">
      <tp t="e">
        <v>#N/A</v>
        <stp/>
        <stp>480a8d3a-eb48-464d-8d69-7aa15aef71d4</stp>
        <stp>1</stp>
        <tr r="D40" s="4"/>
      </tp>
      <tp t="e">
        <v>#N/A</v>
        <stp/>
        <stp>17287c6b-1ae3-44c6-b4f4-4185bc6de56a</stp>
        <stp>1</stp>
        <tr r="K10" s="1"/>
        <tr r="K10" s="1"/>
      </tp>
      <tp t="e">
        <v>#N/A</v>
        <stp/>
        <stp>db642070-ce99-4491-b099-56e4f05be52d</stp>
        <stp>1</stp>
        <tr r="F22" s="7"/>
      </tp>
      <tp t="e">
        <v>#N/A</v>
        <stp/>
        <stp>eac4e605-650c-4d5d-8b4a-6e133545af52</stp>
        <stp>1</stp>
        <tr r="F26" s="7"/>
      </tp>
    </main>
    <main first="rtdsrv.8e5148da677749a4bc8c343ae9729ad9">
      <tp t="e">
        <v>#N/A</v>
        <stp/>
        <stp>24a31965-f2dc-4396-968a-87ef771b24e5</stp>
        <stp>1</stp>
        <tr r="I24" s="1"/>
        <tr r="I24" s="1"/>
        <tr r="I24" s="1"/>
      </tp>
      <tp t="e">
        <v>#N/A</v>
        <stp/>
        <stp>a48c0086-1714-472f-870d-18c9ecd9a8b2</stp>
        <stp>1</stp>
        <tr r="F8" s="4"/>
      </tp>
      <tp t="e">
        <v>#N/A</v>
        <stp/>
        <stp>fd4745eb-1f57-4027-90e0-aff20242c740</stp>
        <stp>1</stp>
        <tr r="N17" s="5"/>
      </tp>
    </main>
    <main first="rtdsrv.8e5148da677749a4bc8c343ae9729ad9">
      <tp t="e">
        <v>#N/A</v>
        <stp/>
        <stp>1ffb7c78-99c9-429e-82c4-ea6ef459c446</stp>
        <stp>1</stp>
        <tr r="E26" s="1"/>
        <tr r="E26" s="1"/>
        <tr r="E26" s="1"/>
      </tp>
    </main>
    <main first="rtdsrv.8e5148da677749a4bc8c343ae9729ad9">
      <tp t="e">
        <v>#N/A</v>
        <stp/>
        <stp>6c82be5a-7514-4131-910f-f1fee3ca6f27</stp>
        <stp>1</stp>
        <tr r="F25" s="7"/>
      </tp>
    </main>
    <main first="rtdsrv.8e5148da677749a4bc8c343ae9729ad9">
      <tp t="e">
        <v>#N/A</v>
        <stp/>
        <stp>f80dccc0-6933-4e72-95e3-c874027a1837</stp>
        <stp>1</stp>
        <tr r="C17" s="5"/>
      </tp>
    </main>
    <main first="rtdsrv.8e5148da677749a4bc8c343ae9729ad9">
      <tp t="e">
        <v>#N/A</v>
        <stp/>
        <stp>1fc3679a-a834-4a46-8cea-2db59ef7600c</stp>
        <stp>1</stp>
        <tr r="M23" s="5"/>
      </tp>
    </main>
    <main first="rtdsrv.8e5148da677749a4bc8c343ae9729ad9">
      <tp t="e">
        <v>#N/A</v>
        <stp/>
        <stp>c02c5099-ddb2-4552-ac5c-f0d04b2a83cd</stp>
        <stp>1</stp>
        <tr r="I28" s="4"/>
      </tp>
      <tp t="e">
        <v>#N/A</v>
        <stp/>
        <stp>97f80e71-20d4-4931-8edd-d6a5f03f29ef</stp>
        <stp>1</stp>
        <tr r="G26" s="4"/>
      </tp>
    </main>
    <main first="rtdsrv.8e5148da677749a4bc8c343ae9729ad9">
      <tp t="e">
        <v>#N/A</v>
        <stp/>
        <stp>9b3bb9e4-520b-448d-b03f-99bc6758d322</stp>
        <stp>1</stp>
        <tr r="L12" s="7"/>
      </tp>
    </main>
    <main first="rtdsrv.8e5148da677749a4bc8c343ae9729ad9">
      <tp t="e">
        <v>#N/A</v>
        <stp/>
        <stp>69b9f5b1-5595-4987-9586-0ca52b28718e</stp>
        <stp>1</stp>
        <tr r="U8" s="7"/>
      </tp>
    </main>
    <main first="rtdsrv.8e5148da677749a4bc8c343ae9729ad9">
      <tp t="e">
        <v>#N/A</v>
        <stp/>
        <stp>dc9fcaf0-ceb9-4d01-b8ec-6209ec9e8557</stp>
        <stp>1</stp>
        <tr r="J18" s="4"/>
      </tp>
    </main>
    <main first="rtdsrv.8e5148da677749a4bc8c343ae9729ad9">
      <tp t="e">
        <v>#N/A</v>
        <stp/>
        <stp>546feb69-dce8-418d-b771-9e7ff08edba3</stp>
        <stp>1</stp>
        <tr r="K28" s="5"/>
      </tp>
    </main>
    <main first="rtdsrv.8e5148da677749a4bc8c343ae9729ad9">
      <tp t="e">
        <v>#N/A</v>
        <stp/>
        <stp>fa6b4b51-449b-4e47-b1d1-83b434a5a285</stp>
        <stp>1</stp>
        <tr r="H7" s="5"/>
      </tp>
      <tp t="e">
        <v>#N/A</v>
        <stp/>
        <stp>0d058a62-9175-42d3-90cd-0a33bd07ed4f</stp>
        <stp>1</stp>
        <tr r="I11" s="7"/>
      </tp>
      <tp t="e">
        <v>#N/A</v>
        <stp/>
        <stp>75dbb0ca-f088-40b9-aef1-7b2bb8f2aa9c</stp>
        <stp>1</stp>
        <tr r="M9" s="1"/>
        <tr r="M9" s="1"/>
        <tr r="M9" s="1"/>
      </tp>
      <tp t="e">
        <v>#N/A</v>
        <stp/>
        <stp>d0736e56-b119-407c-9ee8-18b57974ac5e</stp>
        <stp>1</stp>
        <tr r="H8" s="5"/>
      </tp>
    </main>
    <main first="rtdsrv.8e5148da677749a4bc8c343ae9729ad9">
      <tp t="e">
        <v>#N/A</v>
        <stp/>
        <stp>6ecc2ddc-8e5f-4ef8-a481-1f95b978bbce</stp>
        <stp>1</stp>
        <tr r="E5" s="3"/>
      </tp>
      <tp t="e">
        <v>#N/A</v>
        <stp/>
        <stp>d3fa679e-e956-4c01-92db-7261e29b509a</stp>
        <stp>1</stp>
        <tr r="N32" s="5"/>
      </tp>
    </main>
    <main first="rtdsrv.8e5148da677749a4bc8c343ae9729ad9">
      <tp t="e">
        <v>#N/A</v>
        <stp/>
        <stp>b9ed3e15-857b-44a7-8e84-754a9373868a</stp>
        <stp>1</stp>
        <tr r="M13" s="7"/>
      </tp>
    </main>
    <main first="rtdsrv.8e5148da677749a4bc8c343ae9729ad9">
      <tp t="e">
        <v>#N/A</v>
        <stp/>
        <stp>56f9bd4f-94da-405e-b3ea-eb30def31243</stp>
        <stp>1</stp>
        <tr r="G32" s="4"/>
      </tp>
      <tp t="e">
        <v>#N/A</v>
        <stp/>
        <stp>00b21e59-ad57-4349-9d15-4a4fc76215a9</stp>
        <stp>1</stp>
        <tr r="J7" s="7"/>
      </tp>
      <tp t="e">
        <v>#N/A</v>
        <stp/>
        <stp>dc063799-ce1e-4b45-af88-bc9544bd6765</stp>
        <stp>1</stp>
        <tr r="H14" s="5"/>
      </tp>
      <tp t="e">
        <v>#N/A</v>
        <stp/>
        <stp>d8b22d3e-8c43-49f3-b4ed-7dfab13bb78b</stp>
        <stp>1</stp>
        <tr r="M12" s="1"/>
        <tr r="M12" s="1"/>
        <tr r="M12" s="1"/>
      </tp>
      <tp t="e">
        <v>#N/A</v>
        <stp/>
        <stp>653c473f-ef74-42ce-82d6-3c216bfdb6f4</stp>
        <stp>1</stp>
        <tr r="I48" s="5"/>
      </tp>
      <tp t="e">
        <v>#N/A</v>
        <stp/>
        <stp>ff82d24f-49b4-44fb-8cb3-f261310af253</stp>
        <stp>1</stp>
        <tr r="S11" s="7"/>
      </tp>
      <tp t="e">
        <v>#N/A</v>
        <stp/>
        <stp>8d86cadc-f264-4571-8621-9afc3c67d1ec</stp>
        <stp>1</stp>
        <tr r="C8" s="1"/>
        <tr r="C8" s="1"/>
        <tr r="C8" s="1"/>
      </tp>
    </main>
    <main first="rtdsrv.8e5148da677749a4bc8c343ae9729ad9">
      <tp t="e">
        <v>#N/A</v>
        <stp/>
        <stp>925002c1-4a4c-4da9-9cc8-852da3a328ff</stp>
        <stp>1</stp>
        <tr r="H36" s="5"/>
      </tp>
      <tp t="e">
        <v>#N/A</v>
        <stp/>
        <stp>de13b88f-76e6-4c1c-87fa-1f3fa35cde37</stp>
        <stp>1</stp>
        <tr r="N49" s="5"/>
      </tp>
    </main>
    <main first="rtdsrv.8e5148da677749a4bc8c343ae9729ad9">
      <tp t="e">
        <v>#N/A</v>
        <stp/>
        <stp>f03ac610-6d2e-4824-afb2-35c125ed73a6</stp>
        <stp>1</stp>
        <tr r="N13" s="7"/>
      </tp>
      <tp t="e">
        <v>#N/A</v>
        <stp/>
        <stp>e60b1fc1-8b3f-45a9-a4dd-aaebedd6f779</stp>
        <stp>1</stp>
        <tr r="K17" s="7"/>
      </tp>
    </main>
    <main first="rtdsrv.8e5148da677749a4bc8c343ae9729ad9">
      <tp t="e">
        <v>#N/A</v>
        <stp/>
        <stp>0cfd6507-1b04-479f-887c-a14fa0266dbe</stp>
        <stp>1</stp>
        <tr r="K51" s="5"/>
      </tp>
      <tp t="e">
        <v>#N/A</v>
        <stp/>
        <stp>ce4a9be3-9a09-42cb-90ab-c36762dfa19a</stp>
        <stp>1</stp>
        <tr r="F28" s="5"/>
      </tp>
      <tp t="e">
        <v>#N/A</v>
        <stp/>
        <stp>e3d569f3-999d-4068-a566-11263afc2bbb</stp>
        <stp>1</stp>
        <tr r="F6" s="5"/>
      </tp>
    </main>
    <main first="rtdsrv.8e5148da677749a4bc8c343ae9729ad9">
      <tp t="e">
        <v>#N/A</v>
        <stp/>
        <stp>0b11fd90-9be4-474f-bbb9-2898206d0274</stp>
        <stp>1</stp>
        <tr r="Z22" s="7"/>
      </tp>
    </main>
    <main first="rtdsrv.8e5148da677749a4bc8c343ae9729ad9">
      <tp t="e">
        <v>#N/A</v>
        <stp/>
        <stp>519e3ac2-dbf0-40c6-8d3e-7eb5cc6eab00</stp>
        <stp>1</stp>
        <tr r="C27" s="5"/>
      </tp>
      <tp t="e">
        <v>#N/A</v>
        <stp/>
        <stp>2b7ced5c-660f-4b15-85a7-2ed13f5d06af</stp>
        <stp>1</stp>
        <tr r="N12" s="1"/>
        <tr r="N12" s="1"/>
      </tp>
      <tp t="e">
        <v>#N/A</v>
        <stp/>
        <stp>bc1f0ec8-8bcd-40b4-a6a4-20b2f5601fa7</stp>
        <stp>1</stp>
        <tr r="E14" s="3"/>
      </tp>
    </main>
    <main first="rtdsrv.8e5148da677749a4bc8c343ae9729ad9">
      <tp t="e">
        <v>#N/A</v>
        <stp/>
        <stp>06eca0d6-f68e-481a-8a9c-169d4eb5f4ee</stp>
        <stp>1</stp>
        <tr r="W14" s="7"/>
      </tp>
      <tp t="e">
        <v>#N/A</v>
        <stp/>
        <stp>2ed23bd4-7b0b-4712-b001-0c9915e2d551</stp>
        <stp>1</stp>
        <tr r="K15" s="7"/>
      </tp>
    </main>
    <main first="rtdsrv.8e5148da677749a4bc8c343ae9729ad9">
      <tp t="e">
        <v>#N/A</v>
        <stp/>
        <stp>df380043-0a32-44e7-82d9-c28a8419c1e5</stp>
        <stp>1</stp>
        <tr r="J22" s="7"/>
      </tp>
      <tp t="e">
        <v>#N/A</v>
        <stp/>
        <stp>eedcf565-5888-4183-b8f4-0ad26a7b5464</stp>
        <stp>1</stp>
        <tr r="D21" s="4"/>
      </tp>
      <tp t="e">
        <v>#N/A</v>
        <stp/>
        <stp>6524872c-7329-4d9c-b63d-112156984203</stp>
        <stp>1</stp>
        <tr r="H10" s="5"/>
      </tp>
      <tp t="e">
        <v>#N/A</v>
        <stp/>
        <stp>3cd3c69e-b925-462c-bbb6-9719680e16d5</stp>
        <stp>1</stp>
        <tr r="Q24" s="7"/>
      </tp>
      <tp t="e">
        <v>#N/A</v>
        <stp/>
        <stp>e706d667-bbd4-421d-9f46-98d637ecca0b</stp>
        <stp>1</stp>
        <tr r="G12" s="1"/>
        <tr r="G12" s="1"/>
      </tp>
      <tp t="e">
        <v>#N/A</v>
        <stp/>
        <stp>de5a6ef0-964e-4430-9c3a-af8341149226</stp>
        <stp>1</stp>
        <tr r="C8" s="5"/>
      </tp>
      <tp t="e">
        <v>#N/A</v>
        <stp/>
        <stp>6762f99c-5226-4877-bf1d-58451de6856c</stp>
        <stp>1</stp>
        <tr r="P23" s="7"/>
      </tp>
    </main>
    <main first="rtdsrv.8e5148da677749a4bc8c343ae9729ad9">
      <tp t="e">
        <v>#N/A</v>
        <stp/>
        <stp>986f5100-7b67-47d9-8616-042f7873b7bc</stp>
        <stp>1</stp>
        <tr r="I38" s="5"/>
      </tp>
    </main>
    <main first="rtdsrv.8e5148da677749a4bc8c343ae9729ad9">
      <tp t="e">
        <v>#N/A</v>
        <stp/>
        <stp>94184a61-f03c-42ba-b515-893180176365</stp>
        <stp>1</stp>
        <tr r="K10" s="7"/>
      </tp>
      <tp t="e">
        <v>#N/A</v>
        <stp/>
        <stp>94f9bd38-7c97-4178-ba0e-d5515cbee37f</stp>
        <stp>1</stp>
        <tr r="I52" s="4"/>
      </tp>
      <tp t="e">
        <v>#N/A</v>
        <stp/>
        <stp>20ffde3e-7918-4dcd-87ba-7d38eb78fdb7</stp>
        <stp>1</stp>
        <tr r="K12" s="5"/>
      </tp>
      <tp t="e">
        <v>#N/A</v>
        <stp/>
        <stp>1179f13b-66d5-4710-a807-0f77d55c1bed</stp>
        <stp>1</stp>
        <tr r="R8" s="7"/>
      </tp>
    </main>
    <main first="rtdsrv.8e5148da677749a4bc8c343ae9729ad9">
      <tp t="e">
        <v>#N/A</v>
        <stp/>
        <stp>e1609c0c-eb9a-4fb6-b370-39427d2a9dbe</stp>
        <stp>1</stp>
        <tr r="Q27" s="7"/>
      </tp>
      <tp t="e">
        <v>#N/A</v>
        <stp/>
        <stp>10b5b1e0-3806-42ff-9562-b93a41921a95</stp>
        <stp>1</stp>
        <tr r="T29" s="7"/>
      </tp>
      <tp t="e">
        <v>#N/A</v>
        <stp/>
        <stp>b2b126eb-168c-4a95-a61d-bae786157c71</stp>
        <stp>1</stp>
        <tr r="C41" s="4"/>
      </tp>
    </main>
    <main first="rtdsrv.8e5148da677749a4bc8c343ae9729ad9">
      <tp t="e">
        <v>#N/A</v>
        <stp/>
        <stp>7921554a-c3e2-42f0-80ce-f1ad2110bb13</stp>
        <stp>1</stp>
        <tr r="M21" s="7"/>
      </tp>
      <tp t="e">
        <v>#N/A</v>
        <stp/>
        <stp>0cfc009a-2eca-4fb5-a3de-3a0966fbe85e</stp>
        <stp>1</stp>
        <tr r="L28" s="1"/>
        <tr r="L28" s="1"/>
      </tp>
    </main>
    <main first="rtdsrv.8e5148da677749a4bc8c343ae9729ad9">
      <tp t="e">
        <v>#N/A</v>
        <stp/>
        <stp>71d16aea-e322-470c-a0a9-d00935444b7a</stp>
        <stp>1</stp>
        <tr r="M7" s="3"/>
      </tp>
      <tp t="e">
        <v>#N/A</v>
        <stp/>
        <stp>3865b89f-bf8e-4706-97bc-1ce9de145770</stp>
        <stp>1</stp>
        <tr r="N51" s="5"/>
      </tp>
    </main>
    <main first="rtdsrv.8e5148da677749a4bc8c343ae9729ad9">
      <tp t="e">
        <v>#N/A</v>
        <stp/>
        <stp>4bf5478c-1032-475a-a6df-5a90b228309c</stp>
        <stp>1</stp>
        <tr r="O11" s="7"/>
      </tp>
    </main>
    <main first="rtdsrv.8e5148da677749a4bc8c343ae9729ad9">
      <tp t="e">
        <v>#N/A</v>
        <stp/>
        <stp>41307fbe-ec14-4bb8-9209-d07768fca473</stp>
        <stp>1</stp>
        <tr r="D18" s="1"/>
        <tr r="D18" s="1"/>
      </tp>
      <tp t="e">
        <v>#N/A</v>
        <stp/>
        <stp>074a20ba-a3c5-4685-8ba9-8237ddafed6d</stp>
        <stp>1</stp>
        <tr r="U20" s="7"/>
      </tp>
      <tp t="e">
        <v>#N/A</v>
        <stp/>
        <stp>f463e144-d823-4030-a73b-cd76330204c8</stp>
        <stp>1</stp>
        <tr r="E17" s="1"/>
        <tr r="E17" s="1"/>
        <tr r="E17" s="1"/>
      </tp>
      <tp t="e">
        <v>#N/A</v>
        <stp/>
        <stp>a33b09ea-450f-4e79-abfd-69ab7b887cd5</stp>
        <stp>1</stp>
        <tr r="N8" s="1"/>
        <tr r="N8" s="1"/>
      </tp>
    </main>
    <main first="rtdsrv.8e5148da677749a4bc8c343ae9729ad9">
      <tp t="e">
        <v>#N/A</v>
        <stp/>
        <stp>ce561ccd-e2c5-4d13-abc4-0c9aa6142f89</stp>
        <stp>1</stp>
        <tr r="R16" s="7"/>
      </tp>
    </main>
    <main first="rtdsrv.8e5148da677749a4bc8c343ae9729ad9">
      <tp t="e">
        <v>#N/A</v>
        <stp/>
        <stp>bae47617-5811-42bc-adbf-f514a4152398</stp>
        <stp>1</stp>
        <tr r="G22" s="4"/>
      </tp>
      <tp t="e">
        <v>#N/A</v>
        <stp/>
        <stp>2813bb33-2ca8-48a6-bd24-9511fa10d78b</stp>
        <stp>1</stp>
        <tr r="F38" s="5"/>
      </tp>
      <tp t="e">
        <v>#N/A</v>
        <stp/>
        <stp>b5711ccf-c80f-4c54-810b-0692185efb83</stp>
        <stp>1</stp>
        <tr r="S17" s="7"/>
      </tp>
    </main>
    <main first="rtdsrv.8e5148da677749a4bc8c343ae9729ad9">
      <tp t="e">
        <v>#N/A</v>
        <stp/>
        <stp>01e99964-4494-4323-9358-660f5944f014</stp>
        <stp>1</stp>
        <tr r="R17" s="7"/>
      </tp>
      <tp t="e">
        <v>#N/A</v>
        <stp/>
        <stp>39e00429-5d0c-4261-b7db-819a380e3485</stp>
        <stp>1</stp>
        <tr r="C26" s="5"/>
      </tp>
    </main>
    <main first="rtdsrv.8e5148da677749a4bc8c343ae9729ad9">
      <tp t="e">
        <v>#N/A</v>
        <stp/>
        <stp>d04a8e60-e4a2-491b-b69e-57e5163c561e</stp>
        <stp>1</stp>
        <tr r="T21" s="7"/>
      </tp>
    </main>
    <main first="rtdsrv.8e5148da677749a4bc8c343ae9729ad9">
      <tp t="e">
        <v>#N/A</v>
        <stp/>
        <stp>5e316014-3dc7-4ad2-ad9a-da313db681a9</stp>
        <stp>1</stp>
        <tr r="U27" s="7"/>
      </tp>
      <tp t="e">
        <v>#N/A</v>
        <stp/>
        <stp>3991ed9e-2ea7-4867-b1d4-c04c996af935</stp>
        <stp>1</stp>
        <tr r="X9" s="7"/>
      </tp>
      <tp t="e">
        <v>#N/A</v>
        <stp/>
        <stp>fbf00593-41d8-416b-9fd3-c2a97b270499</stp>
        <stp>1</stp>
        <tr r="H33" s="1"/>
        <tr r="H33" s="1"/>
        <tr r="H33" s="1"/>
      </tp>
    </main>
    <main first="rtdsrv.8e5148da677749a4bc8c343ae9729ad9">
      <tp t="e">
        <v>#N/A</v>
        <stp/>
        <stp>9b0a94c8-92cc-4e92-add0-681cb84f698c</stp>
        <stp>1</stp>
        <tr r="Z24" s="7"/>
      </tp>
    </main>
    <main first="rtdsrv.8e5148da677749a4bc8c343ae9729ad9">
      <tp t="e">
        <v>#N/A</v>
        <stp/>
        <stp>1b2116fd-598f-4dc3-b3f4-84f40e6eb7eb</stp>
        <stp>1</stp>
        <tr r="C13" s="1"/>
        <tr r="C13" s="1"/>
        <tr r="C13" s="1"/>
      </tp>
    </main>
    <main first="rtdsrv.8e5148da677749a4bc8c343ae9729ad9">
      <tp t="e">
        <v>#N/A</v>
        <stp/>
        <stp>a9731416-641e-4542-af31-2ea5831428c9</stp>
        <stp>1</stp>
        <tr r="I34" s="4"/>
      </tp>
    </main>
    <main first="rtdsrv.8e5148da677749a4bc8c343ae9729ad9">
      <tp t="e">
        <v>#N/A</v>
        <stp/>
        <stp>6a67f3bd-3a5e-405e-806f-e41380b42e21</stp>
        <stp>1</stp>
        <tr r="M39" s="5"/>
      </tp>
    </main>
    <main first="rtdsrv.8e5148da677749a4bc8c343ae9729ad9">
      <tp t="e">
        <v>#N/A</v>
        <stp/>
        <stp>8953963a-d08c-4e72-b480-6ed49af40115</stp>
        <stp>1</stp>
        <tr r="O20" s="7"/>
      </tp>
    </main>
    <main first="rtdsrv.8e5148da677749a4bc8c343ae9729ad9">
      <tp t="e">
        <v>#N/A</v>
        <stp/>
        <stp>ad73259c-482a-4dce-9bd5-1ae558aa6f33</stp>
        <stp>1</stp>
        <tr r="C43" s="5"/>
      </tp>
      <tp t="e">
        <v>#N/A</v>
        <stp/>
        <stp>7d5faa17-0366-47cb-ac6c-f5a922e5562e</stp>
        <stp>1</stp>
        <tr r="D43" s="4"/>
      </tp>
      <tp t="e">
        <v>#N/A</v>
        <stp/>
        <stp>5cd7270b-b086-487a-95fe-aa7129b7a8a2</stp>
        <stp>1</stp>
        <tr r="F19" s="5"/>
      </tp>
    </main>
    <main first="rtdsrv.8e5148da677749a4bc8c343ae9729ad9">
      <tp t="e">
        <v>#N/A</v>
        <stp/>
        <stp>29346087-194a-4207-bf9f-bfa10549aa17</stp>
        <stp>1</stp>
        <tr r="H15" s="7"/>
      </tp>
    </main>
    <main first="rtdsrv.8e5148da677749a4bc8c343ae9729ad9">
      <tp t="e">
        <v>#N/A</v>
        <stp/>
        <stp>69df7aa4-8c2d-4593-990a-b16c06854abb</stp>
        <stp>1</stp>
        <tr r="M14" s="5"/>
      </tp>
    </main>
    <main first="rtdsrv.8e5148da677749a4bc8c343ae9729ad9">
      <tp t="e">
        <v>#N/A</v>
        <stp/>
        <stp>858ba048-52c3-46ae-a71a-081c8db761eb</stp>
        <stp>1</stp>
        <tr r="C36" s="1"/>
        <tr r="C36" s="1"/>
        <tr r="C36" s="1"/>
      </tp>
    </main>
    <main first="rtdsrv.8e5148da677749a4bc8c343ae9729ad9">
      <tp t="e">
        <v>#N/A</v>
        <stp/>
        <stp>6ab22019-8700-4679-b63b-8a9499143767</stp>
        <stp>1</stp>
        <tr r="N6" s="7"/>
      </tp>
    </main>
    <main first="rtdsrv.8e5148da677749a4bc8c343ae9729ad9">
      <tp t="e">
        <v>#N/A</v>
        <stp/>
        <stp>74182edf-c42c-4300-bb11-48ab4cc23565</stp>
        <stp>1</stp>
        <tr r="D49" s="4"/>
      </tp>
      <tp t="e">
        <v>#N/A</v>
        <stp/>
        <stp>639fa27a-527f-4716-8427-c1203c85c7db</stp>
        <stp>1</stp>
        <tr r="W10" s="7"/>
      </tp>
    </main>
    <main first="rtdsrv.8e5148da677749a4bc8c343ae9729ad9">
      <tp t="e">
        <v>#N/A</v>
        <stp/>
        <stp>ffad7a81-39b2-42aa-b393-827e749998ec</stp>
        <stp>1</stp>
        <tr r="I36" s="5"/>
      </tp>
    </main>
    <main first="rtdsrv.8e5148da677749a4bc8c343ae9729ad9">
      <tp t="e">
        <v>#N/A</v>
        <stp/>
        <stp>57c2dd96-c8fe-40b7-bf81-f528b36d2784</stp>
        <stp>1</stp>
        <tr r="L27" s="7"/>
      </tp>
      <tp t="e">
        <v>#N/A</v>
        <stp/>
        <stp>6f1b780b-a54d-4bc5-8cae-5bf44502b490</stp>
        <stp>1</stp>
        <tr r="D47" s="4"/>
      </tp>
      <tp t="e">
        <v>#N/A</v>
        <stp/>
        <stp>0eeefa5c-583f-4a3c-9366-b4c4eb821443</stp>
        <stp>1</stp>
        <tr r="J26" s="7"/>
      </tp>
    </main>
    <main first="rtdsrv.8e5148da677749a4bc8c343ae9729ad9">
      <tp t="e">
        <v>#N/A</v>
        <stp/>
        <stp>54749003-b411-4d00-9de3-c795202c18ce</stp>
        <stp>1</stp>
        <tr r="C22" s="4"/>
      </tp>
      <tp t="e">
        <v>#N/A</v>
        <stp/>
        <stp>a9093621-d568-4fa3-9f39-a4894afc127c</stp>
        <stp>1</stp>
        <tr r="G15" s="1"/>
        <tr r="G15" s="1"/>
      </tp>
    </main>
    <main first="rtdsrv.8e5148da677749a4bc8c343ae9729ad9">
      <tp t="e">
        <v>#N/A</v>
        <stp/>
        <stp>daab2161-4b6c-4969-a4d4-6e2d05749f65</stp>
        <stp>1</stp>
        <tr r="L7" s="1"/>
        <tr r="L7" s="1"/>
      </tp>
      <tp t="e">
        <v>#N/A</v>
        <stp/>
        <stp>18c8c6e4-d7d0-4263-ac06-83b5cf03dcfe</stp>
        <stp>1</stp>
        <tr r="K25" s="1"/>
        <tr r="K25" s="1"/>
      </tp>
    </main>
    <main first="rtdsrv.8e5148da677749a4bc8c343ae9729ad9">
      <tp t="e">
        <v>#N/A</v>
        <stp/>
        <stp>c13170b6-30b4-41b1-8646-b44c9a74e00c</stp>
        <stp>1</stp>
        <tr r="X23" s="7"/>
      </tp>
    </main>
    <main first="rtdsrv.8e5148da677749a4bc8c343ae9729ad9">
      <tp t="e">
        <v>#N/A</v>
        <stp/>
        <stp>defa5260-71a4-49fb-b693-90d4158706d0</stp>
        <stp>1</stp>
        <tr r="D13" s="4"/>
      </tp>
    </main>
    <main first="rtdsrv.8e5148da677749a4bc8c343ae9729ad9">
      <tp t="e">
        <v>#N/A</v>
        <stp/>
        <stp>cb72a0d4-750b-4e6d-bdf5-cc898c52e4ab</stp>
        <stp>1</stp>
        <tr r="M41" s="5"/>
      </tp>
      <tp t="e">
        <v>#N/A</v>
        <stp/>
        <stp>1626f44b-b9d0-4d2f-8da1-052d7a1396ac</stp>
        <stp>1</stp>
        <tr r="J21" s="7"/>
      </tp>
    </main>
    <main first="rtdsrv.8e5148da677749a4bc8c343ae9729ad9">
      <tp t="e">
        <v>#N/A</v>
        <stp/>
        <stp>5b244c79-519c-4836-9051-f08a1b299ca5</stp>
        <stp>1</stp>
        <tr r="H28" s="1"/>
        <tr r="H28" s="1"/>
      </tp>
    </main>
    <main first="rtdsrv.8e5148da677749a4bc8c343ae9729ad9">
      <tp t="e">
        <v>#N/A</v>
        <stp/>
        <stp>29f1c939-b58d-4df8-8d6f-c6708f3abdfe</stp>
        <stp>1</stp>
        <tr r="I35" s="1"/>
        <tr r="I35" s="1"/>
        <tr r="I35" s="1"/>
      </tp>
    </main>
    <main first="rtdsrv.8e5148da677749a4bc8c343ae9729ad9">
      <tp t="e">
        <v>#N/A</v>
        <stp/>
        <stp>d3e47133-6910-48e3-9b9d-7fca6ff96bf4</stp>
        <stp>1</stp>
        <tr r="D22" s="1"/>
        <tr r="D22" s="1"/>
      </tp>
      <tp t="e">
        <v>#N/A</v>
        <stp/>
        <stp>deafa8f9-0269-4795-abb7-57bd0e2b147b</stp>
        <stp>1</stp>
        <tr r="F20" s="4"/>
      </tp>
    </main>
    <main first="rtdsrv.8e5148da677749a4bc8c343ae9729ad9">
      <tp t="e">
        <v>#N/A</v>
        <stp/>
        <stp>f28c668c-225e-4c4e-9575-6f3d43aeef05</stp>
        <stp>1</stp>
        <tr r="P27" s="5"/>
      </tp>
      <tp t="e">
        <v>#N/A</v>
        <stp/>
        <stp>80b54b46-d60a-4845-a987-594deaacc3e6</stp>
        <stp>1</stp>
        <tr r="G17" s="1"/>
        <tr r="G17" s="1"/>
      </tp>
    </main>
    <main first="rtdsrv.8e5148da677749a4bc8c343ae9729ad9">
      <tp t="e">
        <v>#N/A</v>
        <stp/>
        <stp>e4471990-32f6-41d3-a0d4-ddee79c96f06</stp>
        <stp>1</stp>
        <tr r="X21" s="7"/>
      </tp>
      <tp t="e">
        <v>#N/A</v>
        <stp/>
        <stp>5257f0e5-6852-477b-9b08-c714a08fe270</stp>
        <stp>1</stp>
        <tr r="G4" s="3"/>
      </tp>
    </main>
    <main first="rtdsrv.8e5148da677749a4bc8c343ae9729ad9">
      <tp t="e">
        <v>#N/A</v>
        <stp/>
        <stp>3dc855f9-7e81-4e1c-a3d6-eb243a011afc</stp>
        <stp>1</stp>
        <tr r="K30" s="7"/>
      </tp>
      <tp t="e">
        <v>#N/A</v>
        <stp/>
        <stp>d511b0bd-372e-441d-895d-93d149b64067</stp>
        <stp>1</stp>
        <tr r="F34" s="1"/>
        <tr r="F34" s="1"/>
      </tp>
      <tp t="e">
        <v>#N/A</v>
        <stp/>
        <stp>6bc0fef7-63f7-4333-96d3-2f0d76b7292c</stp>
        <stp>1</stp>
        <tr r="D11" s="5"/>
      </tp>
    </main>
    <main first="rtdsrv.8e5148da677749a4bc8c343ae9729ad9">
      <tp t="e">
        <v>#N/A</v>
        <stp/>
        <stp>50fa7495-6173-4a96-9543-541dd5ae8fca</stp>
        <stp>1</stp>
        <tr r="H34" s="5"/>
      </tp>
      <tp t="e">
        <v>#N/A</v>
        <stp/>
        <stp>e1120f72-e5f5-4661-8a1f-d1dee3bfbc70</stp>
        <stp>1</stp>
        <tr r="G13" s="7"/>
      </tp>
      <tp t="e">
        <v>#N/A</v>
        <stp/>
        <stp>f1ce6390-9d6e-4af3-8bf7-3a4d4613a386</stp>
        <stp>1</stp>
        <tr r="V25" s="7"/>
      </tp>
    </main>
    <main first="rtdsrv.8e5148da677749a4bc8c343ae9729ad9">
      <tp t="e">
        <v>#N/A</v>
        <stp/>
        <stp>34cecf39-1fe2-49e2-a547-6cc8129ab35c</stp>
        <stp>1</stp>
        <tr r="P25" s="5"/>
      </tp>
    </main>
    <main first="rtdsrv.8e5148da677749a4bc8c343ae9729ad9">
      <tp t="e">
        <v>#N/A</v>
        <stp/>
        <stp>a7044f32-9208-4145-8087-9caee09bb78c</stp>
        <stp>1</stp>
        <tr r="I22" s="5"/>
      </tp>
      <tp t="e">
        <v>#N/A</v>
        <stp/>
        <stp>e45a33ce-6ed3-4dad-96df-686e180ab0ab</stp>
        <stp>1</stp>
        <tr r="W19" s="7"/>
      </tp>
      <tp t="e">
        <v>#N/A</v>
        <stp/>
        <stp>bddf7ed2-56de-4d77-9e01-56c123da35bf</stp>
        <stp>1</stp>
        <tr r="Z20" s="7"/>
      </tp>
    </main>
    <main first="rtdsrv.8e5148da677749a4bc8c343ae9729ad9">
      <tp t="e">
        <v>#N/A</v>
        <stp/>
        <stp>10ba4069-dc20-4145-b6ef-6fb2c86649cf</stp>
        <stp>1</stp>
        <tr r="M31" s="1"/>
        <tr r="M31" s="1"/>
        <tr r="M31" s="1"/>
      </tp>
      <tp t="e">
        <v>#N/A</v>
        <stp/>
        <stp>cf4264a1-f3ad-4bd1-800c-6a2198033eba</stp>
        <stp>1</stp>
        <tr r="D10" s="1"/>
        <tr r="D10" s="1"/>
      </tp>
    </main>
    <main first="rtdsrv.8e5148da677749a4bc8c343ae9729ad9">
      <tp t="e">
        <v>#N/A</v>
        <stp/>
        <stp>a1a2f227-1ad8-4f1d-bb99-34fc0e086ede</stp>
        <stp>1</stp>
        <tr r="J20" s="7"/>
      </tp>
      <tp t="e">
        <v>#N/A</v>
        <stp/>
        <stp>720148e7-a530-46ec-8395-4773154a86d2</stp>
        <stp>1</stp>
        <tr r="J9" s="1"/>
        <tr r="J9" s="1"/>
      </tp>
    </main>
    <main first="rtdsrv.8e5148da677749a4bc8c343ae9729ad9">
      <tp t="e">
        <v>#N/A</v>
        <stp/>
        <stp>9cf5b346-bc55-4abb-9a8c-d29f457bf101</stp>
        <stp>1</stp>
        <tr r="G27" s="7"/>
      </tp>
      <tp t="e">
        <v>#N/A</v>
        <stp/>
        <stp>c3344726-5480-4fb0-b7ac-c545935e3825</stp>
        <stp>1</stp>
        <tr r="Z23" s="7"/>
      </tp>
      <tp t="e">
        <v>#N/A</v>
        <stp/>
        <stp>14450c85-f03b-405b-991e-20e1490424dd</stp>
        <stp>1</stp>
        <tr r="F14" s="1"/>
        <tr r="F14" s="1"/>
      </tp>
    </main>
    <main first="rtdsrv.8e5148da677749a4bc8c343ae9729ad9">
      <tp t="e">
        <v>#N/A</v>
        <stp/>
        <stp>fb0a8501-8e71-45f8-ae86-3618e786f79f</stp>
        <stp>1</stp>
        <tr r="J36" s="1"/>
        <tr r="J36" s="1"/>
      </tp>
      <tp t="e">
        <v>#N/A</v>
        <stp/>
        <stp>f394d6eb-c50f-4a89-868c-44903a621b7f</stp>
        <stp>1</stp>
        <tr r="E26" s="7"/>
      </tp>
      <tp t="e">
        <v>#N/A</v>
        <stp/>
        <stp>7c4593a4-7f85-41b8-b91d-81c0301e4e2d</stp>
        <stp>1</stp>
        <tr r="S20" s="7"/>
      </tp>
      <tp t="e">
        <v>#N/A</v>
        <stp/>
        <stp>94fc1ffd-8cee-4ece-9919-47bfd4748837</stp>
        <stp>1</stp>
        <tr r="D10" s="5"/>
      </tp>
      <tp t="e">
        <v>#N/A</v>
        <stp/>
        <stp>6eaa8c97-a7af-4595-aff3-a0c88a221c12</stp>
        <stp>1</stp>
        <tr r="Z16" s="7"/>
      </tp>
    </main>
    <main first="rtdsrv.8e5148da677749a4bc8c343ae9729ad9">
      <tp t="e">
        <v>#N/A</v>
        <stp/>
        <stp>20afe28a-78a1-4149-9993-f82ded6c7842</stp>
        <stp>1</stp>
        <tr r="C6" s="5"/>
      </tp>
    </main>
    <main first="rtdsrv.8e5148da677749a4bc8c343ae9729ad9">
      <tp t="e">
        <v>#N/A</v>
        <stp/>
        <stp>2f47fedc-5998-4535-9c2f-7c9f335efa29</stp>
        <stp>1</stp>
        <tr r="E18" s="3"/>
      </tp>
      <tp t="e">
        <v>#N/A</v>
        <stp/>
        <stp>706c176d-2f8a-420d-87e2-ba38e7c49adb</stp>
        <stp>1</stp>
        <tr r="G13" s="4"/>
      </tp>
      <tp t="e">
        <v>#N/A</v>
        <stp/>
        <stp>6167a7e6-2dcc-4370-83e4-326a0956267e</stp>
        <stp>1</stp>
        <tr r="R30" s="7"/>
      </tp>
      <tp t="e">
        <v>#N/A</v>
        <stp/>
        <stp>dbf4ae6c-1c32-49f9-bc2f-ec9e1d2cf12b</stp>
        <stp>1</stp>
        <tr r="P14" s="7"/>
      </tp>
    </main>
    <main first="rtdsrv.8e5148da677749a4bc8c343ae9729ad9">
      <tp t="e">
        <v>#N/A</v>
        <stp/>
        <stp>26a7a348-2192-456d-b19d-1da8ce204982</stp>
        <stp>1</stp>
        <tr r="I13" s="7"/>
      </tp>
    </main>
    <main first="rtdsrv.8e5148da677749a4bc8c343ae9729ad9">
      <tp t="e">
        <v>#N/A</v>
        <stp/>
        <stp>da3eb0cd-9dff-47e9-9d4f-965b9f5bb182</stp>
        <stp>1</stp>
        <tr r="J23" s="1"/>
        <tr r="J23" s="1"/>
      </tp>
      <tp t="e">
        <v>#N/A</v>
        <stp/>
        <stp>c9191bc3-5f23-4ab6-a4cb-52b7c97bb4f6</stp>
        <stp>1</stp>
        <tr r="F27" s="4"/>
      </tp>
    </main>
    <main first="rtdsrv.8e5148da677749a4bc8c343ae9729ad9">
      <tp t="e">
        <v>#N/A</v>
        <stp/>
        <stp>c932f892-65de-41c9-8c35-bcf242135767</stp>
        <stp>1</stp>
        <tr r="H9" s="5"/>
      </tp>
      <tp t="e">
        <v>#N/A</v>
        <stp/>
        <stp>8a2cee70-0202-4c0b-9108-1fd0e5bb9f20</stp>
        <stp>1</stp>
        <tr r="M23" s="3"/>
      </tp>
      <tp t="e">
        <v>#N/A</v>
        <stp/>
        <stp>d0210490-fd57-43fa-a9f3-5d798eba3fce</stp>
        <stp>1</stp>
        <tr r="H8" s="1"/>
        <tr r="H8" s="1"/>
        <tr r="H8" s="1"/>
      </tp>
    </main>
    <main first="rtdsrv.8e5148da677749a4bc8c343ae9729ad9">
      <tp t="e">
        <v>#N/A</v>
        <stp/>
        <stp>29eb3077-bcbe-4da7-93eb-71e1f17bb90b</stp>
        <stp>1</stp>
        <tr r="P22" s="5"/>
      </tp>
      <tp t="e">
        <v>#N/A</v>
        <stp/>
        <stp>2493295a-5d19-4824-8712-8192bff3c439</stp>
        <stp>1</stp>
        <tr r="F6" s="1"/>
        <tr r="F6" s="1"/>
      </tp>
      <tp t="e">
        <v>#N/A</v>
        <stp/>
        <stp>c7acba93-80cc-40a7-845c-db4e7093afb6</stp>
        <stp>1</stp>
        <tr r="M12" s="7"/>
      </tp>
    </main>
    <main first="rtdsrv.8e5148da677749a4bc8c343ae9729ad9">
      <tp t="e">
        <v>#N/A</v>
        <stp/>
        <stp>f637f6ce-6171-4f08-82b3-e10a1e3cc61b</stp>
        <stp>1</stp>
        <tr r="H7" s="1"/>
        <tr r="H7" s="1"/>
      </tp>
    </main>
    <main first="rtdsrv.8e5148da677749a4bc8c343ae9729ad9">
      <tp t="e">
        <v>#N/A</v>
        <stp/>
        <stp>43d7b59b-29cb-416e-8de8-ab26e13afd33</stp>
        <stp>1</stp>
        <tr r="AA10" s="7"/>
      </tp>
    </main>
    <main first="rtdsrv.8e5148da677749a4bc8c343ae9729ad9">
      <tp t="e">
        <v>#N/A</v>
        <stp/>
        <stp>d55ad612-e04e-483b-bc5b-11579e7c9332</stp>
        <stp>1</stp>
        <tr r="P11" s="5"/>
      </tp>
    </main>
    <main first="rtdsrv.8e5148da677749a4bc8c343ae9729ad9">
      <tp t="e">
        <v>#N/A</v>
        <stp/>
        <stp>a430d88a-13ef-41a1-960a-c09d3182c341</stp>
        <stp>1</stp>
        <tr r="M10" s="3"/>
      </tp>
    </main>
    <main first="rtdsrv.8e5148da677749a4bc8c343ae9729ad9">
      <tp t="e">
        <v>#N/A</v>
        <stp/>
        <stp>3b192982-05ca-41d9-b62e-fbb3b3cf0925</stp>
        <stp>1</stp>
        <tr r="J9" s="4"/>
      </tp>
      <tp t="e">
        <v>#N/A</v>
        <stp/>
        <stp>fbd25fc6-db84-4040-9209-5ceebe520919</stp>
        <stp>1</stp>
        <tr r="M26" s="7"/>
      </tp>
    </main>
    <main first="rtdsrv.8e5148da677749a4bc8c343ae9729ad9">
      <tp t="e">
        <v>#N/A</v>
        <stp/>
        <stp>0027de95-e42a-4f31-9dfe-9667daf76084</stp>
        <stp>1</stp>
        <tr r="F17" s="5"/>
      </tp>
      <tp t="e">
        <v>#N/A</v>
        <stp/>
        <stp>d7806dab-a026-45cf-8a2f-ad1089f66fb0</stp>
        <stp>1</stp>
        <tr r="F9" s="5"/>
      </tp>
    </main>
    <main first="rtdsrv.8e5148da677749a4bc8c343ae9729ad9">
      <tp t="e">
        <v>#N/A</v>
        <stp/>
        <stp>e47cf94d-aff2-4bb4-8c05-409c54279184</stp>
        <stp>1</stp>
        <tr r="P6" s="5"/>
      </tp>
      <tp t="e">
        <v>#N/A</v>
        <stp/>
        <stp>6d4dd8b9-4fb4-41bf-b538-84798b9795a9</stp>
        <stp>1</stp>
        <tr r="K43" s="5"/>
      </tp>
      <tp t="e">
        <v>#N/A</v>
        <stp/>
        <stp>0d67a500-0792-4c82-8374-d0d9a6baf5df</stp>
        <stp>1</stp>
        <tr r="S26" s="7"/>
      </tp>
    </main>
    <main first="rtdsrv.8e5148da677749a4bc8c343ae9729ad9">
      <tp t="e">
        <v>#N/A</v>
        <stp/>
        <stp>158c939c-dcbc-4da1-8f86-64f4c5a5420d</stp>
        <stp>1</stp>
        <tr r="G50" s="4"/>
      </tp>
    </main>
    <main first="rtdsrv.8e5148da677749a4bc8c343ae9729ad9">
      <tp t="e">
        <v>#N/A</v>
        <stp/>
        <stp>29670c69-b5b7-4e54-ba0b-74068ebdba7b</stp>
        <stp>1</stp>
        <tr r="L30" s="7"/>
      </tp>
    </main>
    <main first="rtdsrv.8e5148da677749a4bc8c343ae9729ad9">
      <tp t="e">
        <v>#N/A</v>
        <stp/>
        <stp>01d4b86f-daf4-4cf5-b624-18b82e6e9753</stp>
        <stp>1</stp>
        <tr r="Q26" s="7"/>
      </tp>
      <tp t="e">
        <v>#N/A</v>
        <stp/>
        <stp>60ef9dd3-762e-483a-bcc5-de6b302fa4bb</stp>
        <stp>1</stp>
        <tr r="U28" s="7"/>
      </tp>
    </main>
    <main first="rtdsrv.8e5148da677749a4bc8c343ae9729ad9">
      <tp t="e">
        <v>#N/A</v>
        <stp/>
        <stp>69f1a033-82fd-44d1-9476-59a0af2f835d</stp>
        <stp>1</stp>
        <tr r="C7" s="1"/>
        <tr r="C7" s="1"/>
      </tp>
    </main>
    <main first="rtdsrv.8e5148da677749a4bc8c343ae9729ad9">
      <tp t="e">
        <v>#N/A</v>
        <stp/>
        <stp>513f9fe6-d9e8-4c42-88a3-e9e7bf8a165c</stp>
        <stp>1</stp>
        <tr r="M29" s="1"/>
        <tr r="M29" s="1"/>
      </tp>
      <tp t="e">
        <v>#N/A</v>
        <stp/>
        <stp>ae045ebd-a8dc-4578-8655-cec29e03bfec</stp>
        <stp>1</stp>
        <tr r="Q7" s="7"/>
      </tp>
      <tp t="e">
        <v>#N/A</v>
        <stp/>
        <stp>cd374978-2fb6-4188-8d9c-a1983cefa8ba</stp>
        <stp>1</stp>
        <tr r="M27" s="3"/>
      </tp>
    </main>
    <main first="rtdsrv.8e5148da677749a4bc8c343ae9729ad9">
      <tp t="e">
        <v>#N/A</v>
        <stp/>
        <stp>19b580dc-2339-40cb-86af-f3d801c6b339</stp>
        <stp>1</stp>
        <tr r="H18" s="5"/>
      </tp>
    </main>
    <main first="rtdsrv.8e5148da677749a4bc8c343ae9729ad9">
      <tp t="e">
        <v>#N/A</v>
        <stp/>
        <stp>7f941608-04e0-49e0-8874-1302814938f9</stp>
        <stp>1</stp>
        <tr r="L9" s="1"/>
        <tr r="L9" s="1"/>
      </tp>
    </main>
    <main first="rtdsrv.8e5148da677749a4bc8c343ae9729ad9">
      <tp t="e">
        <v>#N/A</v>
        <stp/>
        <stp>f783bdda-41df-43fc-b427-36282e75be00</stp>
        <stp>1</stp>
        <tr r="D24" s="7"/>
      </tp>
      <tp t="e">
        <v>#N/A</v>
        <stp/>
        <stp>2ccf3904-fa71-4026-87fd-13546fa7a814</stp>
        <stp>1</stp>
        <tr r="N11" s="5"/>
      </tp>
      <tp t="e">
        <v>#N/A</v>
        <stp/>
        <stp>5872e60a-7f65-4903-adcf-54ff12e7f296</stp>
        <stp>1</stp>
        <tr r="D18" s="4"/>
      </tp>
      <tp t="e">
        <v>#N/A</v>
        <stp/>
        <stp>8b7531bd-c3fc-4261-9d73-9d324acfda22</stp>
        <stp>1</stp>
        <tr r="D40" s="5"/>
      </tp>
      <tp t="e">
        <v>#N/A</v>
        <stp/>
        <stp>76cf8860-987a-4ebf-8523-b8879c80012a</stp>
        <stp>1</stp>
        <tr r="I27" s="1"/>
        <tr r="I27" s="1"/>
        <tr r="I27" s="1"/>
      </tp>
      <tp t="e">
        <v>#N/A</v>
        <stp/>
        <stp>530ac53c-05ad-4b17-95c1-9e1bd72097a0</stp>
        <stp>1</stp>
        <tr r="G9" s="4"/>
      </tp>
      <tp t="e">
        <v>#N/A</v>
        <stp/>
        <stp>3645429f-51d1-4ef7-94d3-0280552c393b</stp>
        <stp>1</stp>
        <tr r="J6" s="7"/>
      </tp>
    </main>
    <main first="rtdsrv.8e5148da677749a4bc8c343ae9729ad9">
      <tp t="e">
        <v>#N/A</v>
        <stp/>
        <stp>5d025229-5c94-4a3a-9d98-703ab374dcde</stp>
        <stp>1</stp>
        <tr r="K15" s="1"/>
        <tr r="K15" s="1"/>
      </tp>
      <tp t="e">
        <v>#N/A</v>
        <stp/>
        <stp>8d4c1d37-b38f-4352-bf14-3af6ef3b80b3</stp>
        <stp>1</stp>
        <tr r="Y7" s="7"/>
      </tp>
    </main>
    <main first="rtdsrv.8e5148da677749a4bc8c343ae9729ad9">
      <tp t="e">
        <v>#N/A</v>
        <stp/>
        <stp>15a82f8d-7cf1-4728-b594-eafdc14df0c5</stp>
        <stp>1</stp>
        <tr r="J22" s="4"/>
      </tp>
    </main>
    <main first="rtdsrv.8e5148da677749a4bc8c343ae9729ad9">
      <tp t="e">
        <v>#N/A</v>
        <stp/>
        <stp>276d4be6-ad1c-4c75-903a-54ab780b455c</stp>
        <stp>1</stp>
        <tr r="I25" s="3"/>
      </tp>
    </main>
    <main first="rtdsrv.8e5148da677749a4bc8c343ae9729ad9">
      <tp t="e">
        <v>#N/A</v>
        <stp/>
        <stp>ea7b1b02-0c25-4222-9926-b8b38d23d233</stp>
        <stp>1</stp>
        <tr r="H21" s="7"/>
      </tp>
    </main>
    <main first="rtdsrv.8e5148da677749a4bc8c343ae9729ad9">
      <tp t="e">
        <v>#N/A</v>
        <stp/>
        <stp>79e1fc24-a603-4454-9d39-b57f04b36287</stp>
        <stp>1</stp>
        <tr r="G24" s="1"/>
        <tr r="G24" s="1"/>
      </tp>
    </main>
    <main first="rtdsrv.8e5148da677749a4bc8c343ae9729ad9">
      <tp t="e">
        <v>#N/A</v>
        <stp/>
        <stp>aed60be9-24b8-443f-8db8-5535dd588fe6</stp>
        <stp>1</stp>
        <tr r="Q33" s="1"/>
      </tp>
    </main>
    <main first="rtdsrv.8e5148da677749a4bc8c343ae9729ad9">
      <tp t="e">
        <v>#N/A</v>
        <stp/>
        <stp>d3bc1530-b4ed-4bca-abe4-d008794c4894</stp>
        <stp>1</stp>
        <tr r="E8" s="3"/>
      </tp>
      <tp t="e">
        <v>#N/A</v>
        <stp/>
        <stp>812e9432-9a0f-4d44-9b38-3b31aaae55b4</stp>
        <stp>1</stp>
        <tr r="P28" s="7"/>
      </tp>
    </main>
    <main first="rtdsrv.8e5148da677749a4bc8c343ae9729ad9">
      <tp t="e">
        <v>#N/A</v>
        <stp/>
        <stp>b874d91a-0557-4842-83f9-bfe96b204a43</stp>
        <stp>1</stp>
        <tr r="D13" s="1"/>
        <tr r="D13" s="1"/>
      </tp>
      <tp t="e">
        <v>#N/A</v>
        <stp/>
        <stp>fefbd1af-c8de-4307-849a-7fde0396202b</stp>
        <stp>1</stp>
        <tr r="I15" s="1"/>
        <tr r="I15" s="1"/>
        <tr r="I15" s="1"/>
      </tp>
    </main>
    <main first="rtdsrv.8e5148da677749a4bc8c343ae9729ad9">
      <tp t="e">
        <v>#N/A</v>
        <stp/>
        <stp>71b7cae1-0a76-4ca9-9f12-19f79e7e461c</stp>
        <stp>1</stp>
        <tr r="X24" s="7"/>
      </tp>
      <tp t="e">
        <v>#N/A</v>
        <stp/>
        <stp>a563e826-ffce-4b93-8518-df1e6694fbb7</stp>
        <stp>1</stp>
        <tr r="J16" s="7"/>
      </tp>
    </main>
    <main first="rtdsrv.8e5148da677749a4bc8c343ae9729ad9">
      <tp t="e">
        <v>#N/A</v>
        <stp/>
        <stp>07f7fdef-c5f8-4095-a214-8449ab20dac5</stp>
        <stp>1</stp>
        <tr r="P7" s="7"/>
      </tp>
      <tp t="e">
        <v>#N/A</v>
        <stp/>
        <stp>3980401e-38eb-494a-bb52-5ba493fcd36f</stp>
        <stp>1</stp>
        <tr r="M37" s="5"/>
      </tp>
      <tp t="e">
        <v>#N/A</v>
        <stp/>
        <stp>077497c4-0806-4b11-b3e3-a21ef116aeb9</stp>
        <stp>1</stp>
        <tr r="H49" s="5"/>
      </tp>
    </main>
    <main first="rtdsrv.8e5148da677749a4bc8c343ae9729ad9">
      <tp t="e">
        <v>#N/A</v>
        <stp/>
        <stp>913ce67b-13be-46eb-be56-7f58d2d4035a</stp>
        <stp>1</stp>
        <tr r="V24" s="7"/>
      </tp>
    </main>
    <main first="rtdsrv.8e5148da677749a4bc8c343ae9729ad9">
      <tp t="e">
        <v>#N/A</v>
        <stp/>
        <stp>c1839d14-5c05-4ddd-867d-4bcedd3c0bf7</stp>
        <stp>1</stp>
        <tr r="U22" s="7"/>
      </tp>
    </main>
    <main first="rtdsrv.8e5148da677749a4bc8c343ae9729ad9">
      <tp t="e">
        <v>#N/A</v>
        <stp/>
        <stp>9ee86da8-1ecb-42d2-8538-22b131edab6f</stp>
        <stp>1</stp>
        <tr r="M27" s="7"/>
      </tp>
    </main>
    <main first="rtdsrv.8e5148da677749a4bc8c343ae9729ad9">
      <tp t="e">
        <v>#N/A</v>
        <stp/>
        <stp>8fe53b35-8ef7-46e8-9755-d224eba61511</stp>
        <stp>1</stp>
        <tr r="S6" s="7"/>
      </tp>
      <tp t="e">
        <v>#N/A</v>
        <stp/>
        <stp>255c738f-82ea-42a6-a5c6-f4abfb731488</stp>
        <stp>1</stp>
        <tr r="L10" s="7"/>
      </tp>
    </main>
    <main first="rtdsrv.8e5148da677749a4bc8c343ae9729ad9">
      <tp t="e">
        <v>#N/A</v>
        <stp/>
        <stp>a1fa4b0f-5d9d-4f7b-a04e-cf47bd106d5d</stp>
        <stp>1</stp>
        <tr r="E28" s="3"/>
      </tp>
      <tp t="e">
        <v>#N/A</v>
        <stp/>
        <stp>5185e3eb-f7ff-4153-9ba4-01862fafb783</stp>
        <stp>1</stp>
        <tr r="H33" s="5"/>
      </tp>
      <tp t="e">
        <v>#N/A</v>
        <stp/>
        <stp>13c5d63d-1833-4987-b11e-96e3f29e1a65</stp>
        <stp>1</stp>
        <tr r="X27" s="7"/>
      </tp>
    </main>
    <main first="rtdsrv.8e5148da677749a4bc8c343ae9729ad9">
      <tp t="e">
        <v>#N/A</v>
        <stp/>
        <stp>6c66682c-1c85-44d8-810b-6e72cd615988</stp>
        <stp>1</stp>
        <tr r="D34" s="1"/>
        <tr r="D34" s="1"/>
      </tp>
    </main>
    <main first="rtdsrv.8e5148da677749a4bc8c343ae9729ad9">
      <tp t="e">
        <v>#N/A</v>
        <stp/>
        <stp>1c76a94f-5bf7-495f-b687-45ccd16a4b95</stp>
        <stp>1</stp>
        <tr r="I47" s="5"/>
      </tp>
    </main>
    <main first="rtdsrv.8e5148da677749a4bc8c343ae9729ad9">
      <tp t="e">
        <v>#N/A</v>
        <stp/>
        <stp>02f4fab0-a701-4654-bcbe-0c580c9a211c</stp>
        <stp>1</stp>
        <tr r="N39" s="5"/>
      </tp>
    </main>
    <main first="rtdsrv.8e5148da677749a4bc8c343ae9729ad9">
      <tp t="e">
        <v>#N/A</v>
        <stp/>
        <stp>ee817457-8892-49b7-9b14-1c8725c1ad8c</stp>
        <stp>1</stp>
        <tr r="AB21" s="7"/>
      </tp>
      <tp t="e">
        <v>#N/A</v>
        <stp/>
        <stp>0b320294-16c2-425b-909c-5d279e529ee1</stp>
        <stp>1</stp>
        <tr r="G6" s="1"/>
        <tr r="G6" s="1"/>
      </tp>
    </main>
    <main first="rtdsrv.8e5148da677749a4bc8c343ae9729ad9">
      <tp t="e">
        <v>#N/A</v>
        <stp/>
        <stp>01efe5fd-f4f0-4463-94d3-b4bd358a3076</stp>
        <stp>1</stp>
        <tr r="B15" s="7"/>
      </tp>
      <tp t="e">
        <v>#N/A</v>
        <stp/>
        <stp>3e6e8cad-59fc-4cc6-9e1c-462bf0329587</stp>
        <stp>1</stp>
        <tr r="G36" s="4"/>
      </tp>
      <tp t="e">
        <v>#N/A</v>
        <stp/>
        <stp>6e482aa2-6092-4b37-8eaa-673c2e76acbf</stp>
        <stp>1</stp>
        <tr r="F18" s="4"/>
      </tp>
    </main>
    <main first="rtdsrv.8e5148da677749a4bc8c343ae9729ad9">
      <tp t="e">
        <v>#N/A</v>
        <stp/>
        <stp>8b45e696-2416-45ff-9d71-89441183d8cc</stp>
        <stp>1</stp>
        <tr r="K30" s="5"/>
      </tp>
    </main>
    <main first="rtdsrv.8e5148da677749a4bc8c343ae9729ad9">
      <tp t="e">
        <v>#N/A</v>
        <stp/>
        <stp>a30ca738-f673-4460-ac74-d63e593d31db</stp>
        <stp>1</stp>
        <tr r="J20" s="1"/>
        <tr r="J20" s="1"/>
      </tp>
      <tp t="e">
        <v>#N/A</v>
        <stp/>
        <stp>bdc28a3e-d045-4653-8470-c66497f33b50</stp>
        <stp>1</stp>
        <tr r="M16" s="5"/>
      </tp>
      <tp t="e">
        <v>#N/A</v>
        <stp/>
        <stp>3567af8c-da0f-45f1-9c30-f2f416b6a240</stp>
        <stp>1</stp>
        <tr r="D17" s="5"/>
      </tp>
      <tp t="e">
        <v>#N/A</v>
        <stp/>
        <stp>4ce5f3e7-3ee4-474f-8b7f-cf880e43d2f9</stp>
        <stp>1</stp>
        <tr r="AA12" s="7"/>
      </tp>
    </main>
    <main first="rtdsrv.8e5148da677749a4bc8c343ae9729ad9">
      <tp t="e">
        <v>#N/A</v>
        <stp/>
        <stp>0af58ec2-23f9-4a3d-89a4-8cc57161382f</stp>
        <stp>1</stp>
        <tr r="M48" s="5"/>
      </tp>
    </main>
    <main first="rtdsrv.8e5148da677749a4bc8c343ae9729ad9">
      <tp t="e">
        <v>#N/A</v>
        <stp/>
        <stp>203f4604-9a6b-4b38-9bdc-44e4e4ccbd62</stp>
        <stp>1</stp>
        <tr r="H13" s="7"/>
      </tp>
      <tp t="e">
        <v>#N/A</v>
        <stp/>
        <stp>e12d7fc8-93d2-473c-a2df-9feffb8c8091</stp>
        <stp>1</stp>
        <tr r="I26" s="7"/>
      </tp>
    </main>
    <main first="rtdsrv.8e5148da677749a4bc8c343ae9729ad9">
      <tp t="e">
        <v>#N/A</v>
        <stp/>
        <stp>a3cca293-44ef-478a-aa49-77e076909829</stp>
        <stp>1</stp>
        <tr r="N34" s="1"/>
        <tr r="N34" s="1"/>
      </tp>
    </main>
    <main first="rtdsrv.8e5148da677749a4bc8c343ae9729ad9">
      <tp t="e">
        <v>#N/A</v>
        <stp/>
        <stp>30a7ab0f-0a40-4087-8ff1-f292c8d00d35</stp>
        <stp>1</stp>
        <tr r="H31" s="5"/>
      </tp>
      <tp t="e">
        <v>#N/A</v>
        <stp/>
        <stp>4ccdae22-74bd-4889-b55d-13ca155f5e73</stp>
        <stp>1</stp>
        <tr r="D32" s="1"/>
        <tr r="D32" s="1"/>
      </tp>
    </main>
    <main first="rtdsrv.8e5148da677749a4bc8c343ae9729ad9">
      <tp t="e">
        <v>#N/A</v>
        <stp/>
        <stp>d45ba857-333f-449f-976c-82e7fc028694</stp>
        <stp>1</stp>
        <tr r="F19" s="7"/>
      </tp>
    </main>
    <main first="rtdsrv.8e5148da677749a4bc8c343ae9729ad9">
      <tp t="e">
        <v>#N/A</v>
        <stp/>
        <stp>9ed7e477-25f3-4a99-aaef-13a725239b08</stp>
        <stp>1</stp>
        <tr r="C46" s="5"/>
      </tp>
      <tp t="e">
        <v>#N/A</v>
        <stp/>
        <stp>14744d80-92ec-44a8-8f46-2d798b67f349</stp>
        <stp>1</stp>
        <tr r="E11" s="3"/>
      </tp>
      <tp t="e">
        <v>#N/A</v>
        <stp/>
        <stp>79aaaf7a-7b82-4e94-b3b2-7ec534eefbe5</stp>
        <stp>1</stp>
        <tr r="E25" s="7"/>
      </tp>
      <tp t="e">
        <v>#N/A</v>
        <stp/>
        <stp>b48ffca5-d134-4347-9bc2-88d23efca37a</stp>
        <stp>1</stp>
        <tr r="F12" s="7"/>
      </tp>
      <tp t="e">
        <v>#N/A</v>
        <stp/>
        <stp>84097cb0-9745-4b22-a2e9-7cca220f3a0c</stp>
        <stp>1</stp>
        <tr r="X12" s="7"/>
      </tp>
    </main>
    <main first="rtdsrv.8e5148da677749a4bc8c343ae9729ad9">
      <tp t="e">
        <v>#N/A</v>
        <stp/>
        <stp>77f98394-4c8d-4747-ac5d-fee95d7dce9d</stp>
        <stp>1</stp>
        <tr r="C18" s="5"/>
      </tp>
    </main>
    <main first="rtdsrv.8e5148da677749a4bc8c343ae9729ad9">
      <tp t="e">
        <v>#N/A</v>
        <stp/>
        <stp>83147f0a-41ac-4a2a-a56e-ff9c61285535</stp>
        <stp>1</stp>
        <tr r="C49" s="5"/>
      </tp>
    </main>
    <main first="rtdsrv.8e5148da677749a4bc8c343ae9729ad9">
      <tp t="e">
        <v>#N/A</v>
        <stp/>
        <stp>caa1501d-fb54-4ec2-89b4-9a63621a9c65</stp>
        <stp>1</stp>
        <tr r="E30" s="1"/>
        <tr r="E30" s="1"/>
        <tr r="E30" s="1"/>
      </tp>
      <tp t="e">
        <v>#N/A</v>
        <stp/>
        <stp>846624b9-fedf-44e6-a8f6-5e007588b923</stp>
        <stp>1</stp>
        <tr r="Q23" s="7"/>
      </tp>
    </main>
    <main first="rtdsrv.8e5148da677749a4bc8c343ae9729ad9">
      <tp t="e">
        <v>#N/A</v>
        <stp/>
        <stp>bcf5ed2a-7534-4618-9386-a696d8a8d65c</stp>
        <stp>1</stp>
        <tr r="H12" s="7"/>
      </tp>
      <tp t="e">
        <v>#N/A</v>
        <stp/>
        <stp>0db7f2f0-8d67-4514-88bf-3aee95cd2e98</stp>
        <stp>1</stp>
        <tr r="Q16" s="1"/>
      </tp>
      <tp t="e">
        <v>#N/A</v>
        <stp/>
        <stp>dd6070e5-9dd7-4eee-8522-e031178908c1</stp>
        <stp>1</stp>
        <tr r="L11" s="7"/>
      </tp>
    </main>
    <main first="rtdsrv.8e5148da677749a4bc8c343ae9729ad9">
      <tp t="e">
        <v>#N/A</v>
        <stp/>
        <stp>572984e3-3a1b-4bc3-b982-7e166f19da11</stp>
        <stp>1</stp>
        <tr r="I18" s="5"/>
      </tp>
    </main>
    <main first="rtdsrv.8e5148da677749a4bc8c343ae9729ad9">
      <tp t="e">
        <v>#N/A</v>
        <stp/>
        <stp>2c2a15e4-1ca6-49e5-8042-d106cb3644c0</stp>
        <stp>1</stp>
        <tr r="E20" s="7"/>
      </tp>
      <tp t="e">
        <v>#N/A</v>
        <stp/>
        <stp>aba47a91-c5f7-49d0-9e4e-f1b97a2fb5f9</stp>
        <stp>1</stp>
        <tr r="H22" s="7"/>
      </tp>
      <tp t="e">
        <v>#N/A</v>
        <stp/>
        <stp>695a71ca-c583-40f1-a003-1539412a3d24</stp>
        <stp>1</stp>
        <tr r="M16" s="1"/>
        <tr r="M16" s="1"/>
        <tr r="M16" s="1"/>
      </tp>
    </main>
    <main first="rtdsrv.8e5148da677749a4bc8c343ae9729ad9">
      <tp t="e">
        <v>#N/A</v>
        <stp/>
        <stp>b3f2b245-baa0-4274-bb36-eae6da916554</stp>
        <stp>1</stp>
        <tr r="U13" s="7"/>
      </tp>
    </main>
    <main first="rtdsrv.8e5148da677749a4bc8c343ae9729ad9">
      <tp t="e">
        <v>#N/A</v>
        <stp/>
        <stp>831a504a-f538-4aaa-94f2-db63c4682dae</stp>
        <stp>1</stp>
        <tr r="X25" s="7"/>
      </tp>
      <tp t="e">
        <v>#N/A</v>
        <stp/>
        <stp>9f14e318-9988-4cf4-bf50-fe13a30770a4</stp>
        <stp>1</stp>
        <tr r="F14" s="4"/>
      </tp>
    </main>
    <main first="rtdsrv.8e5148da677749a4bc8c343ae9729ad9">
      <tp t="e">
        <v>#N/A</v>
        <stp/>
        <stp>cb49146e-87cc-47a6-9921-8b1cbc8dda33</stp>
        <stp>1</stp>
        <tr r="J28" s="7"/>
      </tp>
    </main>
    <main first="rtdsrv.8e5148da677749a4bc8c343ae9729ad9">
      <tp t="e">
        <v>#N/A</v>
        <stp/>
        <stp>53205cdc-2473-44f2-aae4-74e6bc406eb2</stp>
        <stp>1</stp>
        <tr r="O15" s="7"/>
      </tp>
    </main>
    <main first="rtdsrv.8e5148da677749a4bc8c343ae9729ad9">
      <tp t="e">
        <v>#N/A</v>
        <stp/>
        <stp>01574591-1753-496a-826a-f3ab24c102cd</stp>
        <stp>1</stp>
        <tr r="H30" s="5"/>
      </tp>
      <tp t="e">
        <v>#N/A</v>
        <stp/>
        <stp>fcfcc201-744c-41f3-b3af-2a0d57a5c2ba</stp>
        <stp>1</stp>
        <tr r="Z7" s="7"/>
      </tp>
    </main>
    <main first="rtdsrv.8e5148da677749a4bc8c343ae9729ad9">
      <tp t="e">
        <v>#N/A</v>
        <stp/>
        <stp>046f86a6-0684-4a3c-96cb-0737f59c985a</stp>
        <stp>1</stp>
        <tr r="L11" s="1"/>
        <tr r="L11" s="1"/>
      </tp>
      <tp t="e">
        <v>#N/A</v>
        <stp/>
        <stp>10052751-81b2-47c6-a716-007763e758e5</stp>
        <stp>1</stp>
        <tr r="I50" s="5"/>
      </tp>
    </main>
    <main first="rtdsrv.8e5148da677749a4bc8c343ae9729ad9">
      <tp t="e">
        <v>#N/A</v>
        <stp/>
        <stp>5b018a87-14a1-43d7-b53c-57ce40735fde</stp>
        <stp>1</stp>
        <tr r="P26" s="5"/>
      </tp>
      <tp t="e">
        <v>#N/A</v>
        <stp/>
        <stp>1fd9f9a8-0cce-4ca0-b61b-e085a89d81f7</stp>
        <stp>1</stp>
        <tr r="R25" s="7"/>
      </tp>
    </main>
    <main first="rtdsrv.8e5148da677749a4bc8c343ae9729ad9">
      <tp t="e">
        <v>#N/A</v>
        <stp/>
        <stp>e58e4e57-8828-4390-bef2-aab18f137556</stp>
        <stp>1</stp>
        <tr r="X28" s="7"/>
      </tp>
      <tp t="e">
        <v>#N/A</v>
        <stp/>
        <stp>90a2f952-712a-4abd-a50d-b6755d83e681</stp>
        <stp>1</stp>
        <tr r="H30" s="7"/>
      </tp>
    </main>
    <main first="rtdsrv.8e5148da677749a4bc8c343ae9729ad9">
      <tp t="e">
        <v>#N/A</v>
        <stp/>
        <stp>8d565acf-6e2e-4afa-b778-e8a200456aac</stp>
        <stp>1</stp>
        <tr r="C6" s="1"/>
      </tp>
      <tp t="e">
        <v>#N/A</v>
        <stp/>
        <stp>d1bafaac-1691-45c7-8869-86059a453923</stp>
        <stp>1</stp>
        <tr r="M24" s="3"/>
      </tp>
      <tp t="e">
        <v>#N/A</v>
        <stp/>
        <stp>996d3c64-6786-4fb3-a500-ed68693db996</stp>
        <stp>1</stp>
        <tr r="I21" s="7"/>
      </tp>
    </main>
    <main first="rtdsrv.8e5148da677749a4bc8c343ae9729ad9">
      <tp t="e">
        <v>#N/A</v>
        <stp/>
        <stp>7c1b9a81-f0e4-4a68-bf5c-a71102adf56e</stp>
        <stp>1</stp>
        <tr r="G8" s="1"/>
        <tr r="G8" s="1"/>
      </tp>
    </main>
    <main first="rtdsrv.8e5148da677749a4bc8c343ae9729ad9">
      <tp t="e">
        <v>#N/A</v>
        <stp/>
        <stp>e4177aed-dc36-489a-81de-28e1b5facc95</stp>
        <stp>1</stp>
        <tr r="L29" s="7"/>
      </tp>
      <tp t="e">
        <v>#N/A</v>
        <stp/>
        <stp>67f39cd5-7fc4-4a38-bac2-b66ba3c45fd5</stp>
        <stp>1</stp>
        <tr r="Z9" s="7"/>
      </tp>
    </main>
    <main first="rtdsrv.8e5148da677749a4bc8c343ae9729ad9">
      <tp t="e">
        <v>#N/A</v>
        <stp/>
        <stp>252eb403-dd07-4d06-84a8-f6deb95bf388</stp>
        <stp>1</stp>
        <tr r="N26" s="7"/>
      </tp>
    </main>
    <main first="rtdsrv.8e5148da677749a4bc8c343ae9729ad9">
      <tp t="e">
        <v>#N/A</v>
        <stp/>
        <stp>0a8a01dc-b541-4bc9-97e4-2cb2525cccc9</stp>
        <stp>1</stp>
        <tr r="D31" s="1"/>
        <tr r="D31" s="1"/>
      </tp>
    </main>
    <main first="rtdsrv.8e5148da677749a4bc8c343ae9729ad9">
      <tp t="e">
        <v>#N/A</v>
        <stp/>
        <stp>507306a0-b37b-42a6-921c-c055d9c93af6</stp>
        <stp>1</stp>
        <tr r="I14" s="3"/>
      </tp>
      <tp t="e">
        <v>#N/A</v>
        <stp/>
        <stp>8b4b4b4d-a085-42a2-896a-db25a00ed09a</stp>
        <stp>1</stp>
        <tr r="I22" s="7"/>
      </tp>
      <tp t="e">
        <v>#N/A</v>
        <stp/>
        <stp>51f7beaa-8ea8-4d7f-810e-976c5e29fa84</stp>
        <stp>1</stp>
        <tr r="M8" s="1"/>
        <tr r="M8" s="1"/>
      </tp>
      <tp t="e">
        <v>#N/A</v>
        <stp/>
        <stp>5d96cf00-12f2-4c9f-a289-9f331801e09e</stp>
        <stp>1</stp>
        <tr r="J50" s="4"/>
      </tp>
    </main>
    <main first="rtdsrv.8e5148da677749a4bc8c343ae9729ad9">
      <tp t="e">
        <v>#N/A</v>
        <stp/>
        <stp>b34c3ec2-aadd-4313-a080-f0d55d45ce7b</stp>
        <stp>1</stp>
        <tr r="D17" s="7"/>
      </tp>
    </main>
    <main first="rtdsrv.8e5148da677749a4bc8c343ae9729ad9">
      <tp t="e">
        <v>#N/A</v>
        <stp/>
        <stp>f97bf789-b54a-4244-82bb-50dd48f5b831</stp>
        <stp>1</stp>
        <tr r="I21" s="5"/>
      </tp>
      <tp t="e">
        <v>#N/A</v>
        <stp/>
        <stp>9f451693-80db-46f0-b192-b21dc7a5897b</stp>
        <stp>1</stp>
        <tr r="M9" s="5"/>
      </tp>
    </main>
    <main first="rtdsrv.8e5148da677749a4bc8c343ae9729ad9">
      <tp t="e">
        <v>#N/A</v>
        <stp/>
        <stp>87bf2ed7-7344-4e63-b8ff-47021e3114ed</stp>
        <stp>1</stp>
        <tr r="H19" s="5"/>
      </tp>
    </main>
    <main first="rtdsrv.8e5148da677749a4bc8c343ae9729ad9">
      <tp t="e">
        <v>#N/A</v>
        <stp/>
        <stp>b33b6598-5373-41ba-8708-a1df61e7a010</stp>
        <stp>1</stp>
        <tr r="G16" s="4"/>
      </tp>
      <tp t="e">
        <v>#N/A</v>
        <stp/>
        <stp>9dc403f4-ddf8-4589-b9a4-500368ff4e5a</stp>
        <stp>1</stp>
        <tr r="S8" s="7"/>
      </tp>
      <tp t="e">
        <v>#N/A</v>
        <stp/>
        <stp>74545eeb-e7e7-492b-807a-e587e4180f88</stp>
        <stp>1</stp>
        <tr r="R29" s="7"/>
      </tp>
      <tp t="e">
        <v>#N/A</v>
        <stp/>
        <stp>e28fbd1b-8a1d-4173-8c9b-c4781ff2b1a3</stp>
        <stp>1</stp>
        <tr r="K42" s="5"/>
      </tp>
      <tp t="e">
        <v>#N/A</v>
        <stp/>
        <stp>5f5f2d09-4a1b-4035-9b6c-35a9870b8409</stp>
        <stp>1</stp>
        <tr r="H20" s="5"/>
      </tp>
    </main>
    <main first="rtdsrv.8e5148da677749a4bc8c343ae9729ad9">
      <tp t="e">
        <v>#N/A</v>
        <stp/>
        <stp>62309ddd-6dc7-4717-a02f-71c10136727c</stp>
        <stp>1</stp>
        <tr r="J24" s="4"/>
      </tp>
      <tp t="e">
        <v>#N/A</v>
        <stp/>
        <stp>07c6d2ed-5d8b-4ab2-8d8f-8e7ebe5fb625</stp>
        <stp>1</stp>
        <tr r="H31" s="1"/>
        <tr r="H31" s="1"/>
        <tr r="H31" s="1"/>
      </tp>
      <tp t="e">
        <v>#N/A</v>
        <stp/>
        <stp>61bdaa42-867c-47d5-91a1-9574cf6f3a98</stp>
        <stp>1</stp>
        <tr r="Q17" s="1"/>
      </tp>
      <tp t="e">
        <v>#N/A</v>
        <stp/>
        <stp>8803b454-b844-4ff1-bd26-fd86fe8fdb3b</stp>
        <stp>1</stp>
        <tr r="L24" s="7"/>
      </tp>
      <tp t="e">
        <v>#N/A</v>
        <stp/>
        <stp>d3d71b8f-bf4f-4ebe-a572-9cf077d6b36b</stp>
        <stp>1</stp>
        <tr r="D28" s="1"/>
        <tr r="D28" s="1"/>
      </tp>
      <tp t="e">
        <v>#N/A</v>
        <stp/>
        <stp>21a88a2a-d9c1-4978-adc0-6cf43b3ae312</stp>
        <stp>1</stp>
        <tr r="F40" s="5"/>
      </tp>
      <tp t="e">
        <v>#N/A</v>
        <stp/>
        <stp>8ce16d8e-bd83-4c19-866e-78ad5d5d0f82</stp>
        <stp>1</stp>
        <tr r="E22" s="1"/>
        <tr r="E22" s="1"/>
      </tp>
    </main>
    <main first="rtdsrv.8e5148da677749a4bc8c343ae9729ad9">
      <tp t="e">
        <v>#N/A</v>
        <stp/>
        <stp>895aee95-8f4b-4cda-a15b-69de3651da23</stp>
        <stp>1</stp>
        <tr r="J45" s="4"/>
      </tp>
      <tp t="e">
        <v>#N/A</v>
        <stp/>
        <stp>61514aef-ab8e-48a7-bbfb-ff271af38924</stp>
        <stp>1</stp>
        <tr r="F50" s="5"/>
      </tp>
      <tp t="e">
        <v>#N/A</v>
        <stp/>
        <stp>5cda116b-4b23-4208-b97b-7bef23e70bd5</stp>
        <stp>1</stp>
        <tr r="M24" s="7"/>
      </tp>
    </main>
    <main first="rtdsrv.8e5148da677749a4bc8c343ae9729ad9">
      <tp t="e">
        <v>#N/A</v>
        <stp/>
        <stp>247458b7-e585-4ce2-bb80-74628ad97244</stp>
        <stp>1</stp>
        <tr r="C34" s="1"/>
        <tr r="C34" s="1"/>
        <tr r="C34" s="1"/>
      </tp>
      <tp t="e">
        <v>#N/A</v>
        <stp/>
        <stp>f01abdb2-d179-4022-a7b1-d1d64a35e543</stp>
        <stp>1</stp>
        <tr r="J44" s="4"/>
      </tp>
    </main>
    <main first="rtdsrv.8e5148da677749a4bc8c343ae9729ad9">
      <tp t="e">
        <v>#N/A</v>
        <stp/>
        <stp>7ff287d3-53b3-429f-83ce-81dc11472618</stp>
        <stp>1</stp>
        <tr r="G18" s="7"/>
      </tp>
    </main>
    <main first="rtdsrv.8e5148da677749a4bc8c343ae9729ad9">
      <tp t="e">
        <v>#N/A</v>
        <stp/>
        <stp>abb98edf-ae13-4867-917d-fb475f781b3e</stp>
        <stp>1</stp>
        <tr r="G23" s="1"/>
        <tr r="G23" s="1"/>
      </tp>
      <tp t="e">
        <v>#N/A</v>
        <stp/>
        <stp>84b892e9-486f-48c7-9430-c9738ca2ebc2</stp>
        <stp>1</stp>
        <tr r="C30" s="4"/>
      </tp>
    </main>
    <main first="rtdsrv.8e5148da677749a4bc8c343ae9729ad9">
      <tp t="e">
        <v>#N/A</v>
        <stp/>
        <stp>714ed5ed-620d-4aa9-b89f-b3f7cf7dac9d</stp>
        <stp>1</stp>
        <tr r="P49" s="5"/>
      </tp>
    </main>
    <main first="rtdsrv.8e5148da677749a4bc8c343ae9729ad9">
      <tp t="e">
        <v>#N/A</v>
        <stp/>
        <stp>1ce7f546-f198-4e7f-8067-ad825b312c6c</stp>
        <stp>1</stp>
        <tr r="F27" s="7"/>
      </tp>
      <tp t="e">
        <v>#N/A</v>
        <stp/>
        <stp>19d5c6f7-d4e2-4186-b9ea-81f11a60f6d0</stp>
        <stp>1</stp>
        <tr r="C49" s="4"/>
      </tp>
    </main>
    <main first="rtdsrv.8e5148da677749a4bc8c343ae9729ad9">
      <tp t="e">
        <v>#N/A</v>
        <stp/>
        <stp>625f52ef-7ab4-4bb9-a7b0-ed4fcf2a5f3b</stp>
        <stp>1</stp>
        <tr r="B22" s="7"/>
      </tp>
    </main>
    <main first="rtdsrv.8e5148da677749a4bc8c343ae9729ad9">
      <tp t="e">
        <v>#N/A</v>
        <stp/>
        <stp>13d32530-2442-447a-b515-e54c3d114d47</stp>
        <stp>1</stp>
        <tr r="D35" s="4"/>
      </tp>
    </main>
    <main first="rtdsrv.8e5148da677749a4bc8c343ae9729ad9">
      <tp t="e">
        <v>#N/A</v>
        <stp/>
        <stp>c131ad52-da4c-4f85-bcae-8f81481cd71e</stp>
        <stp>1</stp>
        <tr r="K25" s="7"/>
      </tp>
    </main>
    <main first="rtdsrv.8e5148da677749a4bc8c343ae9729ad9">
      <tp t="e">
        <v>#N/A</v>
        <stp/>
        <stp>da86944d-7558-4309-90d2-e464da781a1e</stp>
        <stp>1</stp>
        <tr r="D7" s="5"/>
      </tp>
    </main>
    <main first="rtdsrv.8e5148da677749a4bc8c343ae9729ad9">
      <tp t="e">
        <v>#N/A</v>
        <stp/>
        <stp>82f44b88-8ef5-46a9-a959-2be84f5e2ccd</stp>
        <stp>1</stp>
        <tr r="M6" s="3"/>
      </tp>
    </main>
    <main first="rtdsrv.8e5148da677749a4bc8c343ae9729ad9">
      <tp t="e">
        <v>#N/A</v>
        <stp/>
        <stp>98834f00-0885-4dce-a5e8-422972f69f35</stp>
        <stp>1</stp>
        <tr r="G44" s="4"/>
      </tp>
    </main>
    <main first="rtdsrv.8e5148da677749a4bc8c343ae9729ad9">
      <tp t="e">
        <v>#N/A</v>
        <stp/>
        <stp>ccda49db-52fe-42be-b138-dcba24e6c89f</stp>
        <stp>1</stp>
        <tr r="E9" s="3"/>
      </tp>
      <tp t="e">
        <v>#N/A</v>
        <stp/>
        <stp>8876c35a-2e6c-4454-a9cd-7cc31165e8d6</stp>
        <stp>1</stp>
        <tr r="H23" s="5"/>
      </tp>
      <tp t="e">
        <v>#N/A</v>
        <stp/>
        <stp>9300744d-92b1-4b44-a9b9-43b4ece74e82</stp>
        <stp>1</stp>
        <tr r="Q32" s="1"/>
      </tp>
      <tp t="e">
        <v>#N/A</v>
        <stp/>
        <stp>7ebe172b-72c4-46e4-8e58-2bcec6394a02</stp>
        <stp>1</stp>
        <tr r="D50" s="5"/>
      </tp>
    </main>
    <main first="rtdsrv.8e5148da677749a4bc8c343ae9729ad9">
      <tp t="e">
        <v>#N/A</v>
        <stp/>
        <stp>6ad85aba-70c6-4178-a3e1-12393185ec2b</stp>
        <stp>1</stp>
        <tr r="H51" s="5"/>
      </tp>
    </main>
    <main first="rtdsrv.8e5148da677749a4bc8c343ae9729ad9">
      <tp t="e">
        <v>#N/A</v>
        <stp/>
        <stp>b2910472-b5f7-4cf3-abe1-fcbcff767796</stp>
        <stp>1</stp>
        <tr r="C28" s="5"/>
      </tp>
    </main>
    <main first="rtdsrv.8e5148da677749a4bc8c343ae9729ad9">
      <tp t="e">
        <v>#N/A</v>
        <stp/>
        <stp>dda7d3d4-ed59-4c38-b448-8f4eac331f7e</stp>
        <stp>1</stp>
        <tr r="J14" s="4"/>
      </tp>
    </main>
    <main first="rtdsrv.8e5148da677749a4bc8c343ae9729ad9">
      <tp t="e">
        <v>#N/A</v>
        <stp/>
        <stp>ae7fb0ed-0edc-4924-9c08-ea65468a9e86</stp>
        <stp>1</stp>
        <tr r="D12" s="7"/>
      </tp>
      <tp t="e">
        <v>#N/A</v>
        <stp/>
        <stp>f2ef9ed6-78c5-4400-928b-68f318397ba0</stp>
        <stp>1</stp>
        <tr r="D9" s="7"/>
      </tp>
      <tp t="e">
        <v>#N/A</v>
        <stp/>
        <stp>5220fa65-7694-4298-b3ea-53a524fe2538</stp>
        <stp>1</stp>
        <tr r="H13" s="5"/>
      </tp>
      <tp t="e">
        <v>#N/A</v>
        <stp/>
        <stp>5b817a6b-e6dd-4869-88c8-d336c80073f5</stp>
        <stp>1</stp>
        <tr r="P47" s="5"/>
      </tp>
      <tp t="e">
        <v>#N/A</v>
        <stp/>
        <stp>a64320b8-f7d5-4771-a6d5-852532f04348</stp>
        <stp>1</stp>
        <tr r="G35" s="1"/>
        <tr r="G35" s="1"/>
      </tp>
    </main>
    <main first="rtdsrv.8e5148da677749a4bc8c343ae9729ad9">
      <tp t="e">
        <v>#N/A</v>
        <stp/>
        <stp>c34eb023-8f68-43e2-9d5f-2cdcf7854088</stp>
        <stp>1</stp>
        <tr r="K4" s="3"/>
      </tp>
    </main>
    <main first="rtdsrv.8e5148da677749a4bc8c343ae9729ad9">
      <tp t="e">
        <v>#N/A</v>
        <stp/>
        <stp>dc08c6a7-2631-4287-bf26-0252955b95d8</stp>
        <stp>1</stp>
        <tr r="Q8" s="7"/>
      </tp>
    </main>
    <main first="rtdsrv.8e5148da677749a4bc8c343ae9729ad9">
      <tp t="e">
        <v>#N/A</v>
        <stp/>
        <stp>bca46f1d-3fb5-46a7-92a0-34d2b9028879</stp>
        <stp>1</stp>
        <tr r="P16" s="5"/>
      </tp>
      <tp t="e">
        <v>#N/A</v>
        <stp/>
        <stp>f82d8043-8441-4b02-914b-3b4f730817db</stp>
        <stp>1</stp>
        <tr r="C33" s="1"/>
        <tr r="C33" s="1"/>
        <tr r="C33" s="1"/>
      </tp>
      <tp t="e">
        <v>#N/A</v>
        <stp/>
        <stp>08e613f8-6f89-4e9b-a8f2-50d1ea6f3a2a</stp>
        <stp>1</stp>
        <tr r="I12" s="7"/>
      </tp>
    </main>
    <main first="rtdsrv.8e5148da677749a4bc8c343ae9729ad9">
      <tp t="e">
        <v>#N/A</v>
        <stp/>
        <stp>b9fb7560-fa57-458f-a20e-6df0170e50ab</stp>
        <stp>1</stp>
        <tr r="E9" s="7"/>
      </tp>
    </main>
    <main first="rtdsrv.8e5148da677749a4bc8c343ae9729ad9">
      <tp t="e">
        <v>#N/A</v>
        <stp/>
        <stp>94016369-a0f1-400f-94b6-ad32469326cb</stp>
        <stp>1</stp>
        <tr r="M25" s="1"/>
        <tr r="M25" s="1"/>
        <tr r="M25" s="1"/>
      </tp>
    </main>
    <main first="rtdsrv.8e5148da677749a4bc8c343ae9729ad9">
      <tp t="e">
        <v>#N/A</v>
        <stp/>
        <stp>e6019f7e-4396-4d81-94a3-6cae809058aa</stp>
        <stp>1</stp>
        <tr r="D28" s="4"/>
      </tp>
      <tp t="e">
        <v>#N/A</v>
        <stp/>
        <stp>046ed280-9570-4595-bbc8-e12e5827281c</stp>
        <stp>1</stp>
        <tr r="G45" s="4"/>
      </tp>
      <tp t="e">
        <v>#N/A</v>
        <stp/>
        <stp>58c8ca8e-10b1-4d3b-8f2e-91d75a26c3cf</stp>
        <stp>1</stp>
        <tr r="X8" s="7"/>
      </tp>
      <tp t="e">
        <v>#N/A</v>
        <stp/>
        <stp>8e59e6af-deb9-4ed3-961d-8d257b96df4f</stp>
        <stp>1</stp>
        <tr r="E23" s="3"/>
      </tp>
    </main>
    <main first="rtdsrv.8e5148da677749a4bc8c343ae9729ad9">
      <tp t="e">
        <v>#N/A</v>
        <stp/>
        <stp>477a6d44-78d6-4b3a-beb5-18e445e180d0</stp>
        <stp>1</stp>
        <tr r="E27" s="1"/>
        <tr r="E27" s="1"/>
        <tr r="E27" s="1"/>
      </tp>
    </main>
    <main first="rtdsrv.8e5148da677749a4bc8c343ae9729ad9">
      <tp t="e">
        <v>#N/A</v>
        <stp/>
        <stp>f6fa30da-3798-46ea-9524-51282fd998b3</stp>
        <stp>1</stp>
        <tr r="E23" s="1"/>
        <tr r="E23" s="1"/>
        <tr r="E23" s="1"/>
      </tp>
      <tp t="e">
        <v>#N/A</v>
        <stp/>
        <stp>b1aea4dd-f2ab-49ef-a09e-5b894eb16184</stp>
        <stp>1</stp>
        <tr r="C47" s="4"/>
      </tp>
      <tp t="e">
        <v>#N/A</v>
        <stp/>
        <stp>4e89e45a-70cc-4a22-9277-2181a273bede</stp>
        <stp>1</stp>
        <tr r="F26" s="4"/>
      </tp>
    </main>
    <main first="rtdsrv.8e5148da677749a4bc8c343ae9729ad9">
      <tp t="e">
        <v>#N/A</v>
        <stp/>
        <stp>4f80a9a3-412e-414c-b50f-14f720050f5d</stp>
        <stp>1</stp>
        <tr r="K15" s="5"/>
      </tp>
    </main>
    <main first="rtdsrv.8e5148da677749a4bc8c343ae9729ad9">
      <tp t="e">
        <v>#N/A</v>
        <stp/>
        <stp>33952949-867e-4c46-a6dc-7bed29c8f17a</stp>
        <stp>1</stp>
        <tr r="I46" s="5"/>
      </tp>
      <tp t="e">
        <v>#N/A</v>
        <stp/>
        <stp>0d6151a6-d81c-4a6f-9516-da5024bc65b9</stp>
        <stp>1</stp>
        <tr r="I39" s="5"/>
      </tp>
    </main>
    <main first="rtdsrv.8e5148da677749a4bc8c343ae9729ad9">
      <tp t="e">
        <v>#N/A</v>
        <stp/>
        <stp>82b8d069-5546-4a80-9f50-19384c545ece</stp>
        <stp>1</stp>
        <tr r="Q26" s="1"/>
      </tp>
      <tp t="e">
        <v>#N/A</v>
        <stp/>
        <stp>5ee67c15-7d3b-416f-b83b-bdbc17769082</stp>
        <stp>1</stp>
        <tr r="Q29" s="1"/>
      </tp>
      <tp t="e">
        <v>#N/A</v>
        <stp/>
        <stp>f5a7cd0f-ce12-4810-8146-3d3b16661c50</stp>
        <stp>1</stp>
        <tr r="M8" s="5"/>
      </tp>
    </main>
    <main first="rtdsrv.8e5148da677749a4bc8c343ae9729ad9">
      <tp t="e">
        <v>#N/A</v>
        <stp/>
        <stp>93a07589-c0f5-4f2e-a850-f80742bce798</stp>
        <stp>1</stp>
        <tr r="O30" s="7"/>
      </tp>
    </main>
    <main first="rtdsrv.8e5148da677749a4bc8c343ae9729ad9">
      <tp t="e">
        <v>#N/A</v>
        <stp/>
        <stp>0141b02d-e96a-41f0-8c2d-7bc869ee1ab3</stp>
        <stp>1</stp>
        <tr r="N36" s="5"/>
      </tp>
    </main>
    <main first="rtdsrv.8e5148da677749a4bc8c343ae9729ad9">
      <tp t="e">
        <v>#N/A</v>
        <stp/>
        <stp>9d210608-ede0-49fa-b72f-5dd52885f173</stp>
        <stp>1</stp>
        <tr r="P22" s="7"/>
      </tp>
    </main>
    <main first="rtdsrv.8e5148da677749a4bc8c343ae9729ad9">
      <tp t="e">
        <v>#N/A</v>
        <stp/>
        <stp>67dc88a1-f9dc-4c3c-911f-0ae95ce7cbff</stp>
        <stp>1</stp>
        <tr r="R23" s="7"/>
      </tp>
    </main>
    <main first="rtdsrv.8e5148da677749a4bc8c343ae9729ad9">
      <tp t="e">
        <v>#N/A</v>
        <stp/>
        <stp>4abfe3b4-4921-44fa-b94f-140e292d7303</stp>
        <stp>1</stp>
        <tr r="J28" s="4"/>
      </tp>
      <tp t="e">
        <v>#N/A</v>
        <stp/>
        <stp>59808dde-e789-4a40-a0da-576294cb7369</stp>
        <stp>1</stp>
        <tr r="D13" s="5"/>
      </tp>
    </main>
    <main first="rtdsrv.8e5148da677749a4bc8c343ae9729ad9">
      <tp t="e">
        <v>#N/A</v>
        <stp/>
        <stp>22c12268-f480-4b80-ab91-6a15f6ae051f</stp>
        <stp>1</stp>
        <tr r="G15" s="7"/>
      </tp>
    </main>
    <main first="rtdsrv.8e5148da677749a4bc8c343ae9729ad9">
      <tp t="e">
        <v>#N/A</v>
        <stp/>
        <stp>c77a9f4f-5e4a-44f6-afa0-61a73487428b</stp>
        <stp>1</stp>
        <tr r="C51" s="5"/>
      </tp>
      <tp t="e">
        <v>#N/A</v>
        <stp/>
        <stp>0bd2b85c-80db-411f-8de4-ddef3f1f8e08</stp>
        <stp>1</stp>
        <tr r="F51" s="4"/>
      </tp>
      <tp t="e">
        <v>#N/A</v>
        <stp/>
        <stp>5b016165-bc94-4196-9a13-bc7ef8bda510</stp>
        <stp>1</stp>
        <tr r="H35" s="1"/>
        <tr r="H35" s="1"/>
      </tp>
      <tp t="e">
        <v>#N/A</v>
        <stp/>
        <stp>132997f7-f38a-4676-a5ac-d60839be1bd8</stp>
        <stp>1</stp>
        <tr r="K12" s="7"/>
      </tp>
    </main>
    <main first="rtdsrv.8e5148da677749a4bc8c343ae9729ad9">
      <tp t="e">
        <v>#N/A</v>
        <stp/>
        <stp>27eec3ce-468e-499a-af10-97b5f3e4816e</stp>
        <stp>1</stp>
        <tr r="C46" s="4"/>
      </tp>
      <tp t="e">
        <v>#N/A</v>
        <stp/>
        <stp>b7f7d707-fbba-4436-bb81-85e00afe1bee</stp>
        <stp>1</stp>
        <tr r="E17" s="7"/>
      </tp>
      <tp t="e">
        <v>#N/A</v>
        <stp/>
        <stp>6a620853-69a0-4d7d-bef1-d0119e1c6f00</stp>
        <stp>1</stp>
        <tr r="D8" s="5"/>
      </tp>
    </main>
    <main first="rtdsrv.8e5148da677749a4bc8c343ae9729ad9">
      <tp t="e">
        <v>#N/A</v>
        <stp/>
        <stp>586aad3a-39af-4735-b6be-be0dccee8a91</stp>
        <stp>1</stp>
        <tr r="M23" s="1"/>
        <tr r="M23" s="1"/>
        <tr r="M23" s="1"/>
      </tp>
      <tp t="e">
        <v>#N/A</v>
        <stp/>
        <stp>bf26a274-fa0f-4ff6-95f4-d1c2e5d8971c</stp>
        <stp>1</stp>
        <tr r="N24" s="7"/>
      </tp>
      <tp t="e">
        <v>#N/A</v>
        <stp/>
        <stp>ed6a1fd8-bfe4-4971-832f-38aa108c7d68</stp>
        <stp>1</stp>
        <tr r="D22" s="7"/>
      </tp>
      <tp t="e">
        <v>#N/A</v>
        <stp/>
        <stp>68be0af4-ab7f-45d8-9aa9-1e4277792caf</stp>
        <stp>1</stp>
        <tr r="P43" s="5"/>
      </tp>
    </main>
    <main first="rtdsrv.8e5148da677749a4bc8c343ae9729ad9">
      <tp t="e">
        <v>#N/A</v>
        <stp/>
        <stp>52b59cb7-42fe-45b1-9785-e6ad95680063</stp>
        <stp>1</stp>
        <tr r="F18" s="7"/>
      </tp>
    </main>
    <main first="rtdsrv.8e5148da677749a4bc8c343ae9729ad9">
      <tp t="e">
        <v>#N/A</v>
        <stp/>
        <stp>bee04c6c-1d0a-47fb-9101-d6cb4fc9c981</stp>
        <stp>1</stp>
        <tr r="M20" s="1"/>
        <tr r="M20" s="1"/>
        <tr r="M20" s="1"/>
      </tp>
      <tp t="e">
        <v>#N/A</v>
        <stp/>
        <stp>dd4fe097-91d3-4c0e-bbfe-47f0ccf6d345</stp>
        <stp>1</stp>
        <tr r="L7" s="7"/>
      </tp>
      <tp t="e">
        <v>#N/A</v>
        <stp/>
        <stp>d2f0dad0-2fe7-4adf-a6d8-16420e8f7036</stp>
        <stp>1</stp>
        <tr r="J29" s="7"/>
      </tp>
    </main>
    <main first="rtdsrv.8e5148da677749a4bc8c343ae9729ad9">
      <tp t="e">
        <v>#N/A</v>
        <stp/>
        <stp>4d97f9eb-5e30-47f9-b4c6-1881ba1f1bac</stp>
        <stp>1</stp>
        <tr r="G23" s="4"/>
      </tp>
      <tp t="e">
        <v>#N/A</v>
        <stp/>
        <stp>55db3c3b-983b-4600-8acc-6678252fccbd</stp>
        <stp>1</stp>
        <tr r="L20" s="1"/>
        <tr r="L20" s="1"/>
      </tp>
      <tp t="e">
        <v>#N/A</v>
        <stp/>
        <stp>ec452eac-6f2f-461e-bf6b-ce43608eab9a</stp>
        <stp>1</stp>
        <tr r="F44" s="4"/>
      </tp>
    </main>
    <main first="rtdsrv.8e5148da677749a4bc8c343ae9729ad9">
      <tp t="e">
        <v>#N/A</v>
        <stp/>
        <stp>c21bde52-012b-4635-9c54-7b96b848582d</stp>
        <stp>1</stp>
        <tr r="F42" s="5"/>
      </tp>
    </main>
    <main first="rtdsrv.8e5148da677749a4bc8c343ae9729ad9">
      <tp t="e">
        <v>#N/A</v>
        <stp/>
        <stp>e7626744-362a-4fed-9f76-cf8e38514ea8</stp>
        <stp>1</stp>
        <tr r="P30" s="5"/>
      </tp>
      <tp t="e">
        <v>#N/A</v>
        <stp/>
        <stp>2afece6e-ab15-4fef-93e2-ae9b4ee93972</stp>
        <stp>1</stp>
        <tr r="F11" s="7"/>
      </tp>
    </main>
    <main first="rtdsrv.8e5148da677749a4bc8c343ae9729ad9">
      <tp t="e">
        <v>#N/A</v>
        <stp/>
        <stp>a30e9b60-d8ac-435d-b879-fa70b687d8be</stp>
        <stp>1</stp>
        <tr r="G9" s="1"/>
        <tr r="G9" s="1"/>
      </tp>
      <tp t="e">
        <v>#N/A</v>
        <stp/>
        <stp>bf53ebf6-6e44-4674-b4d3-2686be1f64f2</stp>
        <stp>1</stp>
        <tr r="D34" s="5"/>
      </tp>
    </main>
    <main first="rtdsrv.8e5148da677749a4bc8c343ae9729ad9">
      <tp t="e">
        <v>#N/A</v>
        <stp/>
        <stp>a6efbfe2-4b9b-43df-9ac0-e59217f4fa0f</stp>
        <stp>1</stp>
        <tr r="D7" s="7"/>
      </tp>
    </main>
    <main first="rtdsrv.8e5148da677749a4bc8c343ae9729ad9">
      <tp t="e">
        <v>#N/A</v>
        <stp/>
        <stp>28fd671e-b94a-4d0a-ba1b-44357836aec7</stp>
        <stp>1</stp>
        <tr r="M21" s="1"/>
        <tr r="M21" s="1"/>
      </tp>
    </main>
    <main first="rtdsrv.8e5148da677749a4bc8c343ae9729ad9">
      <tp t="e">
        <v>#N/A</v>
        <stp/>
        <stp>a0eb1f19-763b-46ff-a573-949d391e30d9</stp>
        <stp>1</stp>
        <tr r="I29" s="7"/>
      </tp>
    </main>
    <main first="rtdsrv.8e5148da677749a4bc8c343ae9729ad9">
      <tp t="e">
        <v>#N/A</v>
        <stp/>
        <stp>9fe25e26-be1e-4fec-a15c-0a244999a538</stp>
        <stp>1</stp>
        <tr r="H26" s="1"/>
        <tr r="H26" s="1"/>
        <tr r="H26" s="1"/>
      </tp>
    </main>
    <main first="rtdsrv.8e5148da677749a4bc8c343ae9729ad9">
      <tp t="e">
        <v>#N/A</v>
        <stp/>
        <stp>6a3d1cd1-52d3-4dfa-b7c2-87ef0d706cbf</stp>
        <stp>1</stp>
        <tr r="J30" s="7"/>
      </tp>
    </main>
    <main first="rtdsrv.8e5148da677749a4bc8c343ae9729ad9">
      <tp t="e">
        <v>#N/A</v>
        <stp/>
        <stp>00bf8734-8000-4c94-a116-31cf998eaccd</stp>
        <stp>1</stp>
        <tr r="R24" s="7"/>
      </tp>
      <tp t="e">
        <v>#N/A</v>
        <stp/>
        <stp>8ee35a0a-6bd4-4e2f-bbbf-7a6e31c0713c</stp>
        <stp>1</stp>
        <tr r="D37" s="5"/>
      </tp>
    </main>
    <main first="rtdsrv.8e5148da677749a4bc8c343ae9729ad9">
      <tp t="e">
        <v>#N/A</v>
        <stp/>
        <stp>7b9d9c3e-2675-4a26-a028-1262078fe05e</stp>
        <stp>1</stp>
        <tr r="F10" s="5"/>
      </tp>
    </main>
    <main first="rtdsrv.8e5148da677749a4bc8c343ae9729ad9">
      <tp t="e">
        <v>#N/A</v>
        <stp/>
        <stp>07f85c9d-0bac-4159-bae6-f8e916d69d2f</stp>
        <stp>1</stp>
        <tr r="F29" s="7"/>
      </tp>
    </main>
    <main first="rtdsrv.8e5148da677749a4bc8c343ae9729ad9">
      <tp t="e">
        <v>#N/A</v>
        <stp/>
        <stp>e7194a8d-d116-4dfa-993b-bb1fffb6bfff</stp>
        <stp>1</stp>
        <tr r="K13" s="7"/>
      </tp>
    </main>
    <main first="rtdsrv.8e5148da677749a4bc8c343ae9729ad9">
      <tp t="e">
        <v>#N/A</v>
        <stp/>
        <stp>2cd3fe06-f549-4e9f-b8f1-92b0711dc37e</stp>
        <stp>1</stp>
        <tr r="P7" s="5"/>
      </tp>
    </main>
    <main first="rtdsrv.8e5148da677749a4bc8c343ae9729ad9">
      <tp t="e">
        <v>#N/A</v>
        <stp/>
        <stp>28574562-bcc6-4c4d-a9fa-fd2f8814c311</stp>
        <stp>1</stp>
        <tr r="AA23" s="7"/>
      </tp>
      <tp t="e">
        <v>#N/A</v>
        <stp/>
        <stp>2b101799-0f44-4f60-952c-405e3e173177</stp>
        <stp>1</stp>
        <tr r="F11" s="1"/>
        <tr r="F11" s="1"/>
      </tp>
    </main>
    <main first="rtdsrv.8e5148da677749a4bc8c343ae9729ad9">
      <tp t="e">
        <v>#N/A</v>
        <stp/>
        <stp>7e5aed77-c5f2-405e-bc18-c8b6c5c054dc</stp>
        <stp>1</stp>
        <tr r="G35" s="4"/>
      </tp>
      <tp t="e">
        <v>#N/A</v>
        <stp/>
        <stp>ff902f45-d436-4b5d-af9e-6ad43d5475d2</stp>
        <stp>1</stp>
        <tr r="Y28" s="7"/>
      </tp>
      <tp t="e">
        <v>#N/A</v>
        <stp/>
        <stp>3e53756a-ff4b-463f-b4b5-959c841cc595</stp>
        <stp>1</stp>
        <tr r="I18" s="3"/>
      </tp>
      <tp t="e">
        <v>#N/A</v>
        <stp/>
        <stp>471c368f-c78d-4fcf-86dd-30b030155a0a</stp>
        <stp>1</stp>
        <tr r="D34" s="4"/>
      </tp>
    </main>
    <main first="rtdsrv.8e5148da677749a4bc8c343ae9729ad9">
      <tp t="e">
        <v>#N/A</v>
        <stp/>
        <stp>5d68b0f8-e3d8-4adb-a87f-698473f4102c</stp>
        <stp>1</stp>
        <tr r="W23" s="7"/>
      </tp>
      <tp t="e">
        <v>#N/A</v>
        <stp/>
        <stp>70865eac-53ea-4871-8913-b4da897259bd</stp>
        <stp>1</stp>
        <tr r="I6" s="1"/>
        <tr r="I6" s="1"/>
        <tr r="I6" s="1"/>
      </tp>
    </main>
    <main first="rtdsrv.8e5148da677749a4bc8c343ae9729ad9">
      <tp t="e">
        <v>#N/A</v>
        <stp/>
        <stp>56d6738b-3f68-42ec-b17b-8003522df46b</stp>
        <stp>1</stp>
        <tr r="I7" s="1"/>
        <tr r="I7" s="1"/>
        <tr r="I7" s="1"/>
      </tp>
    </main>
    <main first="rtdsrv.8e5148da677749a4bc8c343ae9729ad9">
      <tp t="e">
        <v>#N/A</v>
        <stp/>
        <stp>d0820f9c-78fe-4c26-90e0-127efb17a178</stp>
        <stp>1</stp>
        <tr r="E21" s="7"/>
      </tp>
      <tp t="e">
        <v>#N/A</v>
        <stp/>
        <stp>830c8580-076a-41a2-a5bd-7a7e19ad7633</stp>
        <stp>1</stp>
        <tr r="F40" s="4"/>
      </tp>
    </main>
    <main first="rtdsrv.8e5148da677749a4bc8c343ae9729ad9">
      <tp t="e">
        <v>#N/A</v>
        <stp/>
        <stp>2ea22945-5b8e-4940-be90-047a181611a4</stp>
        <stp>1</stp>
        <tr r="C14" s="5"/>
      </tp>
      <tp t="e">
        <v>#N/A</v>
        <stp/>
        <stp>9564336b-9d93-449b-8759-fe764430b44b</stp>
        <stp>1</stp>
        <tr r="S23" s="7"/>
      </tp>
      <tp t="e">
        <v>#N/A</v>
        <stp/>
        <stp>96a2709a-aa32-41ec-ab72-a9b3e10e83da</stp>
        <stp>1</stp>
        <tr r="P18" s="7"/>
      </tp>
    </main>
    <main first="rtdsrv.8e5148da677749a4bc8c343ae9729ad9">
      <tp t="e">
        <v>#N/A</v>
        <stp/>
        <stp>19744369-8800-4fda-8aa7-d7d7cf7203aa</stp>
        <stp>1</stp>
        <tr r="H11" s="7"/>
      </tp>
      <tp t="e">
        <v>#N/A</v>
        <stp/>
        <stp>b6015985-8761-4fe4-b4a6-23777ff75fb1</stp>
        <stp>1</stp>
        <tr r="T30" s="7"/>
      </tp>
    </main>
    <main first="rtdsrv.8e5148da677749a4bc8c343ae9729ad9">
      <tp t="e">
        <v>#N/A</v>
        <stp/>
        <stp>2c014beb-3def-42e4-b74f-d3b16ba4f95d</stp>
        <stp>1</stp>
        <tr r="D52" s="4"/>
      </tp>
      <tp t="e">
        <v>#N/A</v>
        <stp/>
        <stp>925a2ab8-fa70-4d6a-baca-aa998cef3b40</stp>
        <stp>1</stp>
        <tr r="J40" s="4"/>
      </tp>
      <tp t="e">
        <v>#N/A</v>
        <stp/>
        <stp>8d7ad3a8-b174-490b-bbc5-4a0b01ce7b05</stp>
        <stp>1</stp>
        <tr r="G22" s="1"/>
        <tr r="G22" s="1"/>
      </tp>
      <tp t="e">
        <v>#N/A</v>
        <stp/>
        <stp>b740edf2-a6e4-4c94-ba5d-05f2d491637b</stp>
        <stp>1</stp>
        <tr r="F28" s="4"/>
      </tp>
    </main>
    <main first="rtdsrv.8e5148da677749a4bc8c343ae9729ad9">
      <tp t="e">
        <v>#N/A</v>
        <stp/>
        <stp>e0a5e50a-0e6f-42bf-a70f-76b551c29751</stp>
        <stp>1</stp>
        <tr r="L17" s="1"/>
        <tr r="L17" s="1"/>
      </tp>
    </main>
    <main first="rtdsrv.8e5148da677749a4bc8c343ae9729ad9">
      <tp t="e">
        <v>#N/A</v>
        <stp/>
        <stp>2250e2da-2e0a-47fc-bc14-9927bfdeb13a</stp>
        <stp>1</stp>
        <tr r="L21" s="7"/>
      </tp>
    </main>
    <main first="rtdsrv.8e5148da677749a4bc8c343ae9729ad9">
      <tp t="e">
        <v>#N/A</v>
        <stp/>
        <stp>d3a17c4c-eda8-48de-911f-110a05b25c3f</stp>
        <stp>1</stp>
        <tr r="I22" s="3"/>
      </tp>
    </main>
    <main first="rtdsrv.8e5148da677749a4bc8c343ae9729ad9">
      <tp t="e">
        <v>#N/A</v>
        <stp/>
        <stp>12280228-1d31-448e-baea-b7615d8a4462</stp>
        <stp>1</stp>
        <tr r="D33" s="4"/>
      </tp>
      <tp t="e">
        <v>#N/A</v>
        <stp/>
        <stp>9b7dfa2f-7156-47c1-ae77-eca41a511a5c</stp>
        <stp>1</stp>
        <tr r="E16" s="1"/>
        <tr r="E16" s="1"/>
        <tr r="E16" s="1"/>
      </tp>
    </main>
    <main first="rtdsrv.8e5148da677749a4bc8c343ae9729ad9">
      <tp t="e">
        <v>#N/A</v>
        <stp/>
        <stp>319db540-52a0-469d-ac1e-ab2dc1754c34</stp>
        <stp>1</stp>
        <tr r="D28" s="7"/>
      </tp>
      <tp t="e">
        <v>#N/A</v>
        <stp/>
        <stp>ef534561-c9ce-4e22-895e-2cbaebc9d3ec</stp>
        <stp>1</stp>
        <tr r="G10" s="4"/>
      </tp>
      <tp t="e">
        <v>#N/A</v>
        <stp/>
        <stp>3f2b8ded-c0ef-4c1a-b954-8912c1b611ca</stp>
        <stp>1</stp>
        <tr r="F14" s="7"/>
      </tp>
    </main>
    <main first="rtdsrv.8e5148da677749a4bc8c343ae9729ad9">
      <tp t="e">
        <v>#N/A</v>
        <stp/>
        <stp>c7da0c48-ecd3-4f34-869b-8415678fd0b7</stp>
        <stp>1</stp>
        <tr r="P9" s="7"/>
      </tp>
    </main>
    <main first="rtdsrv.8e5148da677749a4bc8c343ae9729ad9">
      <tp t="e">
        <v>#N/A</v>
        <stp/>
        <stp>5919d5a6-0967-4024-b2c9-59a6dc788ceb</stp>
        <stp>1</stp>
        <tr r="C12" s="1"/>
        <tr r="C12" s="1"/>
        <tr r="C12" s="1"/>
      </tp>
    </main>
    <main first="rtdsrv.8e5148da677749a4bc8c343ae9729ad9">
      <tp t="e">
        <v>#N/A</v>
        <stp/>
        <stp>a94eb9fa-555d-4483-ae6f-0cbba01c826c</stp>
        <stp>1</stp>
        <tr r="C40" s="4"/>
      </tp>
    </main>
    <main first="rtdsrv.8e5148da677749a4bc8c343ae9729ad9">
      <tp t="e">
        <v>#N/A</v>
        <stp/>
        <stp>5e1db887-1db6-4fee-b08c-d2acf65ad651</stp>
        <stp>1</stp>
        <tr r="L32" s="1"/>
        <tr r="L32" s="1"/>
      </tp>
    </main>
    <main first="rtdsrv.8e5148da677749a4bc8c343ae9729ad9">
      <tp t="e">
        <v>#N/A</v>
        <stp/>
        <stp>09722e9d-63c3-40e1-8240-9ea88c9e21ef</stp>
        <stp>1</stp>
        <tr r="F15" s="4"/>
      </tp>
      <tp t="e">
        <v>#N/A</v>
        <stp/>
        <stp>198e7cac-ccd7-4b28-a71b-aa3d01610562</stp>
        <stp>1</stp>
        <tr r="F12" s="5"/>
      </tp>
    </main>
    <main first="rtdsrv.8e5148da677749a4bc8c343ae9729ad9">
      <tp t="e">
        <v>#N/A</v>
        <stp/>
        <stp>aa368714-1dfb-40ea-9830-bfa25858eeda</stp>
        <stp>1</stp>
        <tr r="B30" s="7"/>
      </tp>
      <tp t="e">
        <v>#N/A</v>
        <stp/>
        <stp>d3c9c354-bf51-4959-b1f9-ea16fe12ee8a</stp>
        <stp>1</stp>
        <tr r="F32" s="4"/>
      </tp>
      <tp t="e">
        <v>#N/A</v>
        <stp/>
        <stp>0f517d24-b51a-48bc-b5ae-3c8aa9194700</stp>
        <stp>1</stp>
        <tr r="K33" s="1"/>
        <tr r="K33" s="1"/>
      </tp>
      <tp t="e">
        <v>#N/A</v>
        <stp/>
        <stp>fc775ba4-7cf3-4654-a1e3-a89fc4ec1a01</stp>
        <stp>1</stp>
        <tr r="I32" s="4"/>
      </tp>
      <tp t="e">
        <v>#N/A</v>
        <stp/>
        <stp>bf8bbf25-5cb1-42f9-a5d7-27dd79910ce5</stp>
        <stp>1</stp>
        <tr r="E11" s="1"/>
        <tr r="E11" s="1"/>
        <tr r="E11" s="1"/>
      </tp>
    </main>
    <main first="rtdsrv.8e5148da677749a4bc8c343ae9729ad9">
      <tp t="e">
        <v>#N/A</v>
        <stp/>
        <stp>1d84fe7b-480a-484c-9d1a-017551fa4965</stp>
        <stp>1</stp>
        <tr r="O21" s="7"/>
      </tp>
    </main>
    <main first="rtdsrv.8e5148da677749a4bc8c343ae9729ad9">
      <tp t="e">
        <v>#N/A</v>
        <stp/>
        <stp>9256b0b5-67a7-4a6f-87e4-1bf422609439</stp>
        <stp>1</stp>
        <tr r="G10" s="7"/>
      </tp>
    </main>
    <main first="rtdsrv.8e5148da677749a4bc8c343ae9729ad9">
      <tp t="e">
        <v>#N/A</v>
        <stp/>
        <stp>d47df755-82dd-4b68-955b-7aff80b83ce6</stp>
        <stp>1</stp>
        <tr r="F45" s="5"/>
      </tp>
    </main>
    <main first="rtdsrv.8e5148da677749a4bc8c343ae9729ad9">
      <tp t="e">
        <v>#N/A</v>
        <stp/>
        <stp>dba20252-24c1-43a1-b8c7-0f01bd4f7e4c</stp>
        <stp>1</stp>
        <tr r="I9" s="3"/>
      </tp>
    </main>
    <main first="rtdsrv.8e5148da677749a4bc8c343ae9729ad9">
      <tp t="e">
        <v>#N/A</v>
        <stp/>
        <stp>52c02c65-170e-43fd-b04c-ad505724855f</stp>
        <stp>1</stp>
        <tr r="M27" s="5"/>
      </tp>
    </main>
    <main first="rtdsrv.8e5148da677749a4bc8c343ae9729ad9">
      <tp t="e">
        <v>#N/A</v>
        <stp/>
        <stp>f286ef97-b4ec-47a8-a93c-b74fb05ec057</stp>
        <stp>1</stp>
        <tr r="H13" s="1"/>
        <tr r="H13" s="1"/>
      </tp>
      <tp t="e">
        <v>#N/A</v>
        <stp/>
        <stp>76ca93ee-eb7a-4f70-bc7c-97fe85fcaa27</stp>
        <stp>1</stp>
        <tr r="L4" s="3"/>
      </tp>
    </main>
    <main first="rtdsrv.8e5148da677749a4bc8c343ae9729ad9">
      <tp t="e">
        <v>#N/A</v>
        <stp/>
        <stp>1289fd63-05b8-44cd-8439-b3fbe094dad4</stp>
        <stp>1</stp>
        <tr r="H36" s="1"/>
        <tr r="H36" s="1"/>
      </tp>
    </main>
    <main first="rtdsrv.8e5148da677749a4bc8c343ae9729ad9">
      <tp t="e">
        <v>#N/A</v>
        <stp/>
        <stp>16068e8e-5f22-4e22-b435-0b1ff5a66520</stp>
        <stp>1</stp>
        <tr r="N43" s="5"/>
      </tp>
    </main>
    <main first="rtdsrv.8e5148da677749a4bc8c343ae9729ad9">
      <tp t="e">
        <v>#N/A</v>
        <stp/>
        <stp>f26ccff6-6804-4b21-b999-2b82c2ff6ee7</stp>
        <stp>1</stp>
        <tr r="H12" s="5"/>
      </tp>
    </main>
    <main first="rtdsrv.8e5148da677749a4bc8c343ae9729ad9">
      <tp t="e">
        <v>#N/A</v>
        <stp/>
        <stp>ab5ced31-1680-4f75-91e0-ee0094e62a45</stp>
        <stp>1</stp>
        <tr r="K6" s="5"/>
      </tp>
      <tp t="e">
        <v>#N/A</v>
        <stp/>
        <stp>19e4a58a-6ce7-4110-b680-71f431a38e8b</stp>
        <stp>1</stp>
        <tr r="J28" s="1"/>
        <tr r="J28" s="1"/>
      </tp>
    </main>
    <main first="rtdsrv.8e5148da677749a4bc8c343ae9729ad9">
      <tp t="e">
        <v>#N/A</v>
        <stp/>
        <stp>0004cf38-3119-4f93-82ab-cff1d2e2937f</stp>
        <stp>1</stp>
        <tr r="C19" s="4"/>
      </tp>
    </main>
    <main first="rtdsrv.8e5148da677749a4bc8c343ae9729ad9">
      <tp t="e">
        <v>#N/A</v>
        <stp/>
        <stp>127e7568-94b5-4b0a-aefb-82e8b250b382</stp>
        <stp>1</stp>
        <tr r="D29" s="1"/>
        <tr r="D29" s="1"/>
      </tp>
      <tp t="e">
        <v>#N/A</v>
        <stp/>
        <stp>a06ccdb8-7265-498f-b35b-3643d01e542f</stp>
        <stp>1</stp>
        <tr r="AA17" s="7"/>
      </tp>
    </main>
    <main first="rtdsrv.8e5148da677749a4bc8c343ae9729ad9">
      <tp t="e">
        <v>#N/A</v>
        <stp/>
        <stp>6be0823d-75b0-4573-94b9-fe023c666a28</stp>
        <stp>1</stp>
        <tr r="I40" s="4"/>
      </tp>
    </main>
    <main first="rtdsrv.8e5148da677749a4bc8c343ae9729ad9">
      <tp t="e">
        <v>#N/A</v>
        <stp/>
        <stp>0ca07c71-ec31-40c1-a1dd-5ea7f76b66e0</stp>
        <stp>1</stp>
        <tr r="G12" s="7"/>
      </tp>
    </main>
    <main first="rtdsrv.8e5148da677749a4bc8c343ae9729ad9">
      <tp t="e">
        <v>#N/A</v>
        <stp/>
        <stp>385140cb-1b93-45aa-85f5-1bda5af0d740</stp>
        <stp>1</stp>
        <tr r="E15" s="3"/>
      </tp>
    </main>
    <main first="rtdsrv.8e5148da677749a4bc8c343ae9729ad9">
      <tp t="e">
        <v>#N/A</v>
        <stp/>
        <stp>380b9d14-25c0-4ad4-8310-0739e745832f</stp>
        <stp>1</stp>
        <tr r="Y11" s="7"/>
      </tp>
      <tp t="e">
        <v>#N/A</v>
        <stp/>
        <stp>bc2b551c-8100-4c7f-8fa3-d628f511413e</stp>
        <stp>1</stp>
        <tr r="Q14" s="7"/>
      </tp>
    </main>
    <main first="rtdsrv.8e5148da677749a4bc8c343ae9729ad9">
      <tp t="e">
        <v>#N/A</v>
        <stp/>
        <stp>b93ba294-470d-4c41-853c-b8d737854a49</stp>
        <stp>1</stp>
        <tr r="AB19" s="7"/>
      </tp>
    </main>
    <main first="rtdsrv.8e5148da677749a4bc8c343ae9729ad9">
      <tp t="e">
        <v>#N/A</v>
        <stp/>
        <stp>a24c3927-cc9b-4219-be67-5f49febc585a</stp>
        <stp>1</stp>
        <tr r="X11" s="7"/>
      </tp>
      <tp t="e">
        <v>#N/A</v>
        <stp/>
        <stp>586d3a2f-fb04-425c-a448-254be07df72a</stp>
        <stp>1</stp>
        <tr r="O23" s="7"/>
      </tp>
    </main>
    <main first="rtdsrv.8e5148da677749a4bc8c343ae9729ad9">
      <tp t="e">
        <v>#N/A</v>
        <stp/>
        <stp>96437e5d-f2cb-4d67-a985-2973ad715b35</stp>
        <stp>1</stp>
        <tr r="M14" s="3"/>
      </tp>
      <tp t="e">
        <v>#N/A</v>
        <stp/>
        <stp>7b55dee9-a1d0-4ef3-8390-32017d267c84</stp>
        <stp>1</stp>
        <tr r="G38" s="4"/>
      </tp>
      <tp t="e">
        <v>#N/A</v>
        <stp/>
        <stp>a2a52d7f-7227-4b16-b80a-83604642d67e</stp>
        <stp>1</stp>
        <tr r="N30" s="1"/>
        <tr r="N30" s="1"/>
      </tp>
      <tp t="e">
        <v>#N/A</v>
        <stp/>
        <stp>94494bb8-62ab-469a-bc24-7702137a6b2a</stp>
        <stp>1</stp>
        <tr r="M47" s="5"/>
      </tp>
    </main>
    <main first="rtdsrv.8e5148da677749a4bc8c343ae9729ad9">
      <tp t="e">
        <v>#N/A</v>
        <stp/>
        <stp>6986321e-fec8-41e4-ae4b-9620c134c13b</stp>
        <stp>1</stp>
        <tr r="I49" s="5"/>
      </tp>
      <tp t="e">
        <v>#N/A</v>
        <stp/>
        <stp>5b1bad5e-f25c-450a-b729-e912b53506bd</stp>
        <stp>1</stp>
        <tr r="K36" s="5"/>
      </tp>
    </main>
    <main first="rtdsrv.8e5148da677749a4bc8c343ae9729ad9">
      <tp t="e">
        <v>#N/A</v>
        <stp/>
        <stp>99b45159-956b-4d6c-887e-74b0e5ba56e0</stp>
        <stp>1</stp>
        <tr r="H25" s="1"/>
        <tr r="H25" s="1"/>
        <tr r="H25" s="1"/>
      </tp>
    </main>
    <main first="rtdsrv.8e5148da677749a4bc8c343ae9729ad9">
      <tp t="e">
        <v>#N/A</v>
        <stp/>
        <stp>3cd1374f-d71e-4707-b924-e75cd3cdd492</stp>
        <stp>1</stp>
        <tr r="I8" s="5"/>
      </tp>
    </main>
    <main first="rtdsrv.8e5148da677749a4bc8c343ae9729ad9">
      <tp t="e">
        <v>#N/A</v>
        <stp/>
        <stp>724785a4-091f-41d6-ae62-c0adede7f447</stp>
        <stp>1</stp>
        <tr r="X13" s="7"/>
      </tp>
    </main>
    <main first="rtdsrv.8e5148da677749a4bc8c343ae9729ad9">
      <tp t="e">
        <v>#N/A</v>
        <stp/>
        <stp>caf8b877-36ce-4689-9ee5-5092688b0375</stp>
        <stp>1</stp>
        <tr r="P20" s="7"/>
      </tp>
      <tp t="e">
        <v>#N/A</v>
        <stp/>
        <stp>19a9dce2-89eb-4ac3-8158-7f429820ab33</stp>
        <stp>1</stp>
        <tr r="C37" s="5"/>
      </tp>
      <tp t="e">
        <v>#N/A</v>
        <stp/>
        <stp>1ec300e5-7722-40a9-98e7-ca1943327760</stp>
        <stp>1</stp>
        <tr r="M5" s="5"/>
      </tp>
      <tp t="e">
        <v>#N/A</v>
        <stp/>
        <stp>13883731-5824-42b8-9ade-69da8ac1692f</stp>
        <stp>1</stp>
        <tr r="AB15" s="7"/>
      </tp>
    </main>
    <main first="rtdsrv.8e5148da677749a4bc8c343ae9729ad9">
      <tp t="e">
        <v>#N/A</v>
        <stp/>
        <stp>d1e87cde-b611-4888-bd70-0c5b5a0b78c0</stp>
        <stp>1</stp>
        <tr r="P8" s="7"/>
      </tp>
    </main>
    <main first="rtdsrv.8e5148da677749a4bc8c343ae9729ad9">
      <tp t="e">
        <v>#N/A</v>
        <stp/>
        <stp>fae7f247-5507-4357-aae4-894cf6572770</stp>
        <stp>1</stp>
        <tr r="F17" s="4"/>
      </tp>
    </main>
    <main first="rtdsrv.8e5148da677749a4bc8c343ae9729ad9">
      <tp t="e">
        <v>#N/A</v>
        <stp/>
        <stp>659c634c-79e5-492a-8eb9-2e1a8f1281f6</stp>
        <stp>1</stp>
        <tr r="J24" s="7"/>
      </tp>
    </main>
    <main first="rtdsrv.8e5148da677749a4bc8c343ae9729ad9">
      <tp t="e">
        <v>#N/A</v>
        <stp/>
        <stp>13f64131-70e1-4cdd-be6c-c7cf4bfb116f</stp>
        <stp>1</stp>
        <tr r="C38" s="5"/>
      </tp>
      <tp t="e">
        <v>#N/A</v>
        <stp/>
        <stp>3d528c6d-7a53-4f8f-8e1f-45083a941080</stp>
        <stp>1</stp>
        <tr r="M33" s="1"/>
        <tr r="M33" s="1"/>
        <tr r="M33" s="1"/>
      </tp>
    </main>
    <main first="rtdsrv.8e5148da677749a4bc8c343ae9729ad9">
      <tp t="e">
        <v>#N/A</v>
        <stp/>
        <stp>06c8824f-a559-404f-866f-6786cc0d57c0</stp>
        <stp>1</stp>
        <tr r="G16" s="7"/>
      </tp>
      <tp t="e">
        <v>#N/A</v>
        <stp/>
        <stp>a2db6301-6a48-402d-b0d6-903962541b59</stp>
        <stp>1</stp>
        <tr r="I10" s="1"/>
        <tr r="I10" s="1"/>
        <tr r="I10" s="1"/>
      </tp>
    </main>
    <main first="rtdsrv.8e5148da677749a4bc8c343ae9729ad9">
      <tp t="e">
        <v>#N/A</v>
        <stp/>
        <stp>3a7bb325-894b-43e0-92f5-cac874c5b20e</stp>
        <stp>1</stp>
        <tr r="E14" s="7"/>
      </tp>
      <tp t="e">
        <v>#N/A</v>
        <stp/>
        <stp>6a413203-1de2-4f5d-b317-e573b162df6c</stp>
        <stp>1</stp>
        <tr r="L19" s="7"/>
      </tp>
      <tp t="e">
        <v>#N/A</v>
        <stp/>
        <stp>00d88dc7-fd78-483c-ad12-f8f40a6cd437</stp>
        <stp>1</stp>
        <tr r="W29" s="7"/>
      </tp>
    </main>
    <main first="rtdsrv.8e5148da677749a4bc8c343ae9729ad9">
      <tp t="e">
        <v>#N/A</v>
        <stp/>
        <stp>02f96190-e3d1-4127-86c7-bd39dcc8a81d</stp>
        <stp>1</stp>
        <tr r="AA18" s="7"/>
      </tp>
      <tp t="e">
        <v>#N/A</v>
        <stp/>
        <stp>89516289-d035-423c-b510-49b8d20a9663</stp>
        <stp>1</stp>
        <tr r="J25" s="7"/>
      </tp>
      <tp t="e">
        <v>#N/A</v>
        <stp/>
        <stp>33055317-1308-4660-aca6-886bccd1db47</stp>
        <stp>1</stp>
        <tr r="J26" s="4"/>
      </tp>
    </main>
    <main first="rtdsrv.8e5148da677749a4bc8c343ae9729ad9">
      <tp t="e">
        <v>#N/A</v>
        <stp/>
        <stp>e96adbbb-c421-4996-892a-4b51b6331413</stp>
        <stp>1</stp>
        <tr r="E24" s="3"/>
      </tp>
    </main>
    <main first="rtdsrv.8e5148da677749a4bc8c343ae9729ad9">
      <tp t="e">
        <v>#N/A</v>
        <stp/>
        <stp>75cf590b-26b7-4f8a-ad0a-0e8477e0723d</stp>
        <stp>1</stp>
        <tr r="T10" s="7"/>
      </tp>
      <tp t="e">
        <v>#N/A</v>
        <stp/>
        <stp>5e3af8d9-1263-4a81-9429-cdbe579ac7c3</stp>
        <stp>1</stp>
        <tr r="J27" s="4"/>
      </tp>
      <tp t="e">
        <v>#N/A</v>
        <stp/>
        <stp>80b8f5dd-789f-47b3-8544-eb89d3167a5d</stp>
        <stp>1</stp>
        <tr r="D14" s="7"/>
      </tp>
    </main>
    <main first="rtdsrv.8e5148da677749a4bc8c343ae9729ad9">
      <tp t="e">
        <v>#N/A</v>
        <stp/>
        <stp>425cc68e-5918-4f53-a401-4395b600c0b4</stp>
        <stp>1</stp>
        <tr r="I13" s="5"/>
      </tp>
      <tp t="e">
        <v>#N/A</v>
        <stp/>
        <stp>a524202b-6eab-439e-ada2-ca5bedf60830</stp>
        <stp>1</stp>
        <tr r="D21" s="1"/>
        <tr r="D21" s="1"/>
      </tp>
      <tp t="e">
        <v>#N/A</v>
        <stp/>
        <stp>9806fc6c-b342-4155-80de-dacdd3892c44</stp>
        <stp>1</stp>
        <tr r="P37" s="5"/>
      </tp>
      <tp t="e">
        <v>#N/A</v>
        <stp/>
        <stp>04aa0951-e40a-4845-9dda-c9d4832f0d22</stp>
        <stp>1</stp>
        <tr r="C16" s="5"/>
      </tp>
      <tp t="e">
        <v>#N/A</v>
        <stp/>
        <stp>ecda3a5b-3f92-4386-82d3-70205e6b6dab</stp>
        <stp>1</stp>
        <tr r="N15" s="7"/>
      </tp>
      <tp t="e">
        <v>#N/A</v>
        <stp/>
        <stp>42a0e3c1-5b40-4dcf-b7c2-747392d1f930</stp>
        <stp>1</stp>
        <tr r="F20" s="7"/>
      </tp>
      <tp t="e">
        <v>#N/A</v>
        <stp/>
        <stp>5456deca-ed32-4275-b96e-84a405838222</stp>
        <stp>1</stp>
        <tr r="AA21" s="7"/>
      </tp>
    </main>
    <main first="rtdsrv.8e5148da677749a4bc8c343ae9729ad9">
      <tp t="e">
        <v>#N/A</v>
        <stp/>
        <stp>be9dcdbd-0ea9-4609-b794-497430bad5ba</stp>
        <stp>1</stp>
        <tr r="I7" s="7"/>
      </tp>
    </main>
    <main first="rtdsrv.8e5148da677749a4bc8c343ae9729ad9">
      <tp t="e">
        <v>#N/A</v>
        <stp/>
        <stp>613de52d-0f7a-4308-ad86-eeb1f28d9271</stp>
        <stp>1</stp>
        <tr r="C50" s="5"/>
      </tp>
    </main>
    <main first="rtdsrv.8e5148da677749a4bc8c343ae9729ad9">
      <tp t="e">
        <v>#N/A</v>
        <stp/>
        <stp>39a67251-fd68-4822-86a8-73364fd5edc3</stp>
        <stp>1</stp>
        <tr r="E10" s="1"/>
        <tr r="E10" s="1"/>
        <tr r="E10" s="1"/>
      </tp>
    </main>
    <main first="rtdsrv.8e5148da677749a4bc8c343ae9729ad9">
      <tp t="e">
        <v>#N/A</v>
        <stp/>
        <stp>21dce165-510a-4cff-b565-4cec4ad1dc64</stp>
        <stp>1</stp>
        <tr r="M30" s="7"/>
      </tp>
      <tp t="e">
        <v>#N/A</v>
        <stp/>
        <stp>bb311cb2-763b-4871-92d1-4dca233e33e4</stp>
        <stp>1</stp>
        <tr r="W13" s="7"/>
      </tp>
      <tp t="e">
        <v>#N/A</v>
        <stp/>
        <stp>970f4735-7555-4d62-b3ef-3c2c7ef784d5</stp>
        <stp>1</stp>
        <tr r="I10" s="5"/>
      </tp>
    </main>
    <main first="rtdsrv.8e5148da677749a4bc8c343ae9729ad9">
      <tp t="e">
        <v>#N/A</v>
        <stp/>
        <stp>c8e02ece-0e36-4d11-a00f-d603b322c5fc</stp>
        <stp>1</stp>
        <tr r="D48" s="5"/>
      </tp>
    </main>
    <main first="rtdsrv.8e5148da677749a4bc8c343ae9729ad9">
      <tp t="e">
        <v>#N/A</v>
        <stp/>
        <stp>e570513b-c074-4bad-b6a0-54124682129d</stp>
        <stp>1</stp>
        <tr r="X6" s="7"/>
      </tp>
      <tp t="e">
        <v>#N/A</v>
        <stp/>
        <stp>c8e74620-3dce-4ed7-bda6-d6c456aaaed7</stp>
        <stp>1</stp>
        <tr r="V18" s="7"/>
      </tp>
      <tp t="e">
        <v>#N/A</v>
        <stp/>
        <stp>90f5c74f-ca77-478b-ad8a-308f068400fa</stp>
        <stp>1</stp>
        <tr r="G19" s="4"/>
      </tp>
      <tp t="e">
        <v>#N/A</v>
        <stp/>
        <stp>d9db792a-329a-4fc2-8f23-e2fcb9672241</stp>
        <stp>1</stp>
        <tr r="F23" s="1"/>
        <tr r="F23" s="1"/>
      </tp>
      <tp t="e">
        <v>#N/A</v>
        <stp/>
        <stp>e8112294-cb75-42d4-a6c0-200aaa20ad71</stp>
        <stp>1</stp>
        <tr r="I22" s="4"/>
      </tp>
      <tp t="e">
        <v>#N/A</v>
        <stp/>
        <stp>d14862a4-2306-4a90-88ba-12020512fcad</stp>
        <stp>1</stp>
        <tr r="U12" s="7"/>
      </tp>
    </main>
    <main first="rtdsrv.8e5148da677749a4bc8c343ae9729ad9">
      <tp t="e">
        <v>#N/A</v>
        <stp/>
        <stp>08d97843-89ca-4a01-91f9-3ed6ee474621</stp>
        <stp>1</stp>
        <tr r="K23" s="7"/>
      </tp>
    </main>
    <main first="rtdsrv.8e5148da677749a4bc8c343ae9729ad9">
      <tp t="e">
        <v>#N/A</v>
        <stp/>
        <stp>e4321199-48a5-444c-adfb-d49bf4a9452e</stp>
        <stp>1</stp>
        <tr r="S12" s="7"/>
      </tp>
    </main>
    <main first="rtdsrv.8e5148da677749a4bc8c343ae9729ad9">
      <tp t="e">
        <v>#N/A</v>
        <stp/>
        <stp>e1236f91-13a9-4135-b5d7-6fee002ec811</stp>
        <stp>1</stp>
        <tr r="J12" s="7"/>
      </tp>
    </main>
    <main first="rtdsrv.8e5148da677749a4bc8c343ae9729ad9">
      <tp t="e">
        <v>#N/A</v>
        <stp/>
        <stp>19cd4f82-1398-4d2d-8607-cf116f95d886</stp>
        <stp>1</stp>
        <tr r="J48" s="4"/>
      </tp>
    </main>
    <main first="rtdsrv.8e5148da677749a4bc8c343ae9729ad9">
      <tp t="e">
        <v>#N/A</v>
        <stp/>
        <stp>42e42d72-d6d5-4090-becf-cd27580136c7</stp>
        <stp>1</stp>
        <tr r="I31" s="5"/>
      </tp>
    </main>
    <main first="rtdsrv.8e5148da677749a4bc8c343ae9729ad9">
      <tp t="e">
        <v>#N/A</v>
        <stp/>
        <stp>d00500a4-9dc8-4f73-ad9e-ea2512eaab70</stp>
        <stp>1</stp>
        <tr r="F49" s="5"/>
      </tp>
      <tp t="e">
        <v>#N/A</v>
        <stp/>
        <stp>3441be3e-3541-4944-9870-eed34adf7214</stp>
        <stp>1</stp>
        <tr r="G24" s="7"/>
      </tp>
    </main>
    <main first="rtdsrv.8e5148da677749a4bc8c343ae9729ad9">
      <tp t="e">
        <v>#N/A</v>
        <stp/>
        <stp>a9cfbd09-c738-4ea6-bc77-de515f88e72c</stp>
        <stp>1</stp>
        <tr r="V9" s="7"/>
      </tp>
    </main>
    <main first="rtdsrv.8e5148da677749a4bc8c343ae9729ad9">
      <tp t="e">
        <v>#N/A</v>
        <stp/>
        <stp>e7817846-eceb-4f3b-a663-9e4e7a856884</stp>
        <stp>1</stp>
        <tr r="F15" s="1"/>
        <tr r="F15" s="1"/>
      </tp>
    </main>
    <main first="rtdsrv.8e5148da677749a4bc8c343ae9729ad9">
      <tp t="e">
        <v>#N/A</v>
        <stp/>
        <stp>979ef5d1-3e2e-40da-b53f-ced55e771fc7</stp>
        <stp>1</stp>
        <tr r="N37" s="5"/>
      </tp>
    </main>
    <main first="rtdsrv.8e5148da677749a4bc8c343ae9729ad9">
      <tp t="e">
        <v>#N/A</v>
        <stp/>
        <stp>c4636494-eb36-443a-9973-3dd905e9fb58</stp>
        <stp>1</stp>
        <tr r="C32" s="5"/>
      </tp>
      <tp t="e">
        <v>#N/A</v>
        <stp/>
        <stp>c431d020-0d09-4cff-a8f8-f243249d834e</stp>
        <stp>1</stp>
        <tr r="L13" s="7"/>
      </tp>
      <tp t="e">
        <v>#N/A</v>
        <stp/>
        <stp>b99cac41-f82f-48f3-81bc-916261be10a6</stp>
        <stp>1</stp>
        <tr r="I16" s="7"/>
      </tp>
    </main>
    <main first="rtdsrv.8e5148da677749a4bc8c343ae9729ad9">
      <tp t="e">
        <v>#N/A</v>
        <stp/>
        <stp>735dc64a-7a2d-4e83-b35e-a92c1fecda11</stp>
        <stp>1</stp>
        <tr r="G6" s="7"/>
      </tp>
      <tp t="e">
        <v>#N/A</v>
        <stp/>
        <stp>ad6be21b-ec17-4c16-b80f-0aeefd4ac7a5</stp>
        <stp>1</stp>
        <tr r="J23" s="7"/>
      </tp>
    </main>
    <main first="rtdsrv.8e5148da677749a4bc8c343ae9729ad9">
      <tp t="e">
        <v>#N/A</v>
        <stp/>
        <stp>9ca1a25a-25c9-4b9e-a290-837bad70bf4b</stp>
        <stp>1</stp>
        <tr r="J19" s="1"/>
        <tr r="J19" s="1"/>
      </tp>
    </main>
    <main first="rtdsrv.8e5148da677749a4bc8c343ae9729ad9">
      <tp t="e">
        <v>#N/A</v>
        <stp/>
        <stp>a4735272-2502-4824-baa7-11887a1eb1c6</stp>
        <stp>1</stp>
        <tr r="F23" s="4"/>
      </tp>
    </main>
    <main first="rtdsrv.8e5148da677749a4bc8c343ae9729ad9">
      <tp t="e">
        <v>#N/A</v>
        <stp/>
        <stp>79a81c01-18a7-4b76-8bde-f52463e6eff0</stp>
        <stp>1</stp>
        <tr r="K14" s="1"/>
        <tr r="K14" s="1"/>
      </tp>
      <tp t="e">
        <v>#N/A</v>
        <stp/>
        <stp>1cbb11b6-4e88-4ed6-9cde-323de2118cbe</stp>
        <stp>1</stp>
        <tr r="P20" s="5"/>
      </tp>
      <tp t="e">
        <v>#N/A</v>
        <stp/>
        <stp>cca09788-8a8c-4604-bf39-d5e1cae3875f</stp>
        <stp>1</stp>
        <tr r="K16" s="5"/>
      </tp>
    </main>
    <main first="rtdsrv.8e5148da677749a4bc8c343ae9729ad9">
      <tp t="e">
        <v>#N/A</v>
        <stp/>
        <stp>961444f4-902f-4a35-904a-83a6d129dc9e</stp>
        <stp>1</stp>
        <tr r="M27" s="1"/>
        <tr r="M27" s="1"/>
        <tr r="M27" s="1"/>
      </tp>
      <tp t="e">
        <v>#N/A</v>
        <stp/>
        <stp>d406b2d2-74b1-4763-8bff-1f80a118cf7a</stp>
        <stp>1</stp>
        <tr r="B20" s="7"/>
      </tp>
      <tp t="e">
        <v>#N/A</v>
        <stp/>
        <stp>1e1c2672-0a24-4a2b-b6db-334c6563f600</stp>
        <stp>1</stp>
        <tr r="M28" s="1"/>
        <tr r="M28" s="1"/>
      </tp>
      <tp t="e">
        <v>#N/A</v>
        <stp/>
        <stp>f3d330d5-1786-47b0-bc12-be8e2e97bcf9</stp>
        <stp>1</stp>
        <tr r="D26" s="5"/>
      </tp>
      <tp t="e">
        <v>#N/A</v>
        <stp/>
        <stp>26e31289-e335-4cd2-9e78-bed225ec4462</stp>
        <stp>1</stp>
        <tr r="J10" s="1"/>
        <tr r="J10" s="1"/>
      </tp>
    </main>
    <main first="rtdsrv.8e5148da677749a4bc8c343ae9729ad9">
      <tp t="e">
        <v>#N/A</v>
        <stp/>
        <stp>fc8b0b76-a927-48c7-8e78-b6c168eeae82</stp>
        <stp>1</stp>
        <tr r="M22" s="7"/>
      </tp>
      <tp t="e">
        <v>#N/A</v>
        <stp/>
        <stp>74826e6a-d620-467a-94e5-1c01f32f7a69</stp>
        <stp>1</stp>
        <tr r="H24" s="5"/>
      </tp>
    </main>
    <main first="rtdsrv.8e5148da677749a4bc8c343ae9729ad9">
      <tp t="e">
        <v>#N/A</v>
        <stp/>
        <stp>9bee6e29-9a03-4e93-be31-2ad9d37fc034</stp>
        <stp>1</stp>
        <tr r="C50" s="4"/>
      </tp>
      <tp t="e">
        <v>#N/A</v>
        <stp/>
        <stp>50202d72-7fc0-42d4-bfe7-5951fdd83598</stp>
        <stp>1</stp>
        <tr r="I15" s="7"/>
      </tp>
      <tp t="e">
        <v>#N/A</v>
        <stp/>
        <stp>1bcd118a-fe4c-41f1-a188-ba97004f36f0</stp>
        <stp>1</stp>
        <tr r="W27" s="7"/>
      </tp>
      <tp t="e">
        <v>#N/A</v>
        <stp/>
        <stp>459d6af5-29c7-43af-b9dc-8665e58ce435</stp>
        <stp>1</stp>
        <tr r="E17" s="3"/>
      </tp>
      <tp t="e">
        <v>#N/A</v>
        <stp/>
        <stp>a1d34b49-91cf-48dc-acfb-4b4b1e53edfa</stp>
        <stp>1</stp>
        <tr r="I11" s="3"/>
      </tp>
    </main>
    <main first="rtdsrv.8e5148da677749a4bc8c343ae9729ad9">
      <tp t="e">
        <v>#N/A</v>
        <stp/>
        <stp>e0a08c3f-6509-4452-81f2-39293fbc43c0</stp>
        <stp>1</stp>
        <tr r="H44" s="5"/>
      </tp>
    </main>
    <main first="rtdsrv.8e5148da677749a4bc8c343ae9729ad9">
      <tp t="e">
        <v>#N/A</v>
        <stp/>
        <stp>e7398636-da45-416b-bd31-c2184c25977e</stp>
        <stp>1</stp>
        <tr r="H21" s="1"/>
        <tr r="H21" s="1"/>
      </tp>
      <tp t="e">
        <v>#N/A</v>
        <stp/>
        <stp>f1d53f4b-6cab-4c9c-bea6-ee49cb5996a7</stp>
        <stp>1</stp>
        <tr r="N22" s="1"/>
        <tr r="N22" s="1"/>
      </tp>
      <tp t="e">
        <v>#N/A</v>
        <stp/>
        <stp>34bef5ee-1974-47bb-a18d-c5fc4fb52277</stp>
        <stp>1</stp>
        <tr r="I38" s="4"/>
      </tp>
    </main>
    <main first="rtdsrv.8e5148da677749a4bc8c343ae9729ad9">
      <tp t="e">
        <v>#N/A</v>
        <stp/>
        <stp>025d7dd9-313c-4e9b-a2cf-e889dd7c8040</stp>
        <stp>1</stp>
        <tr r="F43" s="4"/>
      </tp>
    </main>
    <main first="rtdsrv.8e5148da677749a4bc8c343ae9729ad9">
      <tp t="e">
        <v>#N/A</v>
        <stp/>
        <stp>1950ed8f-a762-44f0-9506-d89ad774cee8</stp>
        <stp>1</stp>
        <tr r="F37" s="4"/>
      </tp>
    </main>
    <main first="rtdsrv.8e5148da677749a4bc8c343ae9729ad9">
      <tp t="e">
        <v>#N/A</v>
        <stp/>
        <stp>1ec3c3a0-c332-4e6c-b97c-b0de3484fb2f</stp>
        <stp>1</stp>
        <tr r="M6" s="5"/>
      </tp>
    </main>
    <main first="rtdsrv.8e5148da677749a4bc8c343ae9729ad9">
      <tp t="e">
        <v>#N/A</v>
        <stp/>
        <stp>65e4ed7a-dcf2-4b6c-ae22-553c806dd627</stp>
        <stp>1</stp>
        <tr r="T23" s="7"/>
      </tp>
      <tp t="e">
        <v>#N/A</v>
        <stp/>
        <stp>760f425d-f525-4e5d-8920-33f8b0dc0ef6</stp>
        <stp>1</stp>
        <tr r="W26" s="7"/>
      </tp>
      <tp t="e">
        <v>#N/A</v>
        <stp/>
        <stp>0e0fac1b-554e-43e9-8a1f-97b0dec97fc2</stp>
        <stp>1</stp>
        <tr r="I20" s="3"/>
      </tp>
    </main>
    <main first="rtdsrv.8e5148da677749a4bc8c343ae9729ad9">
      <tp t="e">
        <v>#N/A</v>
        <stp/>
        <stp>cb05d427-917f-4b74-b7a7-93bc2c8f7bf0</stp>
        <stp>1</stp>
        <tr r="Y29" s="7"/>
      </tp>
    </main>
    <main first="rtdsrv.8e5148da677749a4bc8c343ae9729ad9">
      <tp t="e">
        <v>#N/A</v>
        <stp/>
        <stp>850b2618-1595-42cd-bdd0-c6980e224769</stp>
        <stp>1</stp>
        <tr r="B27" s="7"/>
      </tp>
    </main>
    <main first="rtdsrv.8e5148da677749a4bc8c343ae9729ad9">
      <tp t="e">
        <v>#N/A</v>
        <stp/>
        <stp>72d7581c-570d-4458-9d54-8f4e3074b678</stp>
        <stp>1</stp>
        <tr r="G22" s="7"/>
      </tp>
      <tp t="e">
        <v>#N/A</v>
        <stp/>
        <stp>f7e6093a-e75c-47ca-a2db-f9d380aad43f</stp>
        <stp>1</stp>
        <tr r="M29" s="7"/>
      </tp>
    </main>
    <main first="rtdsrv.8e5148da677749a4bc8c343ae9729ad9">
      <tp t="e">
        <v>#N/A</v>
        <stp/>
        <stp>01be99a2-0279-435e-aefd-2727f8fd5dfa</stp>
        <stp>1</stp>
        <tr r="I23" s="7"/>
      </tp>
      <tp t="e">
        <v>#N/A</v>
        <stp/>
        <stp>40114797-0e13-47b9-a343-cfaf0eb31084</stp>
        <stp>1</stp>
        <tr r="I28" s="5"/>
      </tp>
    </main>
    <main first="rtdsrv.8e5148da677749a4bc8c343ae9729ad9">
      <tp t="e">
        <v>#N/A</v>
        <stp/>
        <stp>8afaf4b9-0f1f-430d-acdc-9ae8b1350d86</stp>
        <stp>1</stp>
        <tr r="AA22" s="7"/>
      </tp>
    </main>
    <main first="rtdsrv.8e5148da677749a4bc8c343ae9729ad9">
      <tp t="e">
        <v>#N/A</v>
        <stp/>
        <stp>a18adbb3-79bd-4b05-83c5-9edaa3199062</stp>
        <stp>1</stp>
        <tr r="D19" s="5"/>
      </tp>
    </main>
    <main first="rtdsrv.8e5148da677749a4bc8c343ae9729ad9">
      <tp t="e">
        <v>#N/A</v>
        <stp/>
        <stp>42314a00-f136-46ff-8cf9-20102eb81f74</stp>
        <stp>1</stp>
        <tr r="F21" s="7"/>
      </tp>
    </main>
    <main first="rtdsrv.8e5148da677749a4bc8c343ae9729ad9">
      <tp t="e">
        <v>#N/A</v>
        <stp/>
        <stp>76553d4b-caf6-40e7-a51d-dc1d22266842</stp>
        <stp>1</stp>
        <tr r="H45" s="5"/>
      </tp>
    </main>
    <main first="rtdsrv.8e5148da677749a4bc8c343ae9729ad9">
      <tp t="e">
        <v>#N/A</v>
        <stp/>
        <stp>43070eaf-d585-44ca-972b-0713f291610f</stp>
        <stp>1</stp>
        <tr r="C42" s="5"/>
      </tp>
    </main>
    <main first="rtdsrv.8e5148da677749a4bc8c343ae9729ad9">
      <tp t="e">
        <v>#N/A</v>
        <stp/>
        <stp>51269acd-22db-4810-9763-5941c62290f4</stp>
        <stp>1</stp>
        <tr r="J18" s="1"/>
        <tr r="J18" s="1"/>
      </tp>
      <tp t="e">
        <v>#N/A</v>
        <stp/>
        <stp>2c803c72-513b-4ed5-b3dd-0bcc17832c2f</stp>
        <stp>1</stp>
        <tr r="Q18" s="1"/>
      </tp>
    </main>
    <main first="rtdsrv.8e5148da677749a4bc8c343ae9729ad9">
      <tp t="e">
        <v>#N/A</v>
        <stp/>
        <stp>0852a7a6-b44a-4dd3-b4ff-29bfb0e397bc</stp>
        <stp>1</stp>
        <tr r="Z29" s="7"/>
      </tp>
    </main>
    <main first="rtdsrv.8e5148da677749a4bc8c343ae9729ad9">
      <tp t="e">
        <v>#N/A</v>
        <stp/>
        <stp>4e29e9ca-a005-41ed-ab24-d97a723898ba</stp>
        <stp>1</stp>
        <tr r="M10" s="1"/>
        <tr r="M10" s="1"/>
        <tr r="M10" s="1"/>
      </tp>
      <tp t="e">
        <v>#N/A</v>
        <stp/>
        <stp>f857dae1-c335-438a-b631-090da589a209</stp>
        <stp>1</stp>
        <tr r="N47" s="5"/>
      </tp>
      <tp t="e">
        <v>#N/A</v>
        <stp/>
        <stp>2d444aa0-ed38-4fa2-83d3-d17e3a0426c8</stp>
        <stp>1</stp>
        <tr r="Y21" s="7"/>
      </tp>
    </main>
    <main first="rtdsrv.8e5148da677749a4bc8c343ae9729ad9">
      <tp t="e">
        <v>#N/A</v>
        <stp/>
        <stp>849753cb-8609-4958-a557-80a3a219e547</stp>
        <stp>1</stp>
        <tr r="N12" s="5"/>
      </tp>
    </main>
    <main first="rtdsrv.8e5148da677749a4bc8c343ae9729ad9">
      <tp t="e">
        <v>#N/A</v>
        <stp/>
        <stp>954b8996-00f9-47ea-b44c-30ad6f23fd20</stp>
        <stp>1</stp>
        <tr r="K45" s="5"/>
      </tp>
      <tp t="e">
        <v>#N/A</v>
        <stp/>
        <stp>b7c1945c-6c10-4295-a195-98832725e5b6</stp>
        <stp>1</stp>
        <tr r="W17" s="7"/>
      </tp>
      <tp t="e">
        <v>#N/A</v>
        <stp/>
        <stp>f9555089-c9c8-4fc2-8f84-c00f47e4436c</stp>
        <stp>1</stp>
        <tr r="F27" s="5"/>
      </tp>
      <tp t="e">
        <v>#N/A</v>
        <stp/>
        <stp>957f681a-cb68-4b65-89ad-27a651283abe</stp>
        <stp>1</stp>
        <tr r="I25" s="5"/>
      </tp>
    </main>
    <main first="rtdsrv.8e5148da677749a4bc8c343ae9729ad9">
      <tp t="e">
        <v>#N/A</v>
        <stp/>
        <stp>0d51619f-fc80-4185-91dc-b14ae8a57b53</stp>
        <stp>1</stp>
        <tr r="L8" s="7"/>
      </tp>
      <tp t="e">
        <v>#N/A</v>
        <stp/>
        <stp>8db36b8c-387c-46b6-aac8-39a42bc7a4b3</stp>
        <stp>1</stp>
        <tr r="K19" s="1"/>
        <tr r="K19" s="1"/>
      </tp>
      <tp t="e">
        <v>#N/A</v>
        <stp/>
        <stp>1a0cccf0-6e40-47a5-bc73-9a823dc9d649</stp>
        <stp>1</stp>
        <tr r="C15" s="4"/>
      </tp>
    </main>
    <main first="rtdsrv.8e5148da677749a4bc8c343ae9729ad9">
      <tp t="e">
        <v>#N/A</v>
        <stp/>
        <stp>ea896359-ba74-4440-aa95-2eab8e4968c9</stp>
        <stp>1</stp>
        <tr r="D14" s="1"/>
        <tr r="D14" s="1"/>
      </tp>
    </main>
    <main first="rtdsrv.8e5148da677749a4bc8c343ae9729ad9">
      <tp t="e">
        <v>#N/A</v>
        <stp/>
        <stp>7ffd4763-f03f-4c90-bf39-fdad4079f648</stp>
        <stp>1</stp>
        <tr r="J10" s="7"/>
      </tp>
    </main>
    <main first="rtdsrv.8e5148da677749a4bc8c343ae9729ad9">
      <tp t="e">
        <v>#N/A</v>
        <stp/>
        <stp>af079a6a-5425-4fde-b021-2a076af5346b</stp>
        <stp>1</stp>
        <tr r="H24" s="7"/>
      </tp>
      <tp t="e">
        <v>#N/A</v>
        <stp/>
        <stp>dfa38eb9-7a62-418a-992c-24f37b85dc72</stp>
        <stp>1</stp>
        <tr r="H29" s="1"/>
        <tr r="H29" s="1"/>
        <tr r="H29" s="1"/>
      </tp>
      <tp t="e">
        <v>#N/A</v>
        <stp/>
        <stp>58cea632-69bf-4e06-9a8b-ead9a5526c4a</stp>
        <stp>1</stp>
        <tr r="N10" s="7"/>
      </tp>
    </main>
    <main first="rtdsrv.8e5148da677749a4bc8c343ae9729ad9">
      <tp t="e">
        <v>#N/A</v>
        <stp/>
        <stp>a3450e7d-b9d1-473f-bf71-8d8dee1089a7</stp>
        <stp>1</stp>
        <tr r="N20" s="1"/>
        <tr r="N20" s="1"/>
      </tp>
      <tp t="e">
        <v>#N/A</v>
        <stp/>
        <stp>2f34e257-9a80-4741-8cc8-18437321fc15</stp>
        <stp>1</stp>
        <tr r="D11" s="7"/>
      </tp>
      <tp t="e">
        <v>#N/A</v>
        <stp/>
        <stp>ddaa3bab-a23f-4daf-b726-b6dc4df7a18a</stp>
        <stp>1</stp>
        <tr r="N26" s="5"/>
      </tp>
    </main>
    <main first="rtdsrv.8e5148da677749a4bc8c343ae9729ad9">
      <tp t="e">
        <v>#N/A</v>
        <stp/>
        <stp>dc9b0aaa-723c-4b02-b8e0-ec5215508721</stp>
        <stp>1</stp>
        <tr r="G8" s="4"/>
      </tp>
    </main>
    <main first="rtdsrv.8e5148da677749a4bc8c343ae9729ad9">
      <tp t="e">
        <v>#N/A</v>
        <stp/>
        <stp>dc36cf9d-eee7-4208-ac19-b364dace7586</stp>
        <stp>1</stp>
        <tr r="AB10" s="7"/>
      </tp>
    </main>
    <main first="rtdsrv.8e5148da677749a4bc8c343ae9729ad9">
      <tp t="e">
        <v>#N/A</v>
        <stp/>
        <stp>2155675f-d403-4378-a2b4-a2905f4a465c</stp>
        <stp>1</stp>
        <tr r="F7" s="1"/>
        <tr r="F7" s="1"/>
      </tp>
      <tp t="e">
        <v>#N/A</v>
        <stp/>
        <stp>448252dc-068c-46a0-825a-2cb833feb6d9</stp>
        <stp>1</stp>
        <tr r="P28" s="5"/>
      </tp>
    </main>
    <main first="rtdsrv.8e5148da677749a4bc8c343ae9729ad9">
      <tp t="e">
        <v>#N/A</v>
        <stp/>
        <stp>66424797-1e66-4ab0-ac6a-e402160a500c</stp>
        <stp>1</stp>
        <tr r="F24" s="1"/>
        <tr r="F24" s="1"/>
      </tp>
      <tp t="e">
        <v>#N/A</v>
        <stp/>
        <stp>638ad17d-dc2c-4e50-abfd-091678ad57ab</stp>
        <stp>1</stp>
        <tr r="N13" s="1"/>
        <tr r="N13" s="1"/>
      </tp>
    </main>
    <main first="rtdsrv.8e5148da677749a4bc8c343ae9729ad9">
      <tp t="e">
        <v>#N/A</v>
        <stp/>
        <stp>d2a7cce0-d695-4611-8b26-0be130235871</stp>
        <stp>1</stp>
        <tr r="F41" s="4"/>
      </tp>
    </main>
    <main first="rtdsrv.8e5148da677749a4bc8c343ae9729ad9">
      <tp t="e">
        <v>#N/A</v>
        <stp/>
        <stp>d1270a02-7cf5-4c0e-b80e-12cbcc03b8e0</stp>
        <stp>1</stp>
        <tr r="M21" s="5"/>
      </tp>
    </main>
    <main first="rtdsrv.8e5148da677749a4bc8c343ae9729ad9">
      <tp t="e">
        <v>#N/A</v>
        <stp/>
        <stp>e488fb14-a211-4181-8dd1-afa0ea5036e7</stp>
        <stp>1</stp>
        <tr r="J25" s="4"/>
      </tp>
      <tp t="e">
        <v>#N/A</v>
        <stp/>
        <stp>c343f872-4e9a-4567-a99d-477844ee31c2</stp>
        <stp>1</stp>
        <tr r="R26" s="7"/>
      </tp>
      <tp t="e">
        <v>#N/A</v>
        <stp/>
        <stp>239c628a-6278-4af0-9cef-09f53e08bf9c</stp>
        <stp>1</stp>
        <tr r="T13" s="7"/>
      </tp>
      <tp t="e">
        <v>#N/A</v>
        <stp/>
        <stp>3d62937d-d654-4061-ace6-743da94ae034</stp>
        <stp>1</stp>
        <tr r="C51" s="4"/>
      </tp>
      <tp t="e">
        <v>#N/A</v>
        <stp/>
        <stp>56d88db7-428c-4d94-b008-819c760e3be4</stp>
        <stp>1</stp>
        <tr r="N16" s="5"/>
      </tp>
      <tp t="e">
        <v>#N/A</v>
        <stp/>
        <stp>7afa3994-3f88-45d5-9133-fc380068dc2b</stp>
        <stp>1</stp>
        <tr r="P25" s="7"/>
      </tp>
    </main>
    <main first="rtdsrv.8e5148da677749a4bc8c343ae9729ad9">
      <tp t="e">
        <v>#N/A</v>
        <stp/>
        <stp>ddc2993c-c8da-45f5-a4b4-285fd852ba46</stp>
        <stp>1</stp>
        <tr r="T20" s="7"/>
      </tp>
    </main>
    <main first="rtdsrv.8e5148da677749a4bc8c343ae9729ad9">
      <tp t="e">
        <v>#N/A</v>
        <stp/>
        <stp>810b64be-5b10-481c-a0ee-a648eed1a30e</stp>
        <stp>1</stp>
        <tr r="H20" s="7"/>
      </tp>
    </main>
    <main first="rtdsrv.8e5148da677749a4bc8c343ae9729ad9">
      <tp t="e">
        <v>#N/A</v>
        <stp/>
        <stp>714283b3-ec5f-4c4a-8206-37803509262e</stp>
        <stp>1</stp>
        <tr r="J18" s="7"/>
      </tp>
      <tp t="e">
        <v>#N/A</v>
        <stp/>
        <stp>97c622db-fec8-4f9d-bcac-50ee612d7841</stp>
        <stp>1</stp>
        <tr r="G26" s="7"/>
      </tp>
    </main>
    <main first="rtdsrv.8e5148da677749a4bc8c343ae9729ad9">
      <tp t="e">
        <v>#N/A</v>
        <stp/>
        <stp>2cd827de-cbee-4185-9906-93ce44bc52b5</stp>
        <stp>1</stp>
        <tr r="E27" s="3"/>
      </tp>
    </main>
    <main first="rtdsrv.8e5148da677749a4bc8c343ae9729ad9">
      <tp t="e">
        <v>#N/A</v>
        <stp/>
        <stp>fae37e2d-679e-469e-b10d-5b26ced95d76</stp>
        <stp>1</stp>
        <tr r="D24" s="4"/>
      </tp>
      <tp t="e">
        <v>#N/A</v>
        <stp/>
        <stp>0b4cca89-0d88-4d18-b964-8e3e46300142</stp>
        <stp>1</stp>
        <tr r="M36" s="5"/>
      </tp>
    </main>
    <main first="rtdsrv.8e5148da677749a4bc8c343ae9729ad9">
      <tp t="e">
        <v>#N/A</v>
        <stp/>
        <stp>d1ea003d-e473-4dd6-bfb5-32da095487fb</stp>
        <stp>1</stp>
        <tr r="N14" s="5"/>
      </tp>
      <tp t="e">
        <v>#N/A</v>
        <stp/>
        <stp>150495c2-951b-409b-8fc3-1de78913b808</stp>
        <stp>1</stp>
        <tr r="C33" s="5"/>
      </tp>
    </main>
    <main first="rtdsrv.8e5148da677749a4bc8c343ae9729ad9">
      <tp t="e">
        <v>#N/A</v>
        <stp/>
        <stp>be1b68cd-0a63-4715-970c-556b608fced9</stp>
        <stp>1</stp>
        <tr r="H15" s="1"/>
        <tr r="H15" s="1"/>
        <tr r="H15" s="1"/>
      </tp>
      <tp t="e">
        <v>#N/A</v>
        <stp/>
        <stp>78c68270-baa2-44fc-b419-91c210f6f2f6</stp>
        <stp>1</stp>
        <tr r="H19" s="7"/>
      </tp>
    </main>
    <main first="rtdsrv.8e5148da677749a4bc8c343ae9729ad9">
      <tp t="e">
        <v>#N/A</v>
        <stp/>
        <stp>cd9c9bdf-0b33-4f82-9290-00d5788fd339</stp>
        <stp>1</stp>
        <tr r="I41" s="4"/>
      </tp>
      <tp t="e">
        <v>#N/A</v>
        <stp/>
        <stp>b4ba44c5-b81c-40ab-bdaa-fa483249e335</stp>
        <stp>1</stp>
        <tr r="D42" s="4"/>
      </tp>
    </main>
    <main first="rtdsrv.8e5148da677749a4bc8c343ae9729ad9">
      <tp t="e">
        <v>#N/A</v>
        <stp/>
        <stp>3016d10f-0e99-4a2c-96d7-cece873f1131</stp>
        <stp>1</stp>
        <tr r="I36" s="4"/>
      </tp>
    </main>
    <main first="rtdsrv.8e5148da677749a4bc8c343ae9729ad9">
      <tp t="e">
        <v>#N/A</v>
        <stp/>
        <stp>4082fd06-947f-40ed-b283-0db4b6a02d0f</stp>
        <stp>1</stp>
        <tr r="I18" s="1"/>
        <tr r="I18" s="1"/>
      </tp>
      <tp t="e">
        <v>#N/A</v>
        <stp/>
        <stp>a1722a02-6914-437c-bfe5-5f74daf3df9d</stp>
        <stp>1</stp>
        <tr r="K17" s="5"/>
      </tp>
      <tp t="e">
        <v>#N/A</v>
        <stp/>
        <stp>869149a6-9912-456c-baab-a24237ca8a41</stp>
        <stp>1</stp>
        <tr r="A2" s="2"/>
      </tp>
    </main>
    <main first="rtdsrv.8e5148da677749a4bc8c343ae9729ad9">
      <tp t="e">
        <v>#N/A</v>
        <stp/>
        <stp>78e6c6e4-b324-413c-85f7-ecc4b039d9d7</stp>
        <stp>1</stp>
        <tr r="I27" s="7"/>
      </tp>
    </main>
    <main first="rtdsrv.8e5148da677749a4bc8c343ae9729ad9">
      <tp t="e">
        <v>#N/A</v>
        <stp/>
        <stp>328be10d-00c6-4964-ac33-c121b2e70f28</stp>
        <stp>1</stp>
        <tr r="D22" s="4"/>
      </tp>
      <tp t="e">
        <v>#N/A</v>
        <stp/>
        <stp>ff2a1077-e6f0-4a2f-964e-d70d55d75d08</stp>
        <stp>1</stp>
        <tr r="M11" s="1"/>
        <tr r="M11" s="1"/>
        <tr r="M11" s="1"/>
      </tp>
    </main>
    <main first="rtdsrv.8e5148da677749a4bc8c343ae9729ad9">
      <tp t="e">
        <v>#N/A</v>
        <stp/>
        <stp>80223f3d-ab88-4dae-95af-b560202612e6</stp>
        <stp>1</stp>
        <tr r="C21" s="1"/>
        <tr r="C21" s="1"/>
        <tr r="C21" s="1"/>
      </tp>
      <tp t="e">
        <v>#N/A</v>
        <stp/>
        <stp>567500d5-d8a2-4e88-a1ac-b52f3c54f8b4</stp>
        <stp>1</stp>
        <tr r="I17" s="1"/>
        <tr r="I17" s="1"/>
        <tr r="I17" s="1"/>
      </tp>
      <tp t="e">
        <v>#N/A</v>
        <stp/>
        <stp>c2b45e8f-6787-4931-ae7a-9ebb2f1d5527</stp>
        <stp>1</stp>
        <tr r="J14" s="1"/>
        <tr r="J14" s="1"/>
      </tp>
    </main>
    <main first="rtdsrv.8e5148da677749a4bc8c343ae9729ad9">
      <tp t="e">
        <v>#N/A</v>
        <stp/>
        <stp>8c61e457-c92f-4601-a359-4ade2f5468e1</stp>
        <stp>1</stp>
        <tr r="J41" s="4"/>
      </tp>
    </main>
    <main first="rtdsrv.8e5148da677749a4bc8c343ae9729ad9">
      <tp t="e">
        <v>#N/A</v>
        <stp/>
        <stp>b4a0eec8-b7fb-4067-88da-ae84d2faf1b0</stp>
        <stp>1</stp>
        <tr r="K21" s="1"/>
        <tr r="K21" s="1"/>
      </tp>
    </main>
    <main first="rtdsrv.8e5148da677749a4bc8c343ae9729ad9">
      <tp t="e">
        <v>#N/A</v>
        <stp/>
        <stp>d19ef27b-5f8d-4652-807f-88cada36721e</stp>
        <stp>1</stp>
        <tr r="K11" s="7"/>
      </tp>
    </main>
    <main first="rtdsrv.8e5148da677749a4bc8c343ae9729ad9">
      <tp t="e">
        <v>#N/A</v>
        <stp/>
        <stp>c4897ffb-09fa-453a-be59-28cf89f6b1c9</stp>
        <stp>1</stp>
        <tr r="K38" s="5"/>
      </tp>
      <tp t="e">
        <v>#N/A</v>
        <stp/>
        <stp>2b19a87f-a7e9-49ed-a3bb-042fb70de93c</stp>
        <stp>1</stp>
        <tr r="AB30" s="7"/>
      </tp>
    </main>
    <main first="rtdsrv.8e5148da677749a4bc8c343ae9729ad9">
      <tp t="e">
        <v>#N/A</v>
        <stp/>
        <stp>e3d0011f-ebe4-4ead-8b6a-e37899575bdb</stp>
        <stp>1</stp>
        <tr r="I33" s="1"/>
        <tr r="I33" s="1"/>
      </tp>
    </main>
    <main first="rtdsrv.8e5148da677749a4bc8c343ae9729ad9">
      <tp t="e">
        <v>#N/A</v>
        <stp/>
        <stp>3a248545-122e-49fa-82d9-07662c1d511c</stp>
        <stp>1</stp>
        <tr r="M30" s="1"/>
        <tr r="M30" s="1"/>
        <tr r="M30" s="1"/>
      </tp>
      <tp t="e">
        <v>#N/A</v>
        <stp/>
        <stp>5f24dde4-8508-4369-8673-beee5c6d22c9</stp>
        <stp>1</stp>
        <tr r="AB8" s="7"/>
      </tp>
    </main>
    <main first="rtdsrv.8e5148da677749a4bc8c343ae9729ad9">
      <tp t="e">
        <v>#N/A</v>
        <stp/>
        <stp>c61db8a0-06fe-4b3e-b84c-5d71427eaa8e</stp>
        <stp>1</stp>
        <tr r="N25" s="5"/>
      </tp>
    </main>
    <main first="rtdsrv.8e5148da677749a4bc8c343ae9729ad9">
      <tp t="e">
        <v>#N/A</v>
        <stp/>
        <stp>f3ad2723-2046-4716-afe3-002d2b779d4e</stp>
        <stp>1</stp>
        <tr r="K16" s="1"/>
        <tr r="K16" s="1"/>
      </tp>
    </main>
    <main first="rtdsrv.8e5148da677749a4bc8c343ae9729ad9">
      <tp t="e">
        <v>#N/A</v>
        <stp/>
        <stp>4cf2e066-1bd9-42ea-b20f-af9d7bf4904b</stp>
        <stp>1</stp>
        <tr r="L15" s="1"/>
        <tr r="L15" s="1"/>
      </tp>
    </main>
    <main first="rtdsrv.8e5148da677749a4bc8c343ae9729ad9">
      <tp t="e">
        <v>#N/A</v>
        <stp/>
        <stp>e4a2fcbc-6b1f-4537-9c27-99a898fbf4e4</stp>
        <stp>1</stp>
        <tr r="H22" s="5"/>
      </tp>
    </main>
    <main first="rtdsrv.8e5148da677749a4bc8c343ae9729ad9">
      <tp t="e">
        <v>#N/A</v>
        <stp/>
        <stp>0efd4cf5-d8cb-4301-acb8-6db1c10b2081</stp>
        <stp>1</stp>
        <tr r="G33" s="1"/>
        <tr r="G33" s="1"/>
      </tp>
    </main>
    <main first="rtdsrv.8e5148da677749a4bc8c343ae9729ad9">
      <tp t="e">
        <v>#N/A</v>
        <stp/>
        <stp>3fcb1b67-c979-4903-822c-858c7667a5d5</stp>
        <stp>1</stp>
        <tr r="L21" s="1"/>
        <tr r="L21" s="1"/>
      </tp>
    </main>
    <main first="rtdsrv.8e5148da677749a4bc8c343ae9729ad9">
      <tp t="e">
        <v>#N/A</v>
        <stp/>
        <stp>030e8030-e352-453c-a3f2-83827e50c8f4</stp>
        <stp>1</stp>
        <tr r="K17" s="1"/>
        <tr r="K17" s="1"/>
      </tp>
    </main>
    <main first="rtdsrv.8e5148da677749a4bc8c343ae9729ad9">
      <tp t="e">
        <v>#N/A</v>
        <stp/>
        <stp>f37db075-b5ce-4824-8329-6166b3c0bf26</stp>
        <stp>1</stp>
        <tr r="I28" s="7"/>
      </tp>
    </main>
    <main first="rtdsrv.8e5148da677749a4bc8c343ae9729ad9">
      <tp t="e">
        <v>#N/A</v>
        <stp/>
        <stp>7a4832c4-c40a-4774-8670-916b7c703e1c</stp>
        <stp>1</stp>
        <tr r="F39" s="4"/>
      </tp>
      <tp t="e">
        <v>#N/A</v>
        <stp/>
        <stp>64af263f-d257-46cd-aba2-c76f85c00e06</stp>
        <stp>1</stp>
        <tr r="H37" s="5"/>
      </tp>
      <tp t="e">
        <v>#N/A</v>
        <stp/>
        <stp>f4871885-f71f-46ec-a969-3bf35330237e</stp>
        <stp>1</stp>
        <tr r="K26" s="5"/>
      </tp>
      <tp t="e">
        <v>#N/A</v>
        <stp/>
        <stp>15e9d8e9-7807-429b-af0e-848eeef38087</stp>
        <stp>1</stp>
        <tr r="C42" s="4"/>
      </tp>
    </main>
    <main first="rtdsrv.8e5148da677749a4bc8c343ae9729ad9">
      <tp t="e">
        <v>#N/A</v>
        <stp/>
        <stp>288ffe93-9b57-44b0-8934-43d61a6ae549</stp>
        <stp>1</stp>
        <tr r="Z15" s="7"/>
      </tp>
    </main>
    <main first="rtdsrv.8e5148da677749a4bc8c343ae9729ad9">
      <tp t="e">
        <v>#N/A</v>
        <stp/>
        <stp>8076d2d1-2c37-4c1c-84dd-ee29a1bf2692</stp>
        <stp>1</stp>
        <tr r="F52" s="4"/>
      </tp>
      <tp t="e">
        <v>#N/A</v>
        <stp/>
        <stp>85a4f729-0894-4117-b1c6-7fe0591a34f4</stp>
        <stp>1</stp>
        <tr r="E9" s="1"/>
        <tr r="E9" s="1"/>
        <tr r="E9" s="1"/>
      </tp>
    </main>
    <main first="rtdsrv.8e5148da677749a4bc8c343ae9729ad9">
      <tp t="e">
        <v>#N/A</v>
        <stp/>
        <stp>88a53a5a-b414-4469-b844-4bc3a7869c24</stp>
        <stp>1</stp>
        <tr r="N29" s="5"/>
      </tp>
      <tp t="e">
        <v>#N/A</v>
        <stp/>
        <stp>493cee38-1e6c-469e-8dd5-79f64c7e1702</stp>
        <stp>1</stp>
        <tr r="E19" s="3"/>
      </tp>
      <tp t="e">
        <v>#N/A</v>
        <stp/>
        <stp>5b3ca744-c334-4b3f-924f-657f94b8338c</stp>
        <stp>1</stp>
        <tr r="V7" s="7"/>
      </tp>
    </main>
    <main first="rtdsrv.8e5148da677749a4bc8c343ae9729ad9">
      <tp t="e">
        <v>#N/A</v>
        <stp/>
        <stp>3bdb1f31-2e7b-4297-a0f2-d0bf2662ca1a</stp>
        <stp>1</stp>
        <tr r="E19" s="7"/>
      </tp>
    </main>
    <main first="rtdsrv.8e5148da677749a4bc8c343ae9729ad9">
      <tp t="e">
        <v>#N/A</v>
        <stp/>
        <stp>2fb4e2a3-bed8-4b75-b78b-c08c6fd6f894</stp>
        <stp>1</stp>
        <tr r="M22" s="3"/>
      </tp>
    </main>
    <main first="rtdsrv.8e5148da677749a4bc8c343ae9729ad9">
      <tp t="e">
        <v>#N/A</v>
        <stp/>
        <stp>3ce584fd-d3bb-4132-9385-e565d9c56119</stp>
        <stp>1</stp>
        <tr r="I10" s="7"/>
      </tp>
    </main>
    <main first="rtdsrv.8e5148da677749a4bc8c343ae9729ad9">
      <tp t="e">
        <v>#N/A</v>
        <stp/>
        <stp>0eee8963-089b-473c-80cd-298a330f67de</stp>
        <stp>1</stp>
        <tr r="N8" s="7"/>
      </tp>
    </main>
    <main first="rtdsrv.8e5148da677749a4bc8c343ae9729ad9">
      <tp t="e">
        <v>#N/A</v>
        <stp/>
        <stp>eb704dc4-1f59-413d-b8f7-2d7ec07a3ddd</stp>
        <stp>1</stp>
        <tr r="M10" s="5"/>
      </tp>
      <tp t="e">
        <v>#N/A</v>
        <stp/>
        <stp>f5d07170-3b4b-43e6-a52d-b8ffb5b2bb80</stp>
        <stp>1</stp>
        <tr r="K22" s="5"/>
      </tp>
      <tp t="e">
        <v>#N/A</v>
        <stp/>
        <stp>8644a843-b976-4fa1-aca5-9e7daf8454de</stp>
        <stp>1</stp>
        <tr r="J12" s="1"/>
        <tr r="J12" s="1"/>
      </tp>
    </main>
    <main first="rtdsrv.8e5148da677749a4bc8c343ae9729ad9">
      <tp t="e">
        <v>#N/A</v>
        <stp/>
        <stp>6c3f7532-6713-4670-af10-42005effb66f</stp>
        <stp>1</stp>
        <tr r="S18" s="7"/>
      </tp>
      <tp t="e">
        <v>#N/A</v>
        <stp/>
        <stp>dcebe382-e6e1-44ee-a5fb-6ea9d4e82d4c</stp>
        <stp>1</stp>
        <tr r="D25" s="4"/>
      </tp>
      <tp t="e">
        <v>#N/A</v>
        <stp/>
        <stp>eb101be6-9e07-46d0-bdb3-a6c77495520b</stp>
        <stp>1</stp>
        <tr r="D36" s="5"/>
      </tp>
      <tp t="e">
        <v>#N/A</v>
        <stp/>
        <stp>614bc7f9-217b-4e36-8d73-ba83a588c728</stp>
        <stp>1</stp>
        <tr r="J17" s="1"/>
        <tr r="J17" s="1"/>
      </tp>
      <tp t="e">
        <v>#N/A</v>
        <stp/>
        <stp>884b53dc-581c-4bec-a664-93035dbf201d</stp>
        <stp>1</stp>
        <tr r="W16" s="7"/>
      </tp>
      <tp t="e">
        <v>#N/A</v>
        <stp/>
        <stp>f06eb824-28f6-4b70-9f71-ef2747081d9a</stp>
        <stp>1</stp>
        <tr r="F47" s="4"/>
      </tp>
      <tp t="e">
        <v>#N/A</v>
        <stp/>
        <stp>baefe959-6633-452a-8e52-dbf1f240b94b</stp>
        <stp>1</stp>
        <tr r="K13" s="1"/>
        <tr r="K13" s="1"/>
      </tp>
      <tp t="e">
        <v>#N/A</v>
        <stp/>
        <stp>9625faf8-7c36-4deb-89f1-0c411fb0690a</stp>
        <stp>1</stp>
        <tr r="I8" s="4"/>
      </tp>
    </main>
    <main first="rtdsrv.8e5148da677749a4bc8c343ae9729ad9">
      <tp t="e">
        <v>#N/A</v>
        <stp/>
        <stp>d6a465c7-9c05-4c19-96e0-f7d8a57dbb17</stp>
        <stp>1</stp>
        <tr r="Q25" s="1"/>
      </tp>
      <tp t="e">
        <v>#N/A</v>
        <stp/>
        <stp>ed3a83f3-f524-43cf-b76b-33d78f4433f0</stp>
        <stp>1</stp>
        <tr r="K7" s="5"/>
      </tp>
      <tp t="e">
        <v>#N/A</v>
        <stp/>
        <stp>29dddea3-90c7-4b31-bd0c-1e444e676d25</stp>
        <stp>1</stp>
        <tr r="AA24" s="7"/>
      </tp>
      <tp t="e">
        <v>#N/A</v>
        <stp/>
        <stp>e61d0138-654e-42f2-97e2-bbcf28cd584c</stp>
        <stp>1</stp>
        <tr r="H46" s="5"/>
      </tp>
      <tp t="e">
        <v>#N/A</v>
        <stp/>
        <stp>9899bee9-d178-456c-a4b9-e9d12374239d</stp>
        <stp>1</stp>
        <tr r="D28" s="5"/>
      </tp>
      <tp t="e">
        <v>#N/A</v>
        <stp/>
        <stp>380a11ee-3c59-4a47-be4b-5a9d978cb237</stp>
        <stp>1</stp>
        <tr r="J29" s="4"/>
      </tp>
      <tp t="e">
        <v>#N/A</v>
        <stp/>
        <stp>3250faf8-0282-4fe4-adc2-e4c7b84debdf</stp>
        <stp>1</stp>
        <tr r="F17" s="1"/>
        <tr r="F17" s="1"/>
      </tp>
      <tp t="e">
        <v>#N/A</v>
        <stp/>
        <stp>c8cadb04-6639-43d6-b838-d67cbf82c0cd</stp>
        <stp>1</stp>
        <tr r="K19" s="5"/>
      </tp>
    </main>
    <main first="rtdsrv.8e5148da677749a4bc8c343ae9729ad9">
      <tp t="e">
        <v>#N/A</v>
        <stp/>
        <stp>6aa9b1ce-f73f-487d-a032-d7475411c062</stp>
        <stp>1</stp>
        <tr r="D45" s="5"/>
      </tp>
    </main>
    <main first="rtdsrv.8e5148da677749a4bc8c343ae9729ad9">
      <tp t="e">
        <v>#N/A</v>
        <stp/>
        <stp>8c29fa50-8860-4c46-9713-2bf251d7b29b</stp>
        <stp>1</stp>
        <tr r="L18" s="1"/>
        <tr r="L18" s="1"/>
      </tp>
    </main>
    <main first="rtdsrv.8e5148da677749a4bc8c343ae9729ad9">
      <tp t="e">
        <v>#N/A</v>
        <stp/>
        <stp>c3e8abdc-4cb6-4276-b2f6-89bd66087af7</stp>
        <stp>1</stp>
        <tr r="I45" s="4"/>
      </tp>
      <tp t="e">
        <v>#N/A</v>
        <stp/>
        <stp>46100cb7-6407-4f7c-b81e-778f16a62ffa</stp>
        <stp>1</stp>
        <tr r="G31" s="4"/>
      </tp>
    </main>
    <main first="rtdsrv.8e5148da677749a4bc8c343ae9729ad9">
      <tp t="e">
        <v>#N/A</v>
        <stp/>
        <stp>93137cda-5816-4adf-97d1-fe09c192d522</stp>
        <stp>1</stp>
        <tr r="Y6" s="7"/>
      </tp>
      <tp t="e">
        <v>#N/A</v>
        <stp/>
        <stp>c95ef359-5589-474e-bf02-bbbec98be1d4</stp>
        <stp>1</stp>
        <tr r="I6" s="7"/>
      </tp>
      <tp t="e">
        <v>#N/A</v>
        <stp/>
        <stp>801220d2-9f14-41fe-93bd-afaeb42fb2c8</stp>
        <stp>1</stp>
        <tr r="F44" s="5"/>
      </tp>
      <tp t="e">
        <v>#N/A</v>
        <stp/>
        <stp>dd5e1435-ba5f-4e81-a560-38acc61bdedb</stp>
        <stp>1</stp>
        <tr r="N14" s="1"/>
        <tr r="N14" s="1"/>
      </tp>
    </main>
    <main first="rtdsrv.8e5148da677749a4bc8c343ae9729ad9">
      <tp t="e">
        <v>#N/A</v>
        <stp/>
        <stp>f4c406d6-9633-4a7d-abcf-8e4237b56c54</stp>
        <stp>1</stp>
        <tr r="P18" s="5"/>
      </tp>
      <tp t="e">
        <v>#N/A</v>
        <stp/>
        <stp>eb5a8e2a-b2df-4165-baf0-724578f7a6b7</stp>
        <stp>1</stp>
        <tr r="F8" s="1"/>
        <tr r="F8" s="1"/>
      </tp>
      <tp t="e">
        <v>#N/A</v>
        <stp/>
        <stp>4f10da77-103b-45fa-b080-8981580ad151</stp>
        <stp>1</stp>
        <tr r="F10" s="1"/>
        <tr r="F10" s="1"/>
      </tp>
      <tp t="e">
        <v>#N/A</v>
        <stp/>
        <stp>f290ed38-634c-4523-9791-8212358bc72b</stp>
        <stp>1</stp>
        <tr r="Q28" s="1"/>
      </tp>
      <tp t="e">
        <v>#N/A</v>
        <stp/>
        <stp>eff272a3-f599-46a7-adfa-c2b47c68640a</stp>
        <stp>1</stp>
        <tr r="P15" s="5"/>
      </tp>
      <tp t="e">
        <v>#N/A</v>
        <stp/>
        <stp>11e13837-29c4-448b-a15e-7e9a6ec01d8c</stp>
        <stp>1</stp>
        <tr r="Z26" s="7"/>
      </tp>
    </main>
    <main first="rtdsrv.8e5148da677749a4bc8c343ae9729ad9">
      <tp t="e">
        <v>#N/A</v>
        <stp/>
        <stp>a3c065b0-8ec8-4d1b-baf9-c38174aee133</stp>
        <stp>1</stp>
        <tr r="L34" s="1"/>
        <tr r="L34" s="1"/>
      </tp>
      <tp t="e">
        <v>#N/A</v>
        <stp/>
        <stp>975132c2-98ad-4beb-adc3-e3a300eb4b32</stp>
        <stp>1</stp>
        <tr r="N25" s="1"/>
        <tr r="N25" s="1"/>
      </tp>
    </main>
    <main first="rtdsrv.8e5148da677749a4bc8c343ae9729ad9">
      <tp t="e">
        <v>#N/A</v>
        <stp/>
        <stp>59d95989-5d7f-43b2-8bf5-eb37b9530255</stp>
        <stp>1</stp>
        <tr r="F29" s="1"/>
        <tr r="F29" s="1"/>
      </tp>
      <tp t="e">
        <v>#N/A</v>
        <stp/>
        <stp>d7c63c9d-b534-4ba2-9bee-fe733635d791</stp>
        <stp>1</stp>
        <tr r="J34" s="1"/>
        <tr r="J34" s="1"/>
      </tp>
      <tp t="e">
        <v>#N/A</v>
        <stp/>
        <stp>52277b08-8bf2-46c0-a4ce-07fbc15de8b5</stp>
        <stp>1</stp>
        <tr r="N46" s="5"/>
      </tp>
    </main>
    <main first="rtdsrv.8e5148da677749a4bc8c343ae9729ad9">
      <tp t="e">
        <v>#N/A</v>
        <stp/>
        <stp>def762e4-a683-42be-a916-8f47c3d60c7d</stp>
        <stp>1</stp>
        <tr r="P24" s="5"/>
      </tp>
    </main>
    <main first="rtdsrv.8e5148da677749a4bc8c343ae9729ad9">
      <tp t="e">
        <v>#N/A</v>
        <stp/>
        <stp>b0543f33-2101-4cd6-99e9-04b39b92db7a</stp>
        <stp>1</stp>
        <tr r="D24" s="1"/>
        <tr r="D24" s="1"/>
      </tp>
      <tp t="e">
        <v>#N/A</v>
        <stp/>
        <stp>e8c1fcce-efb9-4e41-9845-724bc1232bd6</stp>
        <stp>1</stp>
        <tr r="U11" s="7"/>
      </tp>
    </main>
    <main first="rtdsrv.8e5148da677749a4bc8c343ae9729ad9">
      <tp t="e">
        <v>#N/A</v>
        <stp/>
        <stp>c0e0c501-f77d-4ad4-8d74-e241c67a1cd2</stp>
        <stp>1</stp>
        <tr r="K7" s="1"/>
        <tr r="K7" s="1"/>
      </tp>
    </main>
    <main first="rtdsrv.8e5148da677749a4bc8c343ae9729ad9">
      <tp t="e">
        <v>#N/A</v>
        <stp/>
        <stp>b50c4e8b-fd2b-4b7d-8d6c-0e13f79ac186</stp>
        <stp>1</stp>
        <tr r="I24" s="5"/>
      </tp>
      <tp t="e">
        <v>#N/A</v>
        <stp/>
        <stp>6c08dfe8-d610-40a8-a68b-fe65d0fae6b9</stp>
        <stp>1</stp>
        <tr r="E10" s="3"/>
      </tp>
      <tp t="e">
        <v>#N/A</v>
        <stp/>
        <stp>0fec8217-5c77-4e56-98d6-30dcd7de7ef4</stp>
        <stp>1</stp>
        <tr r="J51" s="4"/>
      </tp>
    </main>
    <main first="rtdsrv.8e5148da677749a4bc8c343ae9729ad9">
      <tp t="e">
        <v>#N/A</v>
        <stp/>
        <stp>671a10ea-66f2-4568-8a62-b3fbcfd61922</stp>
        <stp>1</stp>
        <tr r="R21" s="7"/>
      </tp>
    </main>
    <main first="rtdsrv.8e5148da677749a4bc8c343ae9729ad9">
      <tp t="e">
        <v>#N/A</v>
        <stp/>
        <stp>86941be1-3b95-49ee-8e43-8261be263a47</stp>
        <stp>1</stp>
        <tr r="P51" s="5"/>
      </tp>
    </main>
    <main first="rtdsrv.8e5148da677749a4bc8c343ae9729ad9">
      <tp t="e">
        <v>#N/A</v>
        <stp/>
        <stp>661583cd-35ed-4f85-9296-bbb31cc0fd8e</stp>
        <stp>1</stp>
        <tr r="B4" s="3"/>
      </tp>
    </main>
    <main first="rtdsrv.8e5148da677749a4bc8c343ae9729ad9">
      <tp t="e">
        <v>#N/A</v>
        <stp/>
        <stp>3202282b-c4de-467e-9765-347f2204106d</stp>
        <stp>1</stp>
        <tr r="N38" s="5"/>
      </tp>
      <tp t="e">
        <v>#N/A</v>
        <stp/>
        <stp>798b29a3-046d-424d-b9aa-9bf84c635941</stp>
        <stp>1</stp>
        <tr r="C18" s="1"/>
        <tr r="C18" s="1"/>
      </tp>
    </main>
    <main first="rtdsrv.8e5148da677749a4bc8c343ae9729ad9">
      <tp t="e">
        <v>#N/A</v>
        <stp/>
        <stp>12131297-7b86-47e9-a383-b8a1ca77513a</stp>
        <stp>1</stp>
        <tr r="C27" s="4"/>
      </tp>
      <tp t="e">
        <v>#N/A</v>
        <stp/>
        <stp>de1d9077-5d2d-4a9c-8354-a8fa5c1635db</stp>
        <stp>1</stp>
        <tr r="P50" s="5"/>
      </tp>
    </main>
    <main first="rtdsrv.8e5148da677749a4bc8c343ae9729ad9">
      <tp t="e">
        <v>#N/A</v>
        <stp/>
        <stp>2fb39faa-b3a9-4124-8a14-da4ce7866bfb</stp>
        <stp>1</stp>
        <tr r="U14" s="7"/>
      </tp>
      <tp t="e">
        <v>#N/A</v>
        <stp/>
        <stp>bf58bd6d-876e-43c2-9d64-f2d9db269a5b</stp>
        <stp>1</stp>
        <tr r="M26" s="1"/>
        <tr r="M26" s="1"/>
        <tr r="M26" s="1"/>
      </tp>
      <tp t="e">
        <v>#N/A</v>
        <stp/>
        <stp>5afd2d52-237e-4a72-a627-25eb8cd90e97</stp>
        <stp>1</stp>
        <tr r="M36" s="1"/>
        <tr r="M36" s="1"/>
      </tp>
    </main>
    <main first="rtdsrv.8e5148da677749a4bc8c343ae9729ad9">
      <tp t="e">
        <v>#N/A</v>
        <stp/>
        <stp>8cc95a83-10ee-40fe-bc0a-1691247277d3</stp>
        <stp>1</stp>
        <tr r="P21" s="7"/>
      </tp>
      <tp t="e">
        <v>#N/A</v>
        <stp/>
        <stp>83134bc9-e690-46d5-8105-683b0b9f7a54</stp>
        <stp>1</stp>
        <tr r="F41" s="5"/>
      </tp>
      <tp t="e">
        <v>#N/A</v>
        <stp/>
        <stp>6d0cc01c-6f2c-45ef-a2d1-30d12ecb8268</stp>
        <stp>1</stp>
        <tr r="G46" s="4"/>
      </tp>
    </main>
    <main first="rtdsrv.8e5148da677749a4bc8c343ae9729ad9">
      <tp t="e">
        <v>#N/A</v>
        <stp/>
        <stp>358756d8-51f0-4b0b-b9c6-0033a8235edd</stp>
        <stp>1</stp>
        <tr r="AB16" s="7"/>
      </tp>
    </main>
    <main first="rtdsrv.8e5148da677749a4bc8c343ae9729ad9">
      <tp t="e">
        <v>#N/A</v>
        <stp/>
        <stp>f27903b8-8d49-49af-adf4-c7b57fffd753</stp>
        <stp>1</stp>
        <tr r="D6" s="7"/>
      </tp>
    </main>
    <main first="rtdsrv.8e5148da677749a4bc8c343ae9729ad9">
      <tp t="e">
        <v>#N/A</v>
        <stp/>
        <stp>e5a11077-488f-4a92-b482-1b26c4661ea0</stp>
        <stp>1</stp>
        <tr r="N13" s="5"/>
      </tp>
      <tp t="e">
        <v>#N/A</v>
        <stp/>
        <stp>a214dc85-162a-41b0-9b6f-bcb49955c837</stp>
        <stp>1</stp>
        <tr r="P8" s="5"/>
      </tp>
      <tp t="e">
        <v>#N/A</v>
        <stp/>
        <stp>f02c2859-221f-4eea-a1b8-e19dfb5397a5</stp>
        <stp>1</stp>
        <tr r="M28" s="7"/>
      </tp>
      <tp t="e">
        <v>#N/A</v>
        <stp/>
        <stp>5acb68a0-2942-4f20-90d9-d10304ea846f</stp>
        <stp>1</stp>
        <tr r="T6" s="7"/>
      </tp>
    </main>
    <main first="rtdsrv.8e5148da677749a4bc8c343ae9729ad9">
      <tp t="e">
        <v>#N/A</v>
        <stp/>
        <stp>5afe7976-7cc4-478a-b803-c19ebbd46f69</stp>
        <stp>1</stp>
        <tr r="P10" s="7"/>
      </tp>
    </main>
    <main first="rtdsrv.8e5148da677749a4bc8c343ae9729ad9">
      <tp t="e">
        <v>#N/A</v>
        <stp/>
        <stp>71fc4f7c-6941-466d-95cb-38371e982a29</stp>
        <stp>1</stp>
        <tr r="K22" s="7"/>
      </tp>
      <tp t="e">
        <v>#N/A</v>
        <stp/>
        <stp>ec8e3529-c11a-48de-a07b-18935ff2fbd8</stp>
        <stp>1</stp>
        <tr r="C17" s="1"/>
        <tr r="C17" s="1"/>
      </tp>
      <tp t="e">
        <v>#N/A</v>
        <stp/>
        <stp>da0d510a-7ad6-4bdf-a18f-a944f1b8597c</stp>
        <stp>1</stp>
        <tr r="M34" s="1"/>
        <tr r="M34" s="1"/>
        <tr r="M34" s="1"/>
      </tp>
      <tp t="e">
        <v>#N/A</v>
        <stp/>
        <stp>a476da95-0e67-4747-887b-496833f69e29</stp>
        <stp>1</stp>
        <tr r="H21" s="5"/>
      </tp>
    </main>
    <main first="rtdsrv.8e5148da677749a4bc8c343ae9729ad9">
      <tp t="e">
        <v>#N/A</v>
        <stp/>
        <stp>37268fe6-0f0e-47bf-89a4-58f4a9fda84b</stp>
        <stp>1</stp>
        <tr r="M18" s="7"/>
      </tp>
    </main>
    <main first="rtdsrv.8e5148da677749a4bc8c343ae9729ad9">
      <tp t="e">
        <v>#N/A</v>
        <stp/>
        <stp>ce9c7453-1202-4af7-9455-73646c2b5fec</stp>
        <stp>1</stp>
        <tr r="Q11" s="7"/>
      </tp>
    </main>
    <main first="rtdsrv.8e5148da677749a4bc8c343ae9729ad9">
      <tp t="e">
        <v>#N/A</v>
        <stp/>
        <stp>d8c30a1b-b647-4250-93b6-bd3d05f22475</stp>
        <stp>1</stp>
        <tr r="T26" s="7"/>
      </tp>
    </main>
    <main first="rtdsrv.8e5148da677749a4bc8c343ae9729ad9">
      <tp t="e">
        <v>#N/A</v>
        <stp/>
        <stp>3f2c433c-da20-44de-9063-509f6d47e5fc</stp>
        <stp>1</stp>
        <tr r="I37" s="5"/>
      </tp>
    </main>
    <main first="rtdsrv.8e5148da677749a4bc8c343ae9729ad9">
      <tp t="e">
        <v>#N/A</v>
        <stp/>
        <stp>cd0b4d1b-c4a0-4262-8021-b18934ff53b9</stp>
        <stp>1</stp>
        <tr r="J36" s="4"/>
      </tp>
      <tp t="e">
        <v>#N/A</v>
        <stp/>
        <stp>c18eee25-39d5-4be5-924f-1b6f177aad4e</stp>
        <stp>1</stp>
        <tr r="M5" s="3"/>
      </tp>
      <tp t="e">
        <v>#N/A</v>
        <stp/>
        <stp>11e504b8-4977-484c-9738-3b4561f35be0</stp>
        <stp>1</stp>
        <tr r="J19" s="4"/>
      </tp>
      <tp t="e">
        <v>#N/A</v>
        <stp/>
        <stp>7f51ef7a-0dd0-45db-b353-bf3b01c8c884</stp>
        <stp>1</stp>
        <tr r="B13" s="7"/>
      </tp>
    </main>
    <main first="rtdsrv.8e5148da677749a4bc8c343ae9729ad9">
      <tp t="e">
        <v>#N/A</v>
        <stp/>
        <stp>cae978b9-9f81-4f6c-b24d-1c3e4ac7c5bc</stp>
        <stp>1</stp>
        <tr r="K31" s="1"/>
        <tr r="K31" s="1"/>
      </tp>
      <tp t="e">
        <v>#N/A</v>
        <stp/>
        <stp>696336d1-a04d-4f0c-84df-0083f01d4702</stp>
        <stp>1</stp>
        <tr r="L25" s="1"/>
        <tr r="L25" s="1"/>
      </tp>
    </main>
    <main first="rtdsrv.8e5148da677749a4bc8c343ae9729ad9">
      <tp t="e">
        <v>#N/A</v>
        <stp/>
        <stp>f9fac44b-3d1d-4b85-85dd-bda9012d8588</stp>
        <stp>1</stp>
        <tr r="AA29" s="7"/>
      </tp>
      <tp t="e">
        <v>#N/A</v>
        <stp/>
        <stp>eb955353-fcaa-4010-95ba-cb3147eedd67</stp>
        <stp>1</stp>
        <tr r="C22" s="5"/>
      </tp>
      <tp t="e">
        <v>#N/A</v>
        <stp/>
        <stp>ba427712-22bd-43cc-8dd2-088083527b6f</stp>
        <stp>1</stp>
        <tr r="G21" s="1"/>
        <tr r="G21" s="1"/>
      </tp>
    </main>
    <main first="rtdsrv.8e5148da677749a4bc8c343ae9729ad9">
      <tp t="e">
        <v>#N/A</v>
        <stp/>
        <stp>7e9fa783-ade0-424f-92b1-5155ec0f9dbe</stp>
        <stp>1</stp>
        <tr r="B23" s="7"/>
      </tp>
    </main>
    <main first="rtdsrv.8e5148da677749a4bc8c343ae9729ad9">
      <tp t="e">
        <v>#N/A</v>
        <stp/>
        <stp>ff3017ab-7a0e-41ca-90fe-46bee6af90ed</stp>
        <stp>1</stp>
        <tr r="T28" s="7"/>
      </tp>
    </main>
    <main first="rtdsrv.8e5148da677749a4bc8c343ae9729ad9">
      <tp t="e">
        <v>#N/A</v>
        <stp/>
        <stp>8e4e93a3-9727-4033-9421-b7f695c0bfef</stp>
        <stp>1</stp>
        <tr r="D10" s="7"/>
      </tp>
    </main>
    <main first="rtdsrv.8e5148da677749a4bc8c343ae9729ad9">
      <tp t="e">
        <v>#N/A</v>
        <stp/>
        <stp>82c40c4c-b674-4704-900e-23dfd020b0d5</stp>
        <stp>1</stp>
        <tr r="F34" s="4"/>
      </tp>
      <tp t="e">
        <v>#N/A</v>
        <stp/>
        <stp>c53dc1b5-1269-4367-8db4-ab61fe04da4d</stp>
        <stp>1</stp>
        <tr r="G11" s="4"/>
      </tp>
      <tp t="e">
        <v>#N/A</v>
        <stp/>
        <stp>2507b6a0-7c8e-43e0-a116-63b1fa339adb</stp>
        <stp>1</stp>
        <tr r="AB18" s="7"/>
      </tp>
    </main>
    <main first="rtdsrv.8e5148da677749a4bc8c343ae9729ad9">
      <tp t="e">
        <v>#N/A</v>
        <stp/>
        <stp>a4519749-fa9e-4df6-9067-746ac7674d87</stp>
        <stp>1</stp>
        <tr r="I30" s="7"/>
      </tp>
    </main>
    <main first="rtdsrv.8e5148da677749a4bc8c343ae9729ad9">
      <tp t="e">
        <v>#N/A</v>
        <stp/>
        <stp>f12e5033-5f1e-4d66-bf66-e22315499dbf</stp>
        <stp>1</stp>
        <tr r="M32" s="1"/>
        <tr r="M32" s="1"/>
        <tr r="M32" s="1"/>
      </tp>
    </main>
    <main first="rtdsrv.8e5148da677749a4bc8c343ae9729ad9">
      <tp t="e">
        <v>#N/A</v>
        <stp/>
        <stp>a397f130-bd99-4a0e-977e-25061639015d</stp>
        <stp>1</stp>
        <tr r="W12" s="7"/>
      </tp>
    </main>
    <main first="rtdsrv.8e5148da677749a4bc8c343ae9729ad9">
      <tp t="e">
        <v>#N/A</v>
        <stp/>
        <stp>c27bad99-28b8-48af-bbad-42e204c970ee</stp>
        <stp>1</stp>
        <tr r="I32" s="1"/>
        <tr r="I32" s="1"/>
      </tp>
    </main>
    <main first="rtdsrv.8e5148da677749a4bc8c343ae9729ad9">
      <tp t="e">
        <v>#N/A</v>
        <stp/>
        <stp>9465a176-8702-4700-8f88-e34314c5d697</stp>
        <stp>1</stp>
        <tr r="E35" s="1"/>
        <tr r="E35" s="1"/>
      </tp>
    </main>
    <main first="rtdsrv.8e5148da677749a4bc8c343ae9729ad9">
      <tp t="e">
        <v>#N/A</v>
        <stp/>
        <stp>6046cf61-0082-4d68-a773-9483f2d55461</stp>
        <stp>1</stp>
        <tr r="Z10" s="7"/>
      </tp>
    </main>
    <main first="rtdsrv.8e5148da677749a4bc8c343ae9729ad9">
      <tp t="e">
        <v>#N/A</v>
        <stp/>
        <stp>e3cdaff1-6978-4171-a35a-009678710bd8</stp>
        <stp>1</stp>
        <tr r="D25" s="5"/>
      </tp>
      <tp t="e">
        <v>#N/A</v>
        <stp/>
        <stp>84fef4dd-b88c-4d24-9d96-c1d82abc54a2</stp>
        <stp>1</stp>
        <tr r="F33" s="5"/>
      </tp>
      <tp t="e">
        <v>#N/A</v>
        <stp/>
        <stp>98bd02b1-4f44-4960-9d9a-674da8a97d81</stp>
        <stp>1</stp>
        <tr r="M16" s="3"/>
      </tp>
    </main>
    <main first="rtdsrv.8e5148da677749a4bc8c343ae9729ad9">
      <tp t="e">
        <v>#N/A</v>
        <stp/>
        <stp>e7aae01b-3284-4893-ba27-1998efe6799b</stp>
        <stp>1</stp>
        <tr r="H11" s="1"/>
        <tr r="H11" s="1"/>
        <tr r="H11" s="1"/>
      </tp>
    </main>
    <main first="rtdsrv.8e5148da677749a4bc8c343ae9729ad9">
      <tp t="e">
        <v>#N/A</v>
        <stp/>
        <stp>d79674c7-d981-496b-9fb0-b1d481aefb4e</stp>
        <stp>1</stp>
        <tr r="E12" s="1"/>
        <tr r="E12" s="1"/>
        <tr r="E12" s="1"/>
      </tp>
      <tp t="e">
        <v>#N/A</v>
        <stp/>
        <stp>dbcc73fa-9a35-408e-9630-2874c55273b3</stp>
        <stp>1</stp>
        <tr r="AA16" s="7"/>
      </tp>
      <tp t="e">
        <v>#N/A</v>
        <stp/>
        <stp>bfb56daa-37de-48cb-9013-e03788d31838</stp>
        <stp>1</stp>
        <tr r="AB25" s="7"/>
      </tp>
    </main>
    <main first="rtdsrv.8e5148da677749a4bc8c343ae9729ad9">
      <tp t="e">
        <v>#N/A</v>
        <stp/>
        <stp>fa8a87be-b4a4-49d9-a902-6b4b4ccfdd45</stp>
        <stp>1</stp>
        <tr r="V13" s="7"/>
      </tp>
      <tp t="e">
        <v>#N/A</v>
        <stp/>
        <stp>68150c81-cb27-4558-9fab-18665ba67cb6</stp>
        <stp>1</stp>
        <tr r="I43" s="5"/>
      </tp>
    </main>
    <main first="rtdsrv.8e5148da677749a4bc8c343ae9729ad9">
      <tp t="e">
        <v>#N/A</v>
        <stp/>
        <stp>cb5bd564-7747-47ca-833a-e91acc246e74</stp>
        <stp>1</stp>
        <tr r="L16" s="7"/>
      </tp>
    </main>
    <main first="rtdsrv.8e5148da677749a4bc8c343ae9729ad9">
      <tp t="e">
        <v>#N/A</v>
        <stp/>
        <stp>be0cdaac-1960-46c9-a446-c690d2b843de</stp>
        <stp>1</stp>
        <tr r="E24" s="1"/>
        <tr r="E24" s="1"/>
        <tr r="E24" s="1"/>
      </tp>
    </main>
    <main first="rtdsrv.8e5148da677749a4bc8c343ae9729ad9">
      <tp t="e">
        <v>#N/A</v>
        <stp/>
        <stp>84ad1051-c7d0-4f99-8bfa-bffdeca375f4</stp>
        <stp>1</stp>
        <tr r="E14" s="1"/>
        <tr r="E14" s="1"/>
      </tp>
      <tp t="e">
        <v>#N/A</v>
        <stp/>
        <stp>2ea7068b-94d0-4956-b0b8-c9c05082321d</stp>
        <stp>1</stp>
        <tr r="H26" s="7"/>
      </tp>
      <tp t="e">
        <v>#N/A</v>
        <stp/>
        <stp>17092414-4075-4890-98cf-d549baa8cb46</stp>
        <stp>1</stp>
        <tr r="D19" s="7"/>
      </tp>
      <tp t="e">
        <v>#N/A</v>
        <stp/>
        <stp>984e41aa-85c8-485c-98fe-2e139f5af108</stp>
        <stp>1</stp>
        <tr r="J16" s="1"/>
        <tr r="J16" s="1"/>
      </tp>
      <tp t="e">
        <v>#N/A</v>
        <stp/>
        <stp>0aa1db1e-d4fb-4256-831b-729166d5dd50</stp>
        <stp>1</stp>
        <tr r="Q6" s="7"/>
      </tp>
      <tp t="e">
        <v>#N/A</v>
        <stp/>
        <stp>dc8c208a-c1b4-44f8-a13b-55436a98c1a2</stp>
        <stp>1</stp>
        <tr r="Q29" s="7"/>
      </tp>
      <tp t="e">
        <v>#N/A</v>
        <stp/>
        <stp>dd254f8d-5937-492c-b285-5722a52ff78a</stp>
        <stp>1</stp>
        <tr r="F8" s="5"/>
      </tp>
      <tp t="e">
        <v>#N/A</v>
        <stp/>
        <stp>159a30c2-98cf-4652-b6fd-3bd892ca9131</stp>
        <stp>1</stp>
        <tr r="D20" s="7"/>
      </tp>
    </main>
    <main first="rtdsrv.8e5148da677749a4bc8c343ae9729ad9">
      <tp t="e">
        <v>#N/A</v>
        <stp/>
        <stp>39782cb9-09a5-4423-aa6e-21a842305631</stp>
        <stp>1</stp>
        <tr r="I8" s="1"/>
        <tr r="I8" s="1"/>
        <tr r="I8" s="1"/>
      </tp>
    </main>
    <main first="rtdsrv.8e5148da677749a4bc8c343ae9729ad9">
      <tp t="e">
        <v>#N/A</v>
        <stp/>
        <stp>c4472204-84c6-4154-875d-69a1296164de</stp>
        <stp>1</stp>
        <tr r="P24" s="7"/>
      </tp>
    </main>
    <main first="rtdsrv.8e5148da677749a4bc8c343ae9729ad9">
      <tp t="e">
        <v>#N/A</v>
        <stp/>
        <stp>7c35c706-39fd-4cac-91a9-503a2c5a0613</stp>
        <stp>1</stp>
        <tr r="D15" s="4"/>
      </tp>
      <tp t="e">
        <v>#N/A</v>
        <stp/>
        <stp>828372a0-a9b9-45ca-aa11-3f2e6b7df778</stp>
        <stp>1</stp>
        <tr r="C29" s="1"/>
        <tr r="C29" s="1"/>
        <tr r="C29" s="1"/>
      </tp>
    </main>
    <main first="rtdsrv.8e5148da677749a4bc8c343ae9729ad9">
      <tp t="e">
        <v>#N/A</v>
        <stp/>
        <stp>d864fbfb-3198-4cc0-a823-06ba01586708</stp>
        <stp>1</stp>
        <tr r="I8" s="3"/>
      </tp>
    </main>
    <main first="rtdsrv.8e5148da677749a4bc8c343ae9729ad9">
      <tp t="e">
        <v>#N/A</v>
        <stp/>
        <stp>1c9caa79-4a14-4db6-a961-e9e2f261e52a</stp>
        <stp>1</stp>
        <tr r="C20" s="1"/>
        <tr r="C20" s="1"/>
        <tr r="C20" s="1"/>
      </tp>
      <tp t="e">
        <v>#N/A</v>
        <stp/>
        <stp>fa038f9c-76fa-4bad-9b9b-1f182848f54a</stp>
        <stp>1</stp>
        <tr r="G7" s="7"/>
      </tp>
    </main>
    <main first="rtdsrv.8e5148da677749a4bc8c343ae9729ad9">
      <tp t="e">
        <v>#N/A</v>
        <stp/>
        <stp>e4c39df4-df64-44e5-9e9d-304384ab823a</stp>
        <stp>1</stp>
        <tr r="M26" s="5"/>
      </tp>
    </main>
    <main first="rtdsrv.8e5148da677749a4bc8c343ae9729ad9">
      <tp t="e">
        <v>#N/A</v>
        <stp/>
        <stp>3996bc88-625a-4bbf-81bf-3bfc3ef985a7</stp>
        <stp>1</stp>
        <tr r="O8" s="7"/>
      </tp>
      <tp t="e">
        <v>#N/A</v>
        <stp/>
        <stp>b1c51b09-3029-44fe-8745-b38b635953ce</stp>
        <stp>1</stp>
        <tr r="R28" s="7"/>
      </tp>
      <tp t="e">
        <v>#N/A</v>
        <stp/>
        <stp>3e679f98-f0b6-447b-bcd2-555537e04bc2</stp>
        <stp>1</stp>
        <tr r="G21" s="7"/>
      </tp>
      <tp t="e">
        <v>#N/A</v>
        <stp/>
        <stp>1a8b53b9-9770-4ba1-9514-0b0247b094c9</stp>
        <stp>1</stp>
        <tr r="I14" s="7"/>
      </tp>
      <tp t="e">
        <v>#N/A</v>
        <stp/>
        <stp>c2842449-80bc-4ab3-85b7-841878bc790a</stp>
        <stp>1</stp>
        <tr r="H34" s="1"/>
        <tr r="H34" s="1"/>
      </tp>
      <tp t="e">
        <v>#N/A</v>
        <stp/>
        <stp>537fd913-3997-457e-bbd6-b88b42338d5f</stp>
        <stp>1</stp>
        <tr r="E15" s="1"/>
        <tr r="E15" s="1"/>
      </tp>
      <tp t="e">
        <v>#N/A</v>
        <stp/>
        <stp>7540f2aa-7419-43c1-ae2a-032460f85a42</stp>
        <stp>1</stp>
        <tr r="C18" s="4"/>
      </tp>
      <tp t="e">
        <v>#N/A</v>
        <stp/>
        <stp>e822b34a-9e9e-4cc0-9c51-afd29806fe28</stp>
        <stp>1</stp>
        <tr r="D47" s="5"/>
      </tp>
      <tp t="e">
        <v>#N/A</v>
        <stp/>
        <stp>72842d47-6828-49c8-a59a-082af6a3bf57</stp>
        <stp>1</stp>
        <tr r="D15" s="1"/>
        <tr r="D15" s="1"/>
      </tp>
    </main>
    <main first="rtdsrv.8e5148da677749a4bc8c343ae9729ad9">
      <tp t="e">
        <v>#N/A</v>
        <stp/>
        <stp>a56a3527-aeac-4a4f-9a4e-9f2fa7dccc5f</stp>
        <stp>1</stp>
        <tr r="K47" s="5"/>
      </tp>
    </main>
    <main first="rtdsrv.8e5148da677749a4bc8c343ae9729ad9">
      <tp t="e">
        <v>#N/A</v>
        <stp/>
        <stp>84917fd6-5ff5-4bcd-bd56-ef7bdd37b588</stp>
        <stp>1</stp>
        <tr r="D38" s="5"/>
      </tp>
      <tp t="e">
        <v>#N/A</v>
        <stp/>
        <stp>71a09213-3850-4090-9915-be21027a250c</stp>
        <stp>1</stp>
        <tr r="F24" s="7"/>
      </tp>
    </main>
    <main first="rtdsrv.8e5148da677749a4bc8c343ae9729ad9">
      <tp t="e">
        <v>#N/A</v>
        <stp/>
        <stp>f43a6e75-964f-4fdf-9af7-70c5a2fcdfce</stp>
        <stp>1</stp>
        <tr r="P15" s="7"/>
      </tp>
      <tp t="e">
        <v>#N/A</v>
        <stp/>
        <stp>f26b5676-6d26-4400-8830-803bcdd47960</stp>
        <stp>1</stp>
        <tr r="F22" s="5"/>
      </tp>
    </main>
    <main first="rtdsrv.8e5148da677749a4bc8c343ae9729ad9">
      <tp t="e">
        <v>#N/A</v>
        <stp/>
        <stp>255a872f-cbd1-419a-83fa-c432e1a764cc</stp>
        <stp>1</stp>
        <tr r="I40" s="5"/>
      </tp>
      <tp t="e">
        <v>#N/A</v>
        <stp/>
        <stp>4723d34f-2852-4950-b2f0-7fd069a6d001</stp>
        <stp>1</stp>
        <tr r="C38" s="4"/>
      </tp>
    </main>
    <main first="rtdsrv.8e5148da677749a4bc8c343ae9729ad9">
      <tp t="e">
        <v>#N/A</v>
        <stp/>
        <stp>203c8988-71d6-42c2-b7e3-3b419ffeb347</stp>
        <stp>1</stp>
        <tr r="H6" s="7"/>
      </tp>
    </main>
    <main first="rtdsrv.8e5148da677749a4bc8c343ae9729ad9">
      <tp t="e">
        <v>#N/A</v>
        <stp/>
        <stp>bc2b3870-dce2-4304-858e-6ccccf50048c</stp>
        <stp>1</stp>
        <tr r="C26" s="4"/>
      </tp>
    </main>
    <main first="rtdsrv.8e5148da677749a4bc8c343ae9729ad9">
      <tp t="e">
        <v>#N/A</v>
        <stp/>
        <stp>4de15fff-eaf1-4212-8ccd-add64e2852b9</stp>
        <stp>1</stp>
        <tr r="T15" s="7"/>
      </tp>
      <tp t="e">
        <v>#N/A</v>
        <stp/>
        <stp>0713430e-e5ee-4442-8be6-660b3492069c</stp>
        <stp>1</stp>
        <tr r="K26" s="7"/>
      </tp>
    </main>
    <main first="rtdsrv.8e5148da677749a4bc8c343ae9729ad9">
      <tp t="e">
        <v>#N/A</v>
        <stp/>
        <stp>fe571805-60e9-46b8-928f-893ff284db46</stp>
        <stp>1</stp>
        <tr r="I49" s="4"/>
      </tp>
      <tp t="e">
        <v>#N/A</v>
        <stp/>
        <stp>bfbdaec2-9fa0-4532-9e95-c4ac2ccf09e2</stp>
        <stp>1</stp>
        <tr r="I6" s="5"/>
      </tp>
      <tp t="e">
        <v>#N/A</v>
        <stp/>
        <stp>0da3c3f1-a264-432b-808c-264bb04d1145</stp>
        <stp>1</stp>
        <tr r="M15" s="5"/>
      </tp>
    </main>
    <main first="rtdsrv.8e5148da677749a4bc8c343ae9729ad9">
      <tp t="e">
        <v>#N/A</v>
        <stp/>
        <stp>05f08b80-02ec-48b8-a9a8-17b2111165e3</stp>
        <stp>1</stp>
        <tr r="Y27" s="7"/>
      </tp>
      <tp t="e">
        <v>#N/A</v>
        <stp/>
        <stp>2588383c-7ac0-44da-b55a-318ef2703dc7</stp>
        <stp>1</stp>
        <tr r="F51" s="5"/>
      </tp>
    </main>
    <main first="rtdsrv.8e5148da677749a4bc8c343ae9729ad9">
      <tp t="e">
        <v>#N/A</v>
        <stp/>
        <stp>b74b763a-c797-47a2-8a83-ec4ce178dd8b</stp>
        <stp>1</stp>
        <tr r="M42" s="5"/>
      </tp>
      <tp t="e">
        <v>#N/A</v>
        <stp/>
        <stp>4ef27d09-d792-4da8-8648-0e8bafff112f</stp>
        <stp>1</stp>
        <tr r="I27" s="4"/>
      </tp>
      <tp t="e">
        <v>#N/A</v>
        <stp/>
        <stp>e97e428e-2aab-45b2-aced-3065b339e925</stp>
        <stp>1</stp>
        <tr r="C14" s="1"/>
        <tr r="C14" s="1"/>
        <tr r="C14" s="1"/>
      </tp>
      <tp t="e">
        <v>#N/A</v>
        <stp/>
        <stp>94285882-812b-40a7-ac2f-887049befd00</stp>
        <stp>1</stp>
        <tr r="J30" s="1"/>
        <tr r="J30" s="1"/>
      </tp>
      <tp t="e">
        <v>#N/A</v>
        <stp/>
        <stp>43973e27-dadc-41c6-9243-2d6256f740ce</stp>
        <stp>1</stp>
        <tr r="U7" s="7"/>
      </tp>
      <tp t="e">
        <v>#N/A</v>
        <stp/>
        <stp>f9101999-ecaf-4e8c-af54-91a4f33c6c67</stp>
        <stp>1</stp>
        <tr r="G8" s="7"/>
      </tp>
      <tp t="e">
        <v>#N/A</v>
        <stp/>
        <stp>9d1c787e-9e81-40b4-b65c-897f9286ccc0</stp>
        <stp>1</stp>
        <tr r="N23" s="1"/>
        <tr r="N23" s="1"/>
      </tp>
    </main>
    <main first="rtdsrv.8e5148da677749a4bc8c343ae9729ad9">
      <tp t="e">
        <v>#N/A</v>
        <stp/>
        <stp>00d90a36-c8af-4e79-b95b-87e1a60b8746</stp>
        <stp>1</stp>
        <tr r="F46" s="4"/>
      </tp>
      <tp t="e">
        <v>#N/A</v>
        <stp/>
        <stp>e3271f4b-3b9a-4b87-ba98-cdbf27474fa1</stp>
        <stp>1</stp>
        <tr r="L23" s="1"/>
        <tr r="L23" s="1"/>
      </tp>
      <tp t="e">
        <v>#N/A</v>
        <stp/>
        <stp>b9ccb3fa-4f4d-4cf4-9ed5-8a243126ef3b</stp>
        <stp>1</stp>
        <tr r="H28" s="5"/>
      </tp>
      <tp t="e">
        <v>#N/A</v>
        <stp/>
        <stp>b8996ba8-eb33-49ca-a464-9160f6fbf8d4</stp>
        <stp>1</stp>
        <tr r="G28" s="7"/>
      </tp>
      <tp t="e">
        <v>#N/A</v>
        <stp/>
        <stp>3bec3f47-0bcd-4909-98e9-2cf859b2bcc1</stp>
        <stp>1</stp>
        <tr r="J23" s="4"/>
      </tp>
      <tp t="e">
        <v>#N/A</v>
        <stp/>
        <stp>2444f929-4319-4247-8293-138c743ada08</stp>
        <stp>1</stp>
        <tr r="I25" s="4"/>
      </tp>
      <tp t="e">
        <v>#N/A</v>
        <stp/>
        <stp>784cc572-7066-449c-917b-b42bd10ae95e</stp>
        <stp>1</stp>
        <tr r="G10" s="1"/>
        <tr r="G10" s="1"/>
      </tp>
      <tp t="e">
        <v>#N/A</v>
        <stp/>
        <stp>54c59769-f2d3-4aaa-b2a4-1a9f48b0a8a1</stp>
        <stp>1</stp>
        <tr r="V6" s="7"/>
      </tp>
    </main>
    <main first="rtdsrv.8e5148da677749a4bc8c343ae9729ad9">
      <tp t="e">
        <v>#N/A</v>
        <stp/>
        <stp>53659e3e-33a7-4d0b-8528-dd96b6b3092d</stp>
        <stp>1</stp>
        <tr r="D36" s="4"/>
      </tp>
      <tp t="e">
        <v>#N/A</v>
        <stp/>
        <stp>b1952e88-99e3-4300-ad91-9f645ee439d6</stp>
        <stp>1</stp>
        <tr r="P31" s="5"/>
      </tp>
    </main>
    <main first="rtdsrv.8e5148da677749a4bc8c343ae9729ad9">
      <tp t="e">
        <v>#N/A</v>
        <stp/>
        <stp>301e69e8-7d7c-4256-9e07-015f8bd864d3</stp>
        <stp>1</stp>
        <tr r="O24" s="7"/>
      </tp>
      <tp t="e">
        <v>#N/A</v>
        <stp/>
        <stp>dd63d450-4017-4abb-aff2-919b66a971fe</stp>
        <stp>1</stp>
        <tr r="AB13" s="7"/>
      </tp>
    </main>
    <main first="rtdsrv.8e5148da677749a4bc8c343ae9729ad9">
      <tp t="e">
        <v>#N/A</v>
        <stp/>
        <stp>ffe69f84-fb85-4bc1-8865-54c165bd91e9</stp>
        <stp>1</stp>
        <tr r="F36" s="1"/>
        <tr r="F36" s="1"/>
      </tp>
    </main>
    <main first="rtdsrv.8e5148da677749a4bc8c343ae9729ad9">
      <tp t="e">
        <v>#N/A</v>
        <stp/>
        <stp>ccab44b7-54c0-47dd-95ab-999155250bc0</stp>
        <stp>1</stp>
        <tr r="D17" s="1"/>
        <tr r="D17" s="1"/>
      </tp>
    </main>
    <main first="rtdsrv.8e5148da677749a4bc8c343ae9729ad9">
      <tp t="e">
        <v>#N/A</v>
        <stp/>
        <stp>4270308a-8d04-4b6f-9c92-955a745fb9d1</stp>
        <stp>1</stp>
        <tr r="W28" s="7"/>
      </tp>
    </main>
    <main first="rtdsrv.8e5148da677749a4bc8c343ae9729ad9">
      <tp t="e">
        <v>#N/A</v>
        <stp/>
        <stp>351d2ba4-12ea-4d4f-86f6-b2628c932ecd</stp>
        <stp>1</stp>
        <tr r="X29" s="7"/>
      </tp>
    </main>
    <main first="rtdsrv.8e5148da677749a4bc8c343ae9729ad9">
      <tp t="e">
        <v>#N/A</v>
        <stp/>
        <stp>ce2701f9-3ceb-40dc-8b9b-7fd2403e8d88</stp>
        <stp>1</stp>
        <tr r="P5" s="3"/>
      </tp>
      <tp t="e">
        <v>#N/A</v>
        <stp/>
        <stp>5b2cdbd8-8f3c-4c46-b9dd-4ffeb009e769</stp>
        <stp>1</stp>
        <tr r="M25" s="7"/>
      </tp>
    </main>
    <main first="rtdsrv.8e5148da677749a4bc8c343ae9729ad9">
      <tp t="e">
        <v>#N/A</v>
        <stp/>
        <stp>875a3f3c-c1f4-472d-866b-01bb302d706a</stp>
        <stp>1</stp>
        <tr r="J30" s="4"/>
      </tp>
      <tp t="e">
        <v>#N/A</v>
        <stp/>
        <stp>d205afaf-ef9c-485f-9826-052c4f0ea64a</stp>
        <stp>1</stp>
        <tr r="I24" s="4"/>
      </tp>
    </main>
    <main first="rtdsrv.8e5148da677749a4bc8c343ae9729ad9">
      <tp t="e">
        <v>#N/A</v>
        <stp/>
        <stp>5c3a644b-2e96-47fa-a3db-e9fcae344b14</stp>
        <stp>1</stp>
        <tr r="I41" s="5"/>
      </tp>
      <tp t="e">
        <v>#N/A</v>
        <stp/>
        <stp>ad770207-c642-4575-8777-07b241607d14</stp>
        <stp>1</stp>
        <tr r="D45" s="4"/>
      </tp>
    </main>
    <main first="rtdsrv.8e5148da677749a4bc8c343ae9729ad9">
      <tp t="e">
        <v>#N/A</v>
        <stp/>
        <stp>0ffa04dc-25d7-463a-a7d3-284d797be118</stp>
        <stp>1</stp>
        <tr r="C5" s="5"/>
      </tp>
      <tp t="e">
        <v>#N/A</v>
        <stp/>
        <stp>d32312ba-11d1-493d-b9d4-f3da9e94b5b7</stp>
        <stp>1</stp>
        <tr r="S27" s="7"/>
      </tp>
      <tp t="e">
        <v>#N/A</v>
        <stp/>
        <stp>238e129d-7112-4228-89f1-989272e3ff24</stp>
        <stp>1</stp>
        <tr r="D32" s="4"/>
      </tp>
    </main>
    <main first="rtdsrv.8e5148da677749a4bc8c343ae9729ad9">
      <tp t="e">
        <v>#N/A</v>
        <stp/>
        <stp>5348b717-4047-4167-a3e3-f737e46a3db2</stp>
        <stp>1</stp>
        <tr r="G24" s="4"/>
      </tp>
      <tp t="e">
        <v>#N/A</v>
        <stp/>
        <stp>31931afa-d03e-498a-a13c-eec6f92988e9</stp>
        <stp>1</stp>
        <tr r="J8" s="1"/>
        <tr r="J8" s="1"/>
      </tp>
    </main>
    <main first="rtdsrv.8e5148da677749a4bc8c343ae9729ad9">
      <tp t="e">
        <v>#N/A</v>
        <stp/>
        <stp>1a5a0ac7-1c62-4d2d-9b53-e6e1c9d41b77</stp>
        <stp>1</stp>
        <tr r="G21" s="4"/>
      </tp>
      <tp t="e">
        <v>#N/A</v>
        <stp/>
        <stp>7afd875e-7864-4c52-b800-e7421be269a9</stp>
        <stp>1</stp>
        <tr r="G31" s="1"/>
        <tr r="G31" s="1"/>
      </tp>
      <tp t="e">
        <v>#N/A</v>
        <stp/>
        <stp>49cb5b09-2dbd-4a11-83c7-4af9f8dcaa75</stp>
        <stp>1</stp>
        <tr r="D23" s="7"/>
      </tp>
      <tp t="e">
        <v>#N/A</v>
        <stp/>
        <stp>83b83728-1cb7-4739-a818-e90e1a0f7f98</stp>
        <stp>1</stp>
        <tr r="K18" s="1"/>
        <tr r="K18" s="1"/>
      </tp>
      <tp t="e">
        <v>#N/A</v>
        <stp/>
        <stp>e13552cf-7955-4cba-b4bf-656eaad40779</stp>
        <stp>1</stp>
        <tr r="G40" s="4"/>
      </tp>
    </main>
    <main first="rtdsrv.8e5148da677749a4bc8c343ae9729ad9">
      <tp t="e">
        <v>#N/A</v>
        <stp/>
        <stp>553bd1aa-d1fe-4052-8c25-3cd3e060ccfa</stp>
        <stp>1</stp>
        <tr r="P17" s="5"/>
      </tp>
    </main>
    <main first="rtdsrv.8e5148da677749a4bc8c343ae9729ad9">
      <tp t="e">
        <v>#N/A</v>
        <stp/>
        <stp>49d349f4-a357-43d4-9ba8-71a6a9501361</stp>
        <stp>1</stp>
        <tr r="Q10" s="7"/>
      </tp>
      <tp t="e">
        <v>#N/A</v>
        <stp/>
        <stp>b18dde72-811b-42cc-aabe-3b3c6bd95eea</stp>
        <stp>1</stp>
        <tr r="N19" s="1"/>
        <tr r="N19" s="1"/>
      </tp>
    </main>
    <main first="rtdsrv.8e5148da677749a4bc8c343ae9729ad9">
      <tp t="e">
        <v>#N/A</v>
        <stp/>
        <stp>bc705781-593e-41ad-9a01-35c53c48dba8</stp>
        <stp>1</stp>
        <tr r="C11" s="1"/>
        <tr r="C11" s="1"/>
      </tp>
    </main>
    <main first="rtdsrv.8e5148da677749a4bc8c343ae9729ad9">
      <tp t="e">
        <v>#N/A</v>
        <stp/>
        <stp>e1e42790-bbdf-492f-8379-412bdfe56589</stp>
        <stp>1</stp>
        <tr r="D36" s="1"/>
        <tr r="D36" s="1"/>
      </tp>
    </main>
    <main first="rtdsrv.8e5148da677749a4bc8c343ae9729ad9">
      <tp t="e">
        <v>#N/A</v>
        <stp/>
        <stp>191896e2-e30e-4161-b1a0-fbf7a40c5b52</stp>
        <stp>1</stp>
        <tr r="F7" s="7"/>
      </tp>
    </main>
    <main first="rtdsrv.8e5148da677749a4bc8c343ae9729ad9">
      <tp t="e">
        <v>#N/A</v>
        <stp/>
        <stp>21f6896a-1bd9-4981-ad01-1508aeaedca9</stp>
        <stp>1</stp>
        <tr r="C9" s="4"/>
      </tp>
      <tp t="e">
        <v>#N/A</v>
        <stp/>
        <stp>ccb408ba-9184-40de-9806-b126513d72f9</stp>
        <stp>1</stp>
        <tr r="C11" s="5"/>
      </tp>
    </main>
    <main first="rtdsrv.8e5148da677749a4bc8c343ae9729ad9">
      <tp t="e">
        <v>#N/A</v>
        <stp/>
        <stp>0eb874bd-f2d7-4de1-8933-1f1751c93d7e</stp>
        <stp>1</stp>
        <tr r="T12" s="7"/>
      </tp>
    </main>
    <main first="rtdsrv.8e5148da677749a4bc8c343ae9729ad9">
      <tp t="e">
        <v>#N/A</v>
        <stp/>
        <stp>5e6f0f8a-7b5b-4582-90d5-faafda147b0c</stp>
        <stp>1</stp>
        <tr r="D49" s="5"/>
      </tp>
    </main>
    <main first="rtdsrv.8e5148da677749a4bc8c343ae9729ad9">
      <tp t="e">
        <v>#N/A</v>
        <stp/>
        <stp>38fbf5ef-6fef-4930-a858-06bf7c96b4df</stp>
        <stp>1</stp>
        <tr r="M13" s="1"/>
        <tr r="M13" s="1"/>
        <tr r="M13" s="1"/>
      </tp>
      <tp t="e">
        <v>#N/A</v>
        <stp/>
        <stp>98e97846-3bcc-4fd8-8b0a-d6a80ccfcddc</stp>
        <stp>1</stp>
        <tr r="N30" s="7"/>
      </tp>
      <tp t="e">
        <v>#N/A</v>
        <stp/>
        <stp>c113daa7-a7a4-4189-9d5b-90bd0a059d13</stp>
        <stp>1</stp>
        <tr r="E11" s="7"/>
      </tp>
    </main>
    <main first="rtdsrv.8e5148da677749a4bc8c343ae9729ad9">
      <tp t="e">
        <v>#N/A</v>
        <stp/>
        <stp>01524ee1-6fe6-4338-98d7-ad8f21b35376</stp>
        <stp>1</stp>
        <tr r="F37" s="5"/>
      </tp>
    </main>
    <main first="rtdsrv.8e5148da677749a4bc8c343ae9729ad9">
      <tp t="e">
        <v>#N/A</v>
        <stp/>
        <stp>352e443b-7cea-4649-84ed-c425c8138cfe</stp>
        <stp>1</stp>
        <tr r="C40" s="5"/>
      </tp>
      <tp t="e">
        <v>#N/A</v>
        <stp/>
        <stp>be6d8e89-35bb-4807-a3a4-d6792ec231fb</stp>
        <stp>1</stp>
        <tr r="P23" s="5"/>
      </tp>
      <tp t="e">
        <v>#N/A</v>
        <stp/>
        <stp>f39fdf52-44af-4695-a1d5-4059db0bbac6</stp>
        <stp>1</stp>
        <tr r="E21" s="3"/>
      </tp>
      <tp t="e">
        <v>#N/A</v>
        <stp/>
        <stp>8d327ed4-f3af-4b41-8970-64dc4993835b</stp>
        <stp>1</stp>
        <tr r="F24" s="5"/>
      </tp>
    </main>
    <main first="rtdsrv.8e5148da677749a4bc8c343ae9729ad9">
      <tp t="e">
        <v>#N/A</v>
        <stp/>
        <stp>48bb6f93-1e92-49b5-9705-de7666256b6d</stp>
        <stp>1</stp>
        <tr r="P13" s="7"/>
      </tp>
      <tp t="e">
        <v>#N/A</v>
        <stp/>
        <stp>374d02b7-a832-476d-9e55-ac463b9a1a86</stp>
        <stp>1</stp>
        <tr r="Q22" s="7"/>
      </tp>
    </main>
    <main first="rtdsrv.8e5148da677749a4bc8c343ae9729ad9">
      <tp t="e">
        <v>#N/A</v>
        <stp/>
        <stp>76ff5e6d-3167-4925-a41f-14c36db54c6e</stp>
        <stp>1</stp>
        <tr r="J33" s="4"/>
      </tp>
      <tp t="e">
        <v>#N/A</v>
        <stp/>
        <stp>ea9fd3a5-8bc6-4670-9c32-152f0a22a01d</stp>
        <stp>1</stp>
        <tr r="L17" s="7"/>
      </tp>
      <tp t="e">
        <v>#N/A</v>
        <stp/>
        <stp>a60c4c3a-4a40-4efc-b533-1939693223d5</stp>
        <stp>1</stp>
        <tr r="I18" s="4"/>
      </tp>
    </main>
    <main first="rtdsrv.8e5148da677749a4bc8c343ae9729ad9">
      <tp t="e">
        <v>#N/A</v>
        <stp/>
        <stp>2fc7ae9a-2c0f-48fb-ad1f-db6a335dca55</stp>
        <stp>1</stp>
        <tr r="I26" s="5"/>
      </tp>
    </main>
    <main first="rtdsrv.8e5148da677749a4bc8c343ae9729ad9">
      <tp t="e">
        <v>#N/A</v>
        <stp/>
        <stp>ca928c29-94c0-41b3-82c6-26b9965a29a6</stp>
        <stp>1</stp>
        <tr r="J11" s="1"/>
        <tr r="J11" s="1"/>
      </tp>
      <tp t="e">
        <v>#N/A</v>
        <stp/>
        <stp>79a4d060-e0e3-4201-8321-16d3f9921dae</stp>
        <stp>1</stp>
        <tr r="G23" s="7"/>
      </tp>
      <tp t="e">
        <v>#N/A</v>
        <stp/>
        <stp>805c9cec-c9ef-4600-bef3-0668f77eabac</stp>
        <stp>1</stp>
        <tr r="J52" s="4"/>
      </tp>
      <tp t="e">
        <v>#N/A</v>
        <stp/>
        <stp>056c8da1-86b3-44e6-88db-4cee3772eedd</stp>
        <stp>1</stp>
        <tr r="S9" s="7"/>
      </tp>
    </main>
    <main first="rtdsrv.8e5148da677749a4bc8c343ae9729ad9">
      <tp t="e">
        <v>#N/A</v>
        <stp/>
        <stp>28b28674-6d45-490f-aa71-86b7cccc25c1</stp>
        <stp>1</stp>
        <tr r="P32" s="5"/>
      </tp>
    </main>
    <main first="rtdsrv.8e5148da677749a4bc8c343ae9729ad9">
      <tp t="e">
        <v>#N/A</v>
        <stp/>
        <stp>b85b9dfc-7754-4188-975e-5c4a1501c4ac</stp>
        <stp>1</stp>
        <tr r="H41" s="5"/>
      </tp>
      <tp t="e">
        <v>#N/A</v>
        <stp/>
        <stp>bbe4479f-f832-4036-9b9c-24bf70c17940</stp>
        <stp>1</stp>
        <tr r="E7" s="1"/>
        <tr r="E7" s="1"/>
      </tp>
      <tp t="e">
        <v>#N/A</v>
        <stp/>
        <stp>fcdb0a28-e07d-420b-b656-2003d00ceefb</stp>
        <stp>1</stp>
        <tr r="F18" s="1"/>
        <tr r="F18" s="1"/>
      </tp>
    </main>
    <main first="rtdsrv.8e5148da677749a4bc8c343ae9729ad9">
      <tp t="e">
        <v>#N/A</v>
        <stp/>
        <stp>fcaa207f-79e7-43e5-b9c2-a75d6aaaa1d9</stp>
        <stp>1</stp>
        <tr r="H5" s="5"/>
      </tp>
      <tp t="e">
        <v>#N/A</v>
        <stp/>
        <stp>3958b01d-97cc-458c-bf56-7425373da706</stp>
        <stp>1</stp>
        <tr r="M35" s="1"/>
        <tr r="M35" s="1"/>
      </tp>
      <tp t="e">
        <v>#N/A</v>
        <stp/>
        <stp>f0f8f473-61b5-4f66-a5c9-c228d34885ca</stp>
        <stp>1</stp>
        <tr r="L6" s="1"/>
        <tr r="L6" s="1"/>
      </tp>
      <tp t="e">
        <v>#N/A</v>
        <stp/>
        <stp>9c186638-ab97-4844-a2ec-7d73e22dd028</stp>
        <stp>1</stp>
        <tr r="M15" s="1"/>
        <tr r="M15" s="1"/>
      </tp>
      <tp t="e">
        <v>#N/A</v>
        <stp/>
        <stp>7305db25-efb9-4fb7-81f4-6e7a4c67062e</stp>
        <stp>1</stp>
        <tr r="K8" s="5"/>
      </tp>
      <tp t="e">
        <v>#N/A</v>
        <stp/>
        <stp>248b52ab-c19a-40fe-af07-e1530b87966c</stp>
        <stp>1</stp>
        <tr r="O25" s="7"/>
      </tp>
      <tp t="e">
        <v>#N/A</v>
        <stp/>
        <stp>aab3043f-a90c-49fc-89f6-b56b52007609</stp>
        <stp>1</stp>
        <tr r="O29" s="7"/>
      </tp>
    </main>
    <main first="rtdsrv.8e5148da677749a4bc8c343ae9729ad9">
      <tp t="e">
        <v>#N/A</v>
        <stp/>
        <stp>ed014ece-7568-4b04-80f6-694caa5e2751</stp>
        <stp>1</stp>
        <tr r="M44" s="5"/>
      </tp>
      <tp t="e">
        <v>#N/A</v>
        <stp/>
        <stp>070251a8-3abb-4669-8006-1e5dd54580a8</stp>
        <stp>1</stp>
        <tr r="D41" s="5"/>
      </tp>
      <tp t="e">
        <v>#N/A</v>
        <stp/>
        <stp>7e7c3c0a-9d02-448e-9495-f6ca6087f1ef</stp>
        <stp>1</stp>
        <tr r="M19" s="1"/>
        <tr r="M19" s="1"/>
        <tr r="M19" s="1"/>
      </tp>
    </main>
    <main first="rtdsrv.8e5148da677749a4bc8c343ae9729ad9">
      <tp t="e">
        <v>#N/A</v>
        <stp/>
        <stp>16da7ffd-48df-44a4-8174-0aa675aa99b5</stp>
        <stp>1</stp>
        <tr r="U29" s="7"/>
      </tp>
      <tp t="e">
        <v>#N/A</v>
        <stp/>
        <stp>15f0dcbf-30c9-4fa2-8daa-a4e2d97fbaf0</stp>
        <stp>1</stp>
        <tr r="V14" s="7"/>
      </tp>
      <tp t="e">
        <v>#N/A</v>
        <stp/>
        <stp>4efc4273-0883-443b-95ff-0528f152259a</stp>
        <stp>1</stp>
        <tr r="F16" s="7"/>
      </tp>
    </main>
    <main first="rtdsrv.8e5148da677749a4bc8c343ae9729ad9">
      <tp t="e">
        <v>#N/A</v>
        <stp/>
        <stp>b6f0ecc4-07e5-49ee-9f56-ff5fe1a8a461</stp>
        <stp>1</stp>
        <tr r="D23" s="1"/>
        <tr r="D23" s="1"/>
      </tp>
    </main>
    <main first="rtdsrv.8e5148da677749a4bc8c343ae9729ad9">
      <tp t="e">
        <v>#N/A</v>
        <stp/>
        <stp>3a78ad8e-a3b1-424e-8484-df823530fb69</stp>
        <stp>1</stp>
        <tr r="P42" s="5"/>
      </tp>
      <tp t="e">
        <v>#N/A</v>
        <stp/>
        <stp>916e85b5-0820-4513-888b-d5e37ead93b6</stp>
        <stp>1</stp>
        <tr r="R12" s="7"/>
      </tp>
      <tp t="e">
        <v>#N/A</v>
        <stp/>
        <stp>afb122aa-1cd7-49b5-a734-56422812d1eb</stp>
        <stp>1</stp>
        <tr r="I17" s="4"/>
      </tp>
    </main>
    <main first="rtdsrv.8e5148da677749a4bc8c343ae9729ad9">
      <tp t="e">
        <v>#N/A</v>
        <stp/>
        <stp>1dbb91cb-4004-4ca5-bbab-1d18bb2b930e</stp>
        <stp>1</stp>
        <tr r="K35" s="5"/>
      </tp>
    </main>
    <main first="rtdsrv.8e5148da677749a4bc8c343ae9729ad9">
      <tp t="e">
        <v>#N/A</v>
        <stp/>
        <stp>e1a3708e-f4dc-446c-a0ae-9ea8cabd8845</stp>
        <stp>1</stp>
        <tr r="K31" s="5"/>
      </tp>
      <tp t="e">
        <v>#N/A</v>
        <stp/>
        <stp>92a3c9f2-3e58-47e8-ae11-77adbce0b198</stp>
        <stp>1</stp>
        <tr r="N20" s="5"/>
      </tp>
    </main>
    <main first="rtdsrv.8e5148da677749a4bc8c343ae9729ad9">
      <tp t="e">
        <v>#N/A</v>
        <stp/>
        <stp>f259b43a-0f1b-4b85-983f-46f7edc2b2d9</stp>
        <stp>1</stp>
        <tr r="E7" s="7"/>
      </tp>
      <tp t="e">
        <v>#N/A</v>
        <stp/>
        <stp>fe042101-7320-4951-a379-cb6d0225de00</stp>
        <stp>1</stp>
        <tr r="I9" s="1"/>
        <tr r="I9" s="1"/>
        <tr r="I9" s="1"/>
      </tp>
      <tp t="e">
        <v>#N/A</v>
        <stp/>
        <stp>823c8c13-73f7-4fc9-93f2-217f20713630</stp>
        <stp>1</stp>
        <tr r="N41" s="5"/>
      </tp>
    </main>
    <main first="rtdsrv.8e5148da677749a4bc8c343ae9729ad9">
      <tp t="e">
        <v>#N/A</v>
        <stp/>
        <stp>ac86c8da-3eca-4c76-85fa-721db577c182</stp>
        <stp>1</stp>
        <tr r="N16" s="1"/>
        <tr r="N16" s="1"/>
      </tp>
      <tp t="e">
        <v>#N/A</v>
        <stp/>
        <stp>18d8cc6c-9722-4582-a97a-ce42f9a23433</stp>
        <stp>1</stp>
        <tr r="I50" s="4"/>
      </tp>
    </main>
    <main first="rtdsrv.8e5148da677749a4bc8c343ae9729ad9">
      <tp t="e">
        <v>#N/A</v>
        <stp/>
        <stp>6860ecb8-8b90-4322-850e-f1ba652cc0d6</stp>
        <stp>1</stp>
        <tr r="C10" s="4"/>
      </tp>
    </main>
    <main first="rtdsrv.8e5148da677749a4bc8c343ae9729ad9">
      <tp t="e">
        <v>#N/A</v>
        <stp/>
        <stp>5c727a8b-34f5-43da-90e9-1e1f2ae0677d</stp>
        <stp>1</stp>
        <tr r="C47" s="5"/>
      </tp>
    </main>
    <main first="rtdsrv.8e5148da677749a4bc8c343ae9729ad9">
      <tp t="e">
        <v>#N/A</v>
        <stp/>
        <stp>da9e014b-c4d1-4a22-818b-983a7f8c1ca6</stp>
        <stp>1</stp>
        <tr r="F16" s="4"/>
      </tp>
      <tp t="e">
        <v>#N/A</v>
        <stp/>
        <stp>bddd14a7-ec51-4f1f-86aa-834ef9cec7a6</stp>
        <stp>1</stp>
        <tr r="B6" s="7"/>
      </tp>
      <tp t="e">
        <v>#N/A</v>
        <stp/>
        <stp>fa130987-108c-4acf-a360-4ba5137b8a2e</stp>
        <stp>1</stp>
        <tr r="K11" s="1"/>
        <tr r="K11" s="1"/>
      </tp>
    </main>
    <main first="rtdsrv.8e5148da677749a4bc8c343ae9729ad9">
      <tp t="e">
        <v>#N/A</v>
        <stp/>
        <stp>31626a0a-2af2-4455-86a6-c58779b68d46</stp>
        <stp>1</stp>
        <tr r="D6" s="5"/>
      </tp>
    </main>
    <main first="rtdsrv.8e5148da677749a4bc8c343ae9729ad9">
      <tp t="e">
        <v>#N/A</v>
        <stp/>
        <stp>7d920b99-cc37-46fc-832c-939944922b03</stp>
        <stp>1</stp>
        <tr r="G36" s="1"/>
        <tr r="G36" s="1"/>
      </tp>
      <tp t="e">
        <v>#N/A</v>
        <stp/>
        <stp>87011d87-c2f2-4dea-9a98-105d6a7be645</stp>
        <stp>1</stp>
        <tr r="C30" s="1"/>
        <tr r="C30" s="1"/>
        <tr r="C30" s="1"/>
      </tp>
    </main>
    <main first="rtdsrv.8e5148da677749a4bc8c343ae9729ad9">
      <tp t="e">
        <v>#N/A</v>
        <stp/>
        <stp>575d3af4-2b7d-456b-8299-7c5b8d3c510e</stp>
        <stp>1</stp>
        <tr r="C32" s="4"/>
      </tp>
    </main>
    <main first="rtdsrv.8e5148da677749a4bc8c343ae9729ad9">
      <tp t="e">
        <v>#N/A</v>
        <stp/>
        <stp>09ff75ed-736b-4f37-9fb1-98a732ede3a6</stp>
        <stp>1</stp>
        <tr r="N30" s="5"/>
      </tp>
      <tp t="e">
        <v>#N/A</v>
        <stp/>
        <stp>246ee0ad-0840-49a4-9b14-8e2919c23e30</stp>
        <stp>1</stp>
        <tr r="F30" s="5"/>
      </tp>
    </main>
    <main first="rtdsrv.8e5148da677749a4bc8c343ae9729ad9">
      <tp t="e">
        <v>#N/A</v>
        <stp/>
        <stp>7cccbf47-2e64-40dd-8345-35c44b75197e</stp>
        <stp>1</stp>
        <tr r="B19" s="7"/>
      </tp>
    </main>
    <main first="rtdsrv.8e5148da677749a4bc8c343ae9729ad9">
      <tp t="e">
        <v>#N/A</v>
        <stp/>
        <stp>4a112fe0-1e62-41fd-9c11-0c3cd620eb3b</stp>
        <stp>1</stp>
        <tr r="I15" s="5"/>
      </tp>
    </main>
    <main first="rtdsrv.8e5148da677749a4bc8c343ae9729ad9">
      <tp t="e">
        <v>#N/A</v>
        <stp/>
        <stp>5bfb8c89-a64d-4c18-9e74-7ba813929c01</stp>
        <stp>1</stp>
        <tr r="M50" s="5"/>
      </tp>
    </main>
    <main first="rtdsrv.8e5148da677749a4bc8c343ae9729ad9">
      <tp t="e">
        <v>#N/A</v>
        <stp/>
        <stp>2636242c-39cc-4d2f-9b16-63767151075b</stp>
        <stp>1</stp>
        <tr r="N33" s="5"/>
      </tp>
      <tp t="e">
        <v>#N/A</v>
        <stp/>
        <stp>d45fd730-5d12-4847-a711-394fdaf2cfcd</stp>
        <stp>1</stp>
        <tr r="I11" s="5"/>
      </tp>
    </main>
    <main first="rtdsrv.8e5148da677749a4bc8c343ae9729ad9">
      <tp t="e">
        <v>#N/A</v>
        <stp/>
        <stp>d46166d4-9ba3-421e-91d7-1b83057ad103</stp>
        <stp>1</stp>
        <tr r="B7" s="7"/>
      </tp>
      <tp t="e">
        <v>#N/A</v>
        <stp/>
        <stp>da13a0d6-057a-4f79-98ec-25ebf2c786c6</stp>
        <stp>1</stp>
        <tr r="I34" s="5"/>
      </tp>
    </main>
    <main first="rtdsrv.8e5148da677749a4bc8c343ae9729ad9">
      <tp t="e">
        <v>#N/A</v>
        <stp/>
        <stp>f2ea6da0-78f0-4bb7-bcc7-2d1363f8c602</stp>
        <stp>1</stp>
        <tr r="D29" s="5"/>
      </tp>
    </main>
    <main first="rtdsrv.8e5148da677749a4bc8c343ae9729ad9">
      <tp t="e">
        <v>#N/A</v>
        <stp/>
        <stp>881341a4-13b2-4451-9d6e-30e6e3e600af</stp>
        <stp>1</stp>
        <tr r="J34" s="4"/>
      </tp>
    </main>
    <main first="rtdsrv.8e5148da677749a4bc8c343ae9729ad9">
      <tp t="e">
        <v>#N/A</v>
        <stp/>
        <stp>7d7043c2-aee9-4256-86bb-b300e7d57d2f</stp>
        <stp>1</stp>
        <tr r="N9" s="5"/>
      </tp>
      <tp t="e">
        <v>#N/A</v>
        <stp/>
        <stp>0f8d7470-0738-4419-ae50-12185ef0ff74</stp>
        <stp>1</stp>
        <tr r="B21" s="7"/>
      </tp>
    </main>
    <main first="rtdsrv.8e5148da677749a4bc8c343ae9729ad9">
      <tp t="e">
        <v>#N/A</v>
        <stp/>
        <stp>fcd9cdc0-ace7-47f2-9fa4-05af810223e8</stp>
        <stp>1</stp>
        <tr r="N31" s="1"/>
        <tr r="N31" s="1"/>
      </tp>
      <tp t="e">
        <v>#N/A</v>
        <stp/>
        <stp>d2ec6e75-7699-4ca5-b544-790ee05af34d</stp>
        <stp>1</stp>
        <tr r="C19" s="5"/>
      </tp>
    </main>
    <main first="rtdsrv.8e5148da677749a4bc8c343ae9729ad9">
      <tp t="e">
        <v>#N/A</v>
        <stp/>
        <stp>5c4dc7e5-325e-496c-b8bc-2946a9ded67b</stp>
        <stp>1</stp>
        <tr r="H4" s="3"/>
      </tp>
    </main>
    <main first="rtdsrv.8e5148da677749a4bc8c343ae9729ad9">
      <tp t="e">
        <v>#N/A</v>
        <stp/>
        <stp>1491972e-4716-4bc4-8722-fc3bcc3ebd26</stp>
        <stp>1</stp>
        <tr r="S13" s="7"/>
      </tp>
    </main>
    <main first="rtdsrv.8e5148da677749a4bc8c343ae9729ad9">
      <tp t="e">
        <v>#N/A</v>
        <stp/>
        <stp>d3f4c987-e371-4955-92db-040872938591</stp>
        <stp>1</stp>
        <tr r="Y22" s="7"/>
      </tp>
      <tp t="e">
        <v>#N/A</v>
        <stp/>
        <stp>07ea2461-f73e-4edb-8f12-622b825ae313</stp>
        <stp>1</stp>
        <tr r="G16" s="1"/>
        <tr r="G16" s="1"/>
      </tp>
    </main>
    <main first="rtdsrv.8e5148da677749a4bc8c343ae9729ad9">
      <tp t="e">
        <v>#N/A</v>
        <stp/>
        <stp>1fa61f64-36fd-471f-94ed-5ea9b57d85a9</stp>
        <stp>1</stp>
        <tr r="U19" s="7"/>
      </tp>
      <tp t="e">
        <v>#N/A</v>
        <stp/>
        <stp>9e6579ec-e13d-49ed-af6d-cf93a86eed5e</stp>
        <stp>1</stp>
        <tr r="D12" s="1"/>
        <tr r="D12" s="1"/>
      </tp>
      <tp t="e">
        <v>#N/A</v>
        <stp/>
        <stp>18294899-855d-48f8-aa8a-ff70a6600f0e</stp>
        <stp>1</stp>
        <tr r="L10" s="1"/>
        <tr r="L10" s="1"/>
      </tp>
      <tp t="e">
        <v>#N/A</v>
        <stp/>
        <stp>e0db461d-5dc6-41ad-94b1-54d6274cd8b1</stp>
        <stp>1</stp>
        <tr r="I32" s="5"/>
      </tp>
    </main>
    <main first="rtdsrv.8e5148da677749a4bc8c343ae9729ad9">
      <tp t="e">
        <v>#N/A</v>
        <stp/>
        <stp>b5c6a439-ebb4-4246-8155-aeb833ea1a07</stp>
        <stp>1</stp>
        <tr r="J21" s="1"/>
        <tr r="J21" s="1"/>
      </tp>
      <tp t="e">
        <v>#N/A</v>
        <stp/>
        <stp>4efe7187-c6a5-4f7a-8fe2-53d039ec1357</stp>
        <stp>1</stp>
        <tr r="T17" s="7"/>
      </tp>
    </main>
    <main first="rtdsrv.8e5148da677749a4bc8c343ae9729ad9">
      <tp t="e">
        <v>#N/A</v>
        <stp/>
        <stp>4be6a95b-bd4f-4648-8447-f084134278ca</stp>
        <stp>1</stp>
        <tr r="C31" s="1"/>
        <tr r="C31" s="1"/>
      </tp>
    </main>
    <main first="rtdsrv.8e5148da677749a4bc8c343ae9729ad9">
      <tp t="e">
        <v>#N/A</v>
        <stp/>
        <stp>f3967b62-8d01-40b0-8571-ddb21f6311b4</stp>
        <stp>1</stp>
        <tr r="D29" s="4"/>
      </tp>
    </main>
    <main first="rtdsrv.8e5148da677749a4bc8c343ae9729ad9">
      <tp t="e">
        <v>#N/A</v>
        <stp/>
        <stp>60df4048-81ba-4baf-a0fa-a1865dff3f6f</stp>
        <stp>1</stp>
        <tr r="I5" s="5"/>
      </tp>
      <tp t="e">
        <v>#N/A</v>
        <stp/>
        <stp>fa04882f-a29d-49e4-98a0-b3dbf6256595</stp>
        <stp>1</stp>
        <tr r="O9" s="7"/>
      </tp>
      <tp t="e">
        <v>#N/A</v>
        <stp/>
        <stp>aabb520a-bc7f-41ba-9c50-40db759fd8f1</stp>
        <stp>1</stp>
        <tr r="D21" s="5"/>
      </tp>
    </main>
    <main first="rtdsrv.8e5148da677749a4bc8c343ae9729ad9">
      <tp t="e">
        <v>#N/A</v>
        <stp/>
        <stp>dd827f6a-8ecd-4fda-a3db-25c8448b2eed</stp>
        <stp>1</stp>
        <tr r="K36" s="1"/>
        <tr r="K36" s="1"/>
      </tp>
    </main>
    <main first="rtdsrv.8e5148da677749a4bc8c343ae9729ad9">
      <tp t="e">
        <v>#N/A</v>
        <stp/>
        <stp>c47d721a-87a3-4ff8-8bd4-a4ae4545b2ec</stp>
        <stp>1</stp>
        <tr r="I29" s="5"/>
      </tp>
      <tp t="e">
        <v>#N/A</v>
        <stp/>
        <stp>67af6cfe-d4fc-4f5e-96e7-b9bef4ab3524</stp>
        <stp>1</stp>
        <tr r="P41" s="5"/>
      </tp>
      <tp t="e">
        <v>#N/A</v>
        <stp/>
        <stp>a3124550-fe71-4736-9bd2-4726eb223cb6</stp>
        <stp>1</stp>
        <tr r="Y30" s="7"/>
      </tp>
      <tp t="e">
        <v>#N/A</v>
        <stp/>
        <stp>b187b693-4bae-48c0-b530-1557fd6d356e</stp>
        <stp>1</stp>
        <tr r="AB9" s="7"/>
      </tp>
      <tp t="e">
        <v>#N/A</v>
        <stp/>
        <stp>be4d1fb0-bb8a-4ea2-a247-35d22eaf7c95</stp>
        <stp>1</stp>
        <tr r="D16" s="4"/>
      </tp>
      <tp t="e">
        <v>#N/A</v>
        <stp/>
        <stp>46d3a818-cf6d-4300-b7ad-3020bc861a9c</stp>
        <stp>1</stp>
        <tr r="K11" s="5"/>
      </tp>
      <tp t="e">
        <v>#N/A</v>
        <stp/>
        <stp>4288a1af-423e-4959-93c3-a7ba0fc61e53</stp>
        <stp>1</stp>
        <tr r="F9" s="7"/>
      </tp>
    </main>
    <main first="rtdsrv.8e5148da677749a4bc8c343ae9729ad9">
      <tp t="e">
        <v>#N/A</v>
        <stp/>
        <stp>f01da730-12c5-4bff-92fe-fa6ac1615205</stp>
        <stp>1</stp>
        <tr r="Q13" s="1"/>
      </tp>
    </main>
    <main first="rtdsrv.8e5148da677749a4bc8c343ae9729ad9">
      <tp t="e">
        <v>#N/A</v>
        <stp/>
        <stp>2fd220e3-da16-43b5-b583-9b26333f2128</stp>
        <stp>1</stp>
        <tr r="S25" s="7"/>
      </tp>
      <tp t="e">
        <v>#N/A</v>
        <stp/>
        <stp>ccf72d89-f808-48be-8871-b5251e808472</stp>
        <stp>1</stp>
        <tr r="Y24" s="7"/>
      </tp>
      <tp t="e">
        <v>#N/A</v>
        <stp/>
        <stp>722d39af-323e-4344-bd60-880d1eb4cbd9</stp>
        <stp>1</stp>
        <tr r="F9" s="4"/>
      </tp>
      <tp t="e">
        <v>#N/A</v>
        <stp/>
        <stp>28e91776-14db-439d-a751-f7d7435ef0fb</stp>
        <stp>1</stp>
        <tr r="C15" s="1"/>
        <tr r="C15" s="1"/>
        <tr r="C15" s="1"/>
      </tp>
    </main>
    <main first="rtdsrv.8e5148da677749a4bc8c343ae9729ad9">
      <tp t="e">
        <v>#N/A</v>
        <stp/>
        <stp>002e13d6-7882-4ad8-b1df-90ffd35faf4a</stp>
        <stp>1</stp>
        <tr r="U18" s="7"/>
      </tp>
    </main>
    <main first="rtdsrv.8e5148da677749a4bc8c343ae9729ad9">
      <tp t="e">
        <v>#N/A</v>
        <stp/>
        <stp>3abce2b0-1e1f-4e41-a33f-69dace978f49</stp>
        <stp>1</stp>
        <tr r="G9" s="7"/>
      </tp>
    </main>
    <main first="rtdsrv.8e5148da677749a4bc8c343ae9729ad9">
      <tp t="e">
        <v>#N/A</v>
        <stp/>
        <stp>5a8064b0-82f9-48a7-b9d4-800309d37465</stp>
        <stp>1</stp>
        <tr r="N7" s="1"/>
        <tr r="N7" s="1"/>
      </tp>
    </main>
    <main first="rtdsrv.8e5148da677749a4bc8c343ae9729ad9">
      <tp t="e">
        <v>#N/A</v>
        <stp/>
        <stp>c9c4ff36-2429-4d06-9381-1acaca5d19aa</stp>
        <stp>1</stp>
        <tr r="AA30" s="7"/>
      </tp>
      <tp t="e">
        <v>#N/A</v>
        <stp/>
        <stp>71eee5ff-ac25-4e36-b6b3-9d4de2b9b7bb</stp>
        <stp>1</stp>
        <tr r="D5" s="5"/>
      </tp>
      <tp t="e">
        <v>#N/A</v>
        <stp/>
        <stp>9b88419a-0194-49a5-bf5e-44b8a5d94fd3</stp>
        <stp>1</stp>
        <tr r="H40" s="5"/>
      </tp>
    </main>
    <main first="rtdsrv.8e5148da677749a4bc8c343ae9729ad9">
      <tp t="e">
        <v>#N/A</v>
        <stp/>
        <stp>d242a58c-eb43-416e-9932-f9d2f550fb8f</stp>
        <stp>1</stp>
        <tr r="Q31" s="1"/>
      </tp>
    </main>
    <main first="rtdsrv.8e5148da677749a4bc8c343ae9729ad9">
      <tp t="e">
        <v>#N/A</v>
        <stp/>
        <stp>788788c4-dbdf-4514-978e-ec20644fb364</stp>
        <stp>1</stp>
        <tr r="R14" s="7"/>
      </tp>
    </main>
    <main first="rtdsrv.8e5148da677749a4bc8c343ae9729ad9">
      <tp t="e">
        <v>#N/A</v>
        <stp/>
        <stp>e7f2297a-2aa8-417b-842d-3dd076276215</stp>
        <stp>1</stp>
        <tr r="I33" s="5"/>
      </tp>
    </main>
    <main first="rtdsrv.8e5148da677749a4bc8c343ae9729ad9">
      <tp t="e">
        <v>#N/A</v>
        <stp/>
        <stp>1c0b4993-482d-48be-8347-532bae00ee28</stp>
        <stp>1</stp>
        <tr r="N24" s="1"/>
        <tr r="N24" s="1"/>
      </tp>
      <tp t="e">
        <v>#N/A</v>
        <stp/>
        <stp>36897ca5-6fd5-4921-8267-43fd602a2ece</stp>
        <stp>1</stp>
        <tr r="F14" s="5"/>
      </tp>
      <tp t="e">
        <v>#N/A</v>
        <stp/>
        <stp>7c0fee3a-da71-4bc5-9c55-2e4bc5433173</stp>
        <stp>1</stp>
        <tr r="AB27" s="7"/>
      </tp>
    </main>
    <main first="rtdsrv.8e5148da677749a4bc8c343ae9729ad9">
      <tp t="e">
        <v>#N/A</v>
        <stp/>
        <stp>ec82f96e-66e4-491b-8a6f-eed8da4dfe6f</stp>
        <stp>1</stp>
        <tr r="G20" s="1"/>
        <tr r="G20" s="1"/>
      </tp>
      <tp t="e">
        <v>#N/A</v>
        <stp/>
        <stp>4d64acf6-836a-4999-ba5e-fbb533b7990d</stp>
        <stp>1</stp>
        <tr r="M20" s="3"/>
      </tp>
    </main>
    <main first="rtdsrv.8e5148da677749a4bc8c343ae9729ad9">
      <tp t="e">
        <v>#N/A</v>
        <stp/>
        <stp>3710a29e-2442-42f1-8eb5-7632f2511f5a</stp>
        <stp>1</stp>
        <tr r="AA6" s="7"/>
      </tp>
    </main>
    <main first="rtdsrv.8e5148da677749a4bc8c343ae9729ad9">
      <tp t="e">
        <v>#N/A</v>
        <stp/>
        <stp>6f77b268-ee40-4662-9505-d828f232fe27</stp>
        <stp>1</stp>
        <tr r="I31" s="1"/>
        <tr r="I31" s="1"/>
        <tr r="I31" s="1"/>
      </tp>
      <tp t="e">
        <v>#N/A</v>
        <stp/>
        <stp>400f03c4-ea20-4968-b4ab-cc031e6bf12c</stp>
        <stp>1</stp>
        <tr r="M43" s="5"/>
      </tp>
      <tp t="e">
        <v>#N/A</v>
        <stp/>
        <stp>5d7ca762-1f33-4d68-86c4-65045925f426</stp>
        <stp>1</stp>
        <tr r="K12" s="1"/>
        <tr r="K12" s="1"/>
      </tp>
    </main>
    <main first="rtdsrv.8e5148da677749a4bc8c343ae9729ad9">
      <tp t="e">
        <v>#N/A</v>
        <stp/>
        <stp>2b22ef48-5f20-48ec-96b8-1a9ba12bf2d0</stp>
        <stp>1</stp>
        <tr r="C31" s="5"/>
      </tp>
      <tp t="e">
        <v>#N/A</v>
        <stp/>
        <stp>34614617-f6da-44c1-a59c-1a1014295037</stp>
        <stp>1</stp>
        <tr r="G25" s="4"/>
      </tp>
      <tp t="e">
        <v>#N/A</v>
        <stp/>
        <stp>c78cab89-9064-4599-b857-d8fbbaa24d0b</stp>
        <stp>1</stp>
        <tr r="F8" s="7"/>
      </tp>
    </main>
    <main first="rtdsrv.8e5148da677749a4bc8c343ae9729ad9">
      <tp t="e">
        <v>#N/A</v>
        <stp/>
        <stp>b4427abc-d140-4f58-97e0-407fbadf5393</stp>
        <stp>1</stp>
        <tr r="M33" s="5"/>
      </tp>
      <tp t="e">
        <v>#N/A</v>
        <stp/>
        <stp>41f6ee4b-5ee3-4295-8c70-81004ef409f6</stp>
        <stp>1</stp>
        <tr r="N28" s="7"/>
      </tp>
    </main>
    <main first="rtdsrv.8e5148da677749a4bc8c343ae9729ad9">
      <tp t="e">
        <v>#N/A</v>
        <stp/>
        <stp>8950acbe-2c29-45f8-92e8-1923c99db6b5</stp>
        <stp>1</stp>
        <tr r="C36" s="5"/>
      </tp>
    </main>
    <main first="rtdsrv.8e5148da677749a4bc8c343ae9729ad9">
      <tp t="e">
        <v>#N/A</v>
        <stp/>
        <stp>50b13679-6ba4-4ebd-b73d-02175f7be162</stp>
        <stp>1</stp>
        <tr r="K29" s="1"/>
        <tr r="K29" s="1"/>
      </tp>
    </main>
    <main first="rtdsrv.8e5148da677749a4bc8c343ae9729ad9">
      <tp t="e">
        <v>#N/A</v>
        <stp/>
        <stp>f07068c1-9310-4666-8e17-4ebf7e0f7a27</stp>
        <stp>1</stp>
        <tr r="N29" s="7"/>
      </tp>
      <tp t="e">
        <v>#N/A</v>
        <stp/>
        <stp>663a078c-0214-4de3-9e43-06336a55302a</stp>
        <stp>1</stp>
        <tr r="X10" s="7"/>
      </tp>
      <tp t="e">
        <v>#N/A</v>
        <stp/>
        <stp>31516ae4-1420-48bd-8ccc-d22ce3583cae</stp>
        <stp>1</stp>
        <tr r="D51" s="5"/>
      </tp>
    </main>
    <main first="rtdsrv.8e5148da677749a4bc8c343ae9729ad9">
      <tp t="e">
        <v>#N/A</v>
        <stp/>
        <stp>6775b8ad-d9ce-42bf-8872-fd9545750cb1</stp>
        <stp>1</stp>
        <tr r="M29" s="5"/>
      </tp>
    </main>
    <main first="rtdsrv.8e5148da677749a4bc8c343ae9729ad9">
      <tp t="e">
        <v>#N/A</v>
        <stp/>
        <stp>fcb10de0-fca3-4086-8ae6-454e085102f5</stp>
        <stp>1</stp>
        <tr r="J21" s="4"/>
      </tp>
    </main>
    <main first="rtdsrv.8e5148da677749a4bc8c343ae9729ad9">
      <tp t="e">
        <v>#N/A</v>
        <stp/>
        <stp>a8d8fdc7-d4ff-4122-9910-aa38c551c31a</stp>
        <stp>1</stp>
        <tr r="G47" s="4"/>
      </tp>
    </main>
    <main first="rtdsrv.8e5148da677749a4bc8c343ae9729ad9">
      <tp t="e">
        <v>#N/A</v>
        <stp/>
        <stp>ba3c9c74-d347-4143-b465-5016aa3926b6</stp>
        <stp>1</stp>
        <tr r="AA25" s="7"/>
      </tp>
      <tp t="e">
        <v>#N/A</v>
        <stp/>
        <stp>46da6ea0-a395-4c66-a8eb-65ad4ac31db4</stp>
        <stp>1</stp>
        <tr r="N21" s="5"/>
      </tp>
      <tp t="e">
        <v>#N/A</v>
        <stp/>
        <stp>942bc50a-107e-412a-9611-6a3aa961a86e</stp>
        <stp>1</stp>
        <tr r="K48" s="5"/>
      </tp>
    </main>
    <main first="rtdsrv.8e5148da677749a4bc8c343ae9729ad9">
      <tp t="e">
        <v>#N/A</v>
        <stp/>
        <stp>231b75c4-103a-4612-8473-c54d7d468330</stp>
        <stp>1</stp>
        <tr r="D9" s="1"/>
        <tr r="D9" s="1"/>
      </tp>
      <tp t="e">
        <v>#N/A</v>
        <stp/>
        <stp>0d4864f3-ccc6-40e1-b83f-fa6cd042b2cb</stp>
        <stp>1</stp>
        <tr r="C48" s="4"/>
      </tp>
      <tp t="e">
        <v>#N/A</v>
        <stp/>
        <stp>ed6fb41c-8222-4ec2-8134-03cc9c22b642</stp>
        <stp>1</stp>
        <tr r="P34" s="5"/>
      </tp>
    </main>
    <main first="rtdsrv.8e5148da677749a4bc8c343ae9729ad9">
      <tp t="e">
        <v>#N/A</v>
        <stp/>
        <stp>287e3523-c116-4442-821d-a7698e78fbfc</stp>
        <stp>1</stp>
        <tr r="C41" s="5"/>
      </tp>
      <tp t="e">
        <v>#N/A</v>
        <stp/>
        <stp>241368f5-d6d9-446c-ad66-35e8f57d4e1b</stp>
        <stp>1</stp>
        <tr r="Q18" s="7"/>
      </tp>
      <tp t="e">
        <v>#N/A</v>
        <stp/>
        <stp>f7c6b1d8-d5c8-415d-bbd6-741cd4f0689d</stp>
        <stp>1</stp>
        <tr r="E24" s="7"/>
      </tp>
      <tp t="e">
        <v>#N/A</v>
        <stp/>
        <stp>24a237f5-12e4-4b77-bfd7-8176c7d915fd</stp>
        <stp>1</stp>
        <tr r="H19" s="1"/>
        <tr r="H19" s="1"/>
        <tr r="H19" s="1"/>
      </tp>
      <tp t="e">
        <v>#N/A</v>
        <stp/>
        <stp>6272bb52-2733-4666-bd64-ae10a5f9d4cf</stp>
        <stp>1</stp>
        <tr r="E7" s="3"/>
      </tp>
      <tp t="e">
        <v>#N/A</v>
        <stp/>
        <stp>97191614-5ff6-4727-81e5-1babdab99f77</stp>
        <stp>1</stp>
        <tr r="M18" s="3"/>
      </tp>
    </main>
    <main first="rtdsrv.8e5148da677749a4bc8c343ae9729ad9">
      <tp t="e">
        <v>#N/A</v>
        <stp/>
        <stp>c5b89892-66c8-4390-aa1a-94b02534a437</stp>
        <stp>1</stp>
        <tr r="T19" s="7"/>
      </tp>
    </main>
    <main first="rtdsrv.8e5148da677749a4bc8c343ae9729ad9">
      <tp t="e">
        <v>#N/A</v>
        <stp/>
        <stp>55d946d1-e7aa-477a-bbe6-e325863e8d9d</stp>
        <stp>1</stp>
        <tr r="AB11" s="7"/>
      </tp>
    </main>
    <main first="rtdsrv.8e5148da677749a4bc8c343ae9729ad9">
      <tp t="e">
        <v>#N/A</v>
        <stp/>
        <stp>354f69e4-6256-456f-b0f6-c26447d82f44</stp>
        <stp>1</stp>
        <tr r="N42" s="5"/>
      </tp>
      <tp t="e">
        <v>#N/A</v>
        <stp/>
        <stp>0071f6d4-a6b7-4b2b-9605-fa3af9af5713</stp>
        <stp>1</stp>
        <tr r="F27" s="1"/>
        <tr r="F27" s="1"/>
      </tp>
    </main>
    <main first="rtdsrv.8e5148da677749a4bc8c343ae9729ad9">
      <tp t="e">
        <v>#N/A</v>
        <stp/>
        <stp>b56033ba-c14b-4f7e-a041-19d703fdf359</stp>
        <stp>1</stp>
        <tr r="O27" s="7"/>
      </tp>
    </main>
    <main first="rtdsrv.8e5148da677749a4bc8c343ae9729ad9">
      <tp t="e">
        <v>#N/A</v>
        <stp/>
        <stp>54932fbe-78a9-41e8-9229-686487db405a</stp>
        <stp>1</stp>
        <tr r="V20" s="7"/>
      </tp>
      <tp t="e">
        <v>#N/A</v>
        <stp/>
        <stp>a2584e63-38ad-4b21-b741-6a0de3f64b80</stp>
        <stp>1</stp>
        <tr r="I15" s="3"/>
      </tp>
      <tp t="e">
        <v>#N/A</v>
        <stp/>
        <stp>b927f9a5-c0a1-441e-857f-f2a7432d1804</stp>
        <stp>1</stp>
        <tr r="D30" s="4"/>
      </tp>
      <tp t="e">
        <v>#N/A</v>
        <stp/>
        <stp>31442a7f-4f4b-4d6b-b20e-0a92727c2e49</stp>
        <stp>1</stp>
        <tr r="D38" s="4"/>
      </tp>
    </main>
    <main first="rtdsrv.8e5148da677749a4bc8c343ae9729ad9">
      <tp t="e">
        <v>#N/A</v>
        <stp/>
        <stp>d1f09f06-5653-46cf-998e-a19650fc2fea</stp>
        <stp>1</stp>
        <tr r="Q13" s="7"/>
      </tp>
      <tp t="e">
        <v>#N/A</v>
        <stp/>
        <stp>49c438b6-c373-4f38-8250-250848b9a5ab</stp>
        <stp>1</stp>
        <tr r="F15" s="5"/>
      </tp>
      <tp t="e">
        <v>#N/A</v>
        <stp/>
        <stp>05f8b793-4080-4d3b-8e48-fe93e3b2b8ef</stp>
        <stp>1</stp>
        <tr r="M16" s="7"/>
      </tp>
    </main>
    <main first="rtdsrv.8e5148da677749a4bc8c343ae9729ad9">
      <tp t="e">
        <v>#N/A</v>
        <stp/>
        <stp>7a6fd682-eb2c-4eba-aaf6-6a3ae8635e68</stp>
        <stp>1</stp>
        <tr r="H29" s="5"/>
      </tp>
    </main>
    <main first="rtdsrv.8e5148da677749a4bc8c343ae9729ad9">
      <tp t="e">
        <v>#N/A</v>
        <stp/>
        <stp>86a79248-569f-4b5d-8ce8-adf65a84006f</stp>
        <stp>1</stp>
        <tr r="C31" s="4"/>
      </tp>
    </main>
    <main first="rtdsrv.8e5148da677749a4bc8c343ae9729ad9">
      <tp t="e">
        <v>#N/A</v>
        <stp/>
        <stp>ee8ebd5a-93c0-4088-975f-5373a9f382ff</stp>
        <stp>1</stp>
        <tr r="H16" s="7"/>
      </tp>
      <tp t="e">
        <v>#N/A</v>
        <stp/>
        <stp>ee91758c-1016-41dd-826b-4f8df8764820</stp>
        <stp>1</stp>
        <tr r="H10" s="1"/>
        <tr r="H10" s="1"/>
        <tr r="H10" s="1"/>
      </tp>
      <tp t="e">
        <v>#N/A</v>
        <stp/>
        <stp>2041f53e-0e14-414b-a4db-afe9ff5b062f</stp>
        <stp>1</stp>
        <tr r="K39" s="5"/>
      </tp>
      <tp t="e">
        <v>#N/A</v>
        <stp/>
        <stp>77281c07-bd13-439c-b6ee-7c7497f0cf6c</stp>
        <stp>1</stp>
        <tr r="M28" s="3"/>
      </tp>
      <tp t="e">
        <v>#N/A</v>
        <stp/>
        <stp>990ff38b-910d-414f-99d9-60da2824ee7a</stp>
        <stp>1</stp>
        <tr r="F20" s="5"/>
      </tp>
    </main>
    <main first="rtdsrv.8e5148da677749a4bc8c343ae9729ad9">
      <tp t="e">
        <v>#N/A</v>
        <stp/>
        <stp>16c6c48b-b52a-4a2b-a094-9b1b7765fb59</stp>
        <stp>1</stp>
        <tr r="U26" s="7"/>
      </tp>
      <tp t="e">
        <v>#N/A</v>
        <stp/>
        <stp>3c830810-538b-4a7e-af76-89dde71a4676</stp>
        <stp>1</stp>
        <tr r="X14" s="7"/>
      </tp>
      <tp t="e">
        <v>#N/A</v>
        <stp/>
        <stp>ee7f75fd-fecc-479a-bc16-d37477d8a840</stp>
        <stp>1</stp>
        <tr r="P6" s="7"/>
      </tp>
      <tp t="e">
        <v>#N/A</v>
        <stp/>
        <stp>bdeb1088-5279-444c-a672-74b7702f09da</stp>
        <stp>1</stp>
        <tr r="I5" s="3"/>
      </tp>
    </main>
    <main first="rtdsrv.8e5148da677749a4bc8c343ae9729ad9">
      <tp t="e">
        <v>#N/A</v>
        <stp/>
        <stp>81c95ecb-c8d1-4671-85ac-acc8ab48e8a9</stp>
        <stp>1</stp>
        <tr r="Z21" s="7"/>
      </tp>
      <tp t="e">
        <v>#N/A</v>
        <stp/>
        <stp>04bae273-2111-48ad-8980-a0925698362a</stp>
        <stp>1</stp>
        <tr r="D21" s="7"/>
      </tp>
    </main>
    <main first="rtdsrv.8e5148da677749a4bc8c343ae9729ad9">
      <tp t="e">
        <v>#N/A</v>
        <stp/>
        <stp>416e7704-05d4-4c7d-8ab5-919220fa0a55</stp>
        <stp>1</stp>
        <tr r="I23" s="4"/>
      </tp>
      <tp t="e">
        <v>#N/A</v>
        <stp/>
        <stp>8fd3ebe6-03ed-4f27-8def-4d2a281c4fe4</stp>
        <stp>1</stp>
        <tr r="I16" s="4"/>
      </tp>
    </main>
    <main first="rtdsrv.8e5148da677749a4bc8c343ae9729ad9">
      <tp t="e">
        <v>#N/A</v>
        <stp/>
        <stp>7dc12319-9e05-45b4-8c22-936500e1d419</stp>
        <stp>1</stp>
        <tr r="C28" s="1"/>
        <tr r="C28" s="1"/>
        <tr r="C28" s="1"/>
      </tp>
      <tp t="e">
        <v>#N/A</v>
        <stp/>
        <stp>d56520e0-a766-4871-a8c9-53c76c1c0246</stp>
        <stp>1</stp>
        <tr r="D18" s="5"/>
      </tp>
    </main>
    <main first="rtdsrv.8e5148da677749a4bc8c343ae9729ad9">
      <tp t="e">
        <v>#N/A</v>
        <stp/>
        <stp>ca22a3a1-ecac-4149-8ae8-9640f4fa4532</stp>
        <stp>1</stp>
        <tr r="R6" s="7"/>
      </tp>
      <tp t="e">
        <v>#N/A</v>
        <stp/>
        <stp>8f8753b4-bbbf-4d46-abf4-2239e763542f</stp>
        <stp>1</stp>
        <tr r="AA8" s="7"/>
      </tp>
      <tp t="e">
        <v>#N/A</v>
        <stp/>
        <stp>7ece1b83-4df5-44e1-80b7-c93599a7be76</stp>
        <stp>1</stp>
        <tr r="T27" s="7"/>
      </tp>
    </main>
    <main first="rtdsrv.8e5148da677749a4bc8c343ae9729ad9">
      <tp t="e">
        <v>#N/A</v>
        <stp/>
        <stp>23e3b10e-9331-4c89-a843-561732999f2a</stp>
        <stp>1</stp>
        <tr r="H23" s="7"/>
      </tp>
    </main>
    <main first="rtdsrv.8e5148da677749a4bc8c343ae9729ad9">
      <tp t="e">
        <v>#N/A</v>
        <stp/>
        <stp>cd23a9c6-57d0-43f3-acb8-5f09a4e1bd43</stp>
        <stp>1</stp>
        <tr r="V21" s="7"/>
      </tp>
      <tp t="e">
        <v>#N/A</v>
        <stp/>
        <stp>3cde25fd-8ce6-4c42-a4b8-303b16584114</stp>
        <stp>1</stp>
        <tr r="N17" s="7"/>
      </tp>
      <tp t="e">
        <v>#N/A</v>
        <stp/>
        <stp>b1420ac1-32ef-44ae-9b70-5deaf6cfe89d</stp>
        <stp>1</stp>
        <tr r="I24" s="3"/>
      </tp>
      <tp t="e">
        <v>#N/A</v>
        <stp/>
        <stp>b767db17-9f4c-41b9-a349-0178ac27db8c</stp>
        <stp>1</stp>
        <tr r="D9" s="5"/>
      </tp>
      <tp t="e">
        <v>#N/A</v>
        <stp/>
        <stp>4b125a07-853c-4a3b-9bb2-0f8708ee3cd4</stp>
        <stp>1</stp>
        <tr r="X7" s="7"/>
      </tp>
    </main>
    <main first="rtdsrv.8e5148da677749a4bc8c343ae9729ad9">
      <tp t="e">
        <v>#N/A</v>
        <stp/>
        <stp>12227a1c-e61b-4137-92a9-e6b712d418ac</stp>
        <stp>1</stp>
        <tr r="AB22" s="7"/>
      </tp>
    </main>
    <main first="rtdsrv.8e5148da677749a4bc8c343ae9729ad9">
      <tp t="e">
        <v>#N/A</v>
        <stp/>
        <stp>8f86196e-e6c7-4817-bddb-9c5033aeb2f7</stp>
        <stp>1</stp>
        <tr r="E6" s="7"/>
      </tp>
    </main>
    <main first="rtdsrv.8e5148da677749a4bc8c343ae9729ad9">
      <tp t="e">
        <v>#N/A</v>
        <stp/>
        <stp>64ce640d-2774-4f9f-aa2f-523cbf4b8518</stp>
        <stp>1</stp>
        <tr r="D50" s="4"/>
      </tp>
      <tp t="e">
        <v>#N/A</v>
        <stp/>
        <stp>83d40ef7-8d54-4493-8a83-ba0a19474f0d</stp>
        <stp>1</stp>
        <tr r="P21" s="5"/>
      </tp>
    </main>
    <main first="rtdsrv.8e5148da677749a4bc8c343ae9729ad9">
      <tp t="e">
        <v>#N/A</v>
        <stp/>
        <stp>ba0124fa-83d6-4406-96dd-05ad7101e9fd</stp>
        <stp>1</stp>
        <tr r="P13" s="5"/>
      </tp>
    </main>
    <main first="rtdsrv.8e5148da677749a4bc8c343ae9729ad9">
      <tp t="e">
        <v>#N/A</v>
        <stp/>
        <stp>28786ec4-833c-434b-bf45-042510366cbe</stp>
        <stp>1</stp>
        <tr r="P35" s="5"/>
      </tp>
      <tp t="e">
        <v>#N/A</v>
        <stp/>
        <stp>48dd3534-ffd2-4fa4-97c1-8e8480ccf644</stp>
        <stp>1</stp>
        <tr r="G18" s="4"/>
      </tp>
    </main>
    <main first="rtdsrv.8e5148da677749a4bc8c343ae9729ad9">
      <tp t="e">
        <v>#N/A</v>
        <stp/>
        <stp>c557bac7-22f1-4f43-8cd0-638c1715d9bf</stp>
        <stp>1</stp>
        <tr r="Q25" s="7"/>
      </tp>
    </main>
    <main first="rtdsrv.8e5148da677749a4bc8c343ae9729ad9">
      <tp t="e">
        <v>#N/A</v>
        <stp/>
        <stp>c1302df1-9078-4881-bf78-0cb13f16097c</stp>
        <stp>1</stp>
        <tr r="O13" s="7"/>
      </tp>
      <tp t="e">
        <v>#N/A</v>
        <stp/>
        <stp>bbf321f0-b8ee-4618-869e-640c0b4501e6</stp>
        <stp>1</stp>
        <tr r="W20" s="7"/>
      </tp>
    </main>
    <main first="rtdsrv.8e5148da677749a4bc8c343ae9729ad9">
      <tp t="e">
        <v>#N/A</v>
        <stp/>
        <stp>4f7ba2c2-4305-40e6-9053-37b7d2a7e88a</stp>
        <stp>1</stp>
        <tr r="Y15" s="7"/>
      </tp>
    </main>
    <main first="rtdsrv.8e5148da677749a4bc8c343ae9729ad9">
      <tp t="e">
        <v>#N/A</v>
        <stp/>
        <stp>e4f0937d-038b-416a-bd4d-f40e034e3de7</stp>
        <stp>1</stp>
        <tr r="J8" s="4"/>
      </tp>
      <tp t="e">
        <v>#N/A</v>
        <stp/>
        <stp>ea4a1734-18f4-4d92-a4ce-e52988479970</stp>
        <stp>1</stp>
        <tr r="C16" s="1"/>
        <tr r="C16" s="1"/>
        <tr r="C16" s="1"/>
      </tp>
      <tp t="e">
        <v>#N/A</v>
        <stp/>
        <stp>ea88f7dc-84e1-4a90-b142-8e482f848ba9</stp>
        <stp>1</stp>
        <tr r="K34" s="5"/>
      </tp>
      <tp t="e">
        <v>#N/A</v>
        <stp/>
        <stp>a2293410-db6c-4cfa-9b34-6f6385cf3438</stp>
        <stp>1</stp>
        <tr r="D14" s="4"/>
      </tp>
    </main>
    <main first="rtdsrv.8e5148da677749a4bc8c343ae9729ad9">
      <tp t="e">
        <v>#N/A</v>
        <stp/>
        <stp>3f70688a-5f07-4b76-840e-8c415cdf7e9d</stp>
        <stp>1</stp>
        <tr r="G14" s="7"/>
      </tp>
      <tp t="e">
        <v>#N/A</v>
        <stp/>
        <stp>a36c8048-4a9c-4e60-84d4-084aadfcbea5</stp>
        <stp>1</stp>
        <tr r="I23" s="1"/>
        <tr r="I23" s="1"/>
        <tr r="I23" s="1"/>
      </tp>
      <tp t="e">
        <v>#N/A</v>
        <stp/>
        <stp>80166ac3-8b18-4b2a-9e7f-8eff0e91be50</stp>
        <stp>1</stp>
        <tr r="R22" s="7"/>
      </tp>
      <tp t="e">
        <v>#N/A</v>
        <stp/>
        <stp>903a8603-bcd8-4247-8f76-feae75e501ad</stp>
        <stp>1</stp>
        <tr r="C25" s="5"/>
      </tp>
      <tp t="e">
        <v>#N/A</v>
        <stp/>
        <stp>a59ef9db-fd69-4923-8e16-04ec6228e51c</stp>
        <stp>1</stp>
        <tr r="G7" s="1"/>
        <tr r="G7" s="1"/>
      </tp>
      <tp t="e">
        <v>#N/A</v>
        <stp/>
        <stp>da7a5ad8-0571-4f16-a5e2-febf809a0cff</stp>
        <stp>1</stp>
        <tr r="D39" s="5"/>
      </tp>
    </main>
    <main first="rtdsrv.8e5148da677749a4bc8c343ae9729ad9">
      <tp t="e">
        <v>#N/A</v>
        <stp/>
        <stp>e3b45113-7c48-40b6-8648-e75bf47e24b4</stp>
        <stp>1</stp>
        <tr r="B29" s="7"/>
      </tp>
      <tp t="e">
        <v>#N/A</v>
        <stp/>
        <stp>ca66de39-7762-4f97-b1b9-5aa5675e30ae</stp>
        <stp>1</stp>
        <tr r="I43" s="4"/>
      </tp>
      <tp t="e">
        <v>#N/A</v>
        <stp/>
        <stp>ffed276f-d3c6-4ce9-9b50-3f9b984ebdd4</stp>
        <stp>1</stp>
        <tr r="M7" s="5"/>
      </tp>
    </main>
    <main first="rtdsrv.8e5148da677749a4bc8c343ae9729ad9">
      <tp t="e">
        <v>#N/A</v>
        <stp/>
        <stp>ec0685cf-d744-43b2-8ebd-6e56268ff877</stp>
        <stp>1</stp>
        <tr r="Q22" s="1"/>
      </tp>
      <tp t="e">
        <v>#N/A</v>
        <stp/>
        <stp>08f1dea3-6e8f-43e6-a249-502c8db4d787</stp>
        <stp>1</stp>
        <tr r="H8" s="7"/>
      </tp>
    </main>
    <main first="rtdsrv.8e5148da677749a4bc8c343ae9729ad9">
      <tp t="e">
        <v>#N/A</v>
        <stp/>
        <stp>169a95d2-0e14-4612-83f5-e373c06e63f2</stp>
        <stp>1</stp>
        <tr r="F11" s="5"/>
      </tp>
      <tp t="e">
        <v>#N/A</v>
        <stp/>
        <stp>fca663af-6223-47da-9957-2d5c34b21225</stp>
        <stp>1</stp>
        <tr r="D19" s="4"/>
      </tp>
      <tp t="e">
        <v>#N/A</v>
        <stp/>
        <stp>f7d45083-ea40-4422-b5d8-bc3815ccf985</stp>
        <stp>1</stp>
        <tr r="I51" s="4"/>
      </tp>
      <tp t="e">
        <v>#N/A</v>
        <stp/>
        <stp>63648cac-7491-4a1a-a929-2a9cc8f579c3</stp>
        <stp>1</stp>
        <tr r="L20" s="7"/>
      </tp>
    </main>
    <main first="rtdsrv.8e5148da677749a4bc8c343ae9729ad9">
      <tp t="e">
        <v>#N/A</v>
        <stp/>
        <stp>eb19468e-b599-4677-999f-ef0c0f7ac22c</stp>
        <stp>1</stp>
        <tr r="D12" s="4"/>
      </tp>
      <tp t="e">
        <v>#N/A</v>
        <stp/>
        <stp>d7deb1f8-d46d-401f-be9c-31dccbed6045</stp>
        <stp>1</stp>
        <tr r="I42" s="5"/>
      </tp>
    </main>
    <main first="rtdsrv.8e5148da677749a4bc8c343ae9729ad9">
      <tp t="e">
        <v>#N/A</v>
        <stp/>
        <stp>697ebc85-1d44-4e4d-9716-eff168cdc4ef</stp>
        <stp>1</stp>
        <tr r="Z30" s="7"/>
      </tp>
    </main>
    <main first="rtdsrv.8e5148da677749a4bc8c343ae9729ad9">
      <tp t="e">
        <v>#N/A</v>
        <stp/>
        <stp>a9213651-89ac-4a33-9b79-ed22c69b513b</stp>
        <stp>1</stp>
        <tr r="I28" s="3"/>
      </tp>
    </main>
    <main first="rtdsrv.8e5148da677749a4bc8c343ae9729ad9">
      <tp t="e">
        <v>#N/A</v>
        <stp/>
        <stp>25432f99-eef1-4c92-bd52-e961c9968e4a</stp>
        <stp>1</stp>
        <tr r="K24" s="1"/>
        <tr r="K24" s="1"/>
      </tp>
      <tp t="e">
        <v>#N/A</v>
        <stp/>
        <stp>fee35b5b-de4c-4bfb-8029-d364f0941864</stp>
        <stp>1</stp>
        <tr r="Q20" s="1"/>
      </tp>
      <tp t="e">
        <v>#N/A</v>
        <stp/>
        <stp>8723a0fd-539b-459e-9ac4-2e1211bc5af8</stp>
        <stp>1</stp>
        <tr r="N23" s="7"/>
      </tp>
    </main>
    <main first="rtdsrv.8e5148da677749a4bc8c343ae9729ad9">
      <tp t="e">
        <v>#N/A</v>
        <stp/>
        <stp>5c6ef1db-9905-4673-8407-345b2a431b7c</stp>
        <stp>1</stp>
        <tr r="R7" s="7"/>
      </tp>
      <tp t="e">
        <v>#N/A</v>
        <stp/>
        <stp>5701d1a9-d661-4b1a-b429-023bcb1ac306</stp>
        <stp>1</stp>
        <tr r="M15" s="7"/>
      </tp>
      <tp t="e">
        <v>#N/A</v>
        <stp/>
        <stp>1accbecf-7856-4382-99c5-6f4adf2ec0c5</stp>
        <stp>1</stp>
        <tr r="J12" s="4"/>
      </tp>
      <tp t="e">
        <v>#N/A</v>
        <stp/>
        <stp>c2cb15ad-b43f-49c4-8034-ba485dc6dea1</stp>
        <stp>1</stp>
        <tr r="W11" s="7"/>
      </tp>
    </main>
    <main first="rtdsrv.8e5148da677749a4bc8c343ae9729ad9">
      <tp t="e">
        <v>#N/A</v>
        <stp/>
        <stp>d899b095-b164-4dda-be5c-2e6da7fb7e21</stp>
        <stp>1</stp>
        <tr r="J20" s="4"/>
      </tp>
      <tp t="e">
        <v>#N/A</v>
        <stp/>
        <stp>c6abe598-73b5-4a1d-9e94-53785d52045a</stp>
        <stp>1</stp>
        <tr r="AA27" s="7"/>
      </tp>
      <tp t="e">
        <v>#N/A</v>
        <stp/>
        <stp>dff4499d-3653-4cc4-9ad3-0bda58ba3af4</stp>
        <stp>1</stp>
        <tr r="K34" s="1"/>
        <tr r="K34" s="1"/>
      </tp>
    </main>
    <main first="rtdsrv.8e5148da677749a4bc8c343ae9729ad9">
      <tp t="e">
        <v>#N/A</v>
        <stp/>
        <stp>74347733-64bf-497e-b729-275cf15ae7a7</stp>
        <stp>1</stp>
        <tr r="B28" s="7"/>
      </tp>
    </main>
    <main first="rtdsrv.8e5148da677749a4bc8c343ae9729ad9">
      <tp t="e">
        <v>#N/A</v>
        <stp/>
        <stp>0f5f88a8-eb47-4768-b3fb-9940bfe07944</stp>
        <stp>1</stp>
        <tr r="F29" s="4"/>
      </tp>
      <tp t="e">
        <v>#N/A</v>
        <stp/>
        <stp>c3beb9c9-ed20-4653-9924-4cf8fa6098db</stp>
        <stp>1</stp>
        <tr r="P26" s="7"/>
      </tp>
    </main>
    <main first="rtdsrv.8e5148da677749a4bc8c343ae9729ad9">
      <tp t="e">
        <v>#N/A</v>
        <stp/>
        <stp>d2885235-c779-404a-96bd-6596d637cb09</stp>
        <stp>1</stp>
        <tr r="N14" s="7"/>
      </tp>
      <tp t="e">
        <v>#N/A</v>
        <stp/>
        <stp>3b4147b1-8461-410b-9955-00b2fd4b3b6e</stp>
        <stp>1</stp>
        <tr r="N50" s="5"/>
      </tp>
    </main>
    <main first="rtdsrv.8e5148da677749a4bc8c343ae9729ad9">
      <tp t="e">
        <v>#N/A</v>
        <stp/>
        <stp>037e8309-07cb-4e4b-adf2-aae5364c51bf</stp>
        <stp>1</stp>
        <tr r="P27" s="7"/>
      </tp>
      <tp t="e">
        <v>#N/A</v>
        <stp/>
        <stp>4adca5a1-253e-49e9-8fa9-14a0f2e8860c</stp>
        <stp>1</stp>
        <tr r="L9" s="7"/>
      </tp>
    </main>
    <main first="rtdsrv.8e5148da677749a4bc8c343ae9729ad9">
      <tp t="e">
        <v>#N/A</v>
        <stp/>
        <stp>5c38c8b2-d620-438b-9009-1d08aaa7b1d6</stp>
        <stp>1</stp>
        <tr r="H11" s="5"/>
      </tp>
    </main>
    <main first="rtdsrv.8e5148da677749a4bc8c343ae9729ad9">
      <tp t="e">
        <v>#N/A</v>
        <stp/>
        <stp>780f8fe0-0c42-49b0-ad16-32736855b547</stp>
        <stp>1</stp>
        <tr r="L24" s="1"/>
        <tr r="L24" s="1"/>
      </tp>
    </main>
    <main first="rtdsrv.8e5148da677749a4bc8c343ae9729ad9">
      <tp t="e">
        <v>#N/A</v>
        <stp/>
        <stp>1ef8c6c0-702d-4a6f-adf0-52424051da22</stp>
        <stp>1</stp>
        <tr r="S14" s="7"/>
      </tp>
    </main>
    <main first="rtdsrv.8e5148da677749a4bc8c343ae9729ad9">
      <tp t="e">
        <v>#N/A</v>
        <stp/>
        <stp>97aea669-7cd5-4f76-a885-a4d3a82ab7df</stp>
        <stp>1</stp>
        <tr r="N18" s="7"/>
      </tp>
      <tp t="e">
        <v>#N/A</v>
        <stp/>
        <stp>0bd92b9b-ec2b-4219-a285-f8d1f176c396</stp>
        <stp>1</stp>
        <tr r="K27" s="7"/>
      </tp>
      <tp t="e">
        <v>#N/A</v>
        <stp/>
        <stp>aab7e91b-68bc-4a11-9c70-5f86a516ab4d</stp>
        <stp>1</stp>
        <tr r="J35" s="1"/>
        <tr r="J35" s="1"/>
      </tp>
      <tp t="e">
        <v>#N/A</v>
        <stp/>
        <stp>dfbae10f-4fb0-4bbc-bafc-e977df9a0838</stp>
        <stp>1</stp>
        <tr r="T24" s="7"/>
      </tp>
    </main>
    <main first="rtdsrv.8e5148da677749a4bc8c343ae9729ad9">
      <tp t="e">
        <v>#N/A</v>
        <stp/>
        <stp>202d5b84-a6b0-4852-903f-51fe05984b9e</stp>
        <stp>1</stp>
        <tr r="F48" s="4"/>
      </tp>
      <tp t="e">
        <v>#N/A</v>
        <stp/>
        <stp>f5d87087-6747-4ddd-ba72-ca3277c25296</stp>
        <stp>1</stp>
        <tr r="I19" s="4"/>
      </tp>
      <tp t="e">
        <v>#N/A</v>
        <stp/>
        <stp>6353cd72-dced-472d-aba3-7759eaa01ad0</stp>
        <stp>1</stp>
        <tr r="I35" s="5"/>
      </tp>
      <tp t="e">
        <v>#N/A</v>
        <stp/>
        <stp>6e9a23e7-40cf-47db-b0a3-384cfd71af09</stp>
        <stp>1</stp>
        <tr r="F13" s="4"/>
      </tp>
      <tp t="e">
        <v>#N/A</v>
        <stp/>
        <stp>b2d11af6-787c-4a6c-902d-7fdefbdbed1d</stp>
        <stp>1</stp>
        <tr r="Q21" s="1"/>
      </tp>
      <tp t="e">
        <v>#N/A</v>
        <stp/>
        <stp>4811b9ba-d9fc-40c4-ae77-3511cba9f8ed</stp>
        <stp>1</stp>
        <tr r="F25" s="4"/>
      </tp>
      <tp t="e">
        <v>#N/A</v>
        <stp/>
        <stp>092005ad-345e-4db8-bfcb-b0bdcec0e4f8</stp>
        <stp>1</stp>
        <tr r="B14" s="7"/>
      </tp>
    </main>
    <main first="rtdsrv.8e5148da677749a4bc8c343ae9729ad9">
      <tp t="e">
        <v>#N/A</v>
        <stp/>
        <stp>1f7c634e-05dd-4c59-908c-f0993ed37889</stp>
        <stp>1</stp>
        <tr r="J15" s="4"/>
      </tp>
      <tp t="e">
        <v>#N/A</v>
        <stp/>
        <stp>83153424-1e9f-4ac9-9630-355889de76f6</stp>
        <stp>1</stp>
        <tr r="X19" s="7"/>
      </tp>
    </main>
    <main first="rtdsrv.8e5148da677749a4bc8c343ae9729ad9">
      <tp t="e">
        <v>#N/A</v>
        <stp/>
        <stp>a30c10b3-bea2-4133-9fcc-aef3fe537e12</stp>
        <stp>1</stp>
        <tr r="I16" s="3"/>
      </tp>
      <tp t="e">
        <v>#N/A</v>
        <stp/>
        <stp>3769c851-a6b2-4535-989d-90b82c6eef00</stp>
        <stp>1</stp>
        <tr r="I20" s="5"/>
      </tp>
      <tp t="e">
        <v>#N/A</v>
        <stp/>
        <stp>1ee7bcdb-313b-47ba-b19d-4c86b7192667</stp>
        <stp>1</stp>
        <tr r="N35" s="1"/>
        <tr r="N35" s="1"/>
      </tp>
    </main>
    <main first="rtdsrv.8e5148da677749a4bc8c343ae9729ad9">
      <tp t="e">
        <v>#N/A</v>
        <stp/>
        <stp>12732ceb-f8e9-48a8-ae54-1b889788061f</stp>
        <stp>1</stp>
        <tr r="H18" s="1"/>
        <tr r="H18" s="1"/>
        <tr r="H18" s="1"/>
      </tp>
    </main>
    <main first="rtdsrv.8e5148da677749a4bc8c343ae9729ad9">
      <tp t="e">
        <v>#N/A</v>
        <stp/>
        <stp>e5132342-72c6-4435-986d-06cad41c782f</stp>
        <stp>1</stp>
        <tr r="J31" s="4"/>
      </tp>
      <tp t="e">
        <v>#N/A</v>
        <stp/>
        <stp>b8d984ca-c91d-4a69-a68c-6e6fc120bdf4</stp>
        <stp>1</stp>
        <tr r="I45" s="5"/>
      </tp>
      <tp t="e">
        <v>#N/A</v>
        <stp/>
        <stp>25a5b9f0-cf1f-4892-a9c0-13ce654a8a9b</stp>
        <stp>1</stp>
        <tr r="F28" s="7"/>
      </tp>
      <tp t="e">
        <v>#N/A</v>
        <stp/>
        <stp>5d668eb4-3c9f-48d5-9f69-18f8bb7139c8</stp>
        <stp>1</stp>
        <tr r="X15" s="7"/>
      </tp>
    </main>
    <main first="rtdsrv.8e5148da677749a4bc8c343ae9729ad9">
      <tp t="e">
        <v>#N/A</v>
        <stp/>
        <stp>f49a5d24-30d0-4c8d-95b5-c07212c6453d</stp>
        <stp>1</stp>
        <tr r="D12" s="5"/>
      </tp>
      <tp t="e">
        <v>#N/A</v>
        <stp/>
        <stp>9e71dac0-7ff7-4a82-9bb1-fbe4e95f865f</stp>
        <stp>1</stp>
        <tr r="K20" s="1"/>
        <tr r="K20" s="1"/>
      </tp>
      <tp t="e">
        <v>#N/A</v>
        <stp/>
        <stp>47a14365-cece-4b90-abe7-13671139561a</stp>
        <stp>1</stp>
        <tr r="G42" s="4"/>
      </tp>
    </main>
    <main first="rtdsrv.8e5148da677749a4bc8c343ae9729ad9">
      <tp t="e">
        <v>#N/A</v>
        <stp/>
        <stp>e79a2633-d191-44d6-b492-8f0d31766dbd</stp>
        <stp>1</stp>
        <tr r="E13" s="1"/>
        <tr r="E13" s="1"/>
        <tr r="E13" s="1"/>
      </tp>
      <tp t="e">
        <v>#N/A</v>
        <stp/>
        <stp>6ce19953-de5c-4a62-93f4-eb5d662b0b5b</stp>
        <stp>1</stp>
        <tr r="X18" s="7"/>
      </tp>
      <tp t="e">
        <v>#N/A</v>
        <stp/>
        <stp>b13b8c7a-c16c-4f0a-8463-b693620cc100</stp>
        <stp>1</stp>
        <tr r="V17" s="7"/>
      </tp>
    </main>
    <main first="rtdsrv.8e5148da677749a4bc8c343ae9729ad9">
      <tp t="e">
        <v>#N/A</v>
        <stp/>
        <stp>c3941243-8aa5-453c-90f8-86fdac711444</stp>
        <stp>1</stp>
        <tr r="F31" s="1"/>
        <tr r="F31" s="1"/>
      </tp>
      <tp t="e">
        <v>#N/A</v>
        <stp/>
        <stp>fc1886c2-d8bf-4705-bdb6-4254750fc2dd</stp>
        <stp>1</stp>
        <tr r="L25" s="7"/>
      </tp>
      <tp t="e">
        <v>#N/A</v>
        <stp/>
        <stp>7b0fc151-8a7b-499c-ad49-480255a2e493</stp>
        <stp>1</stp>
        <tr r="B18" s="7"/>
      </tp>
      <tp t="e">
        <v>#N/A</v>
        <stp/>
        <stp>6282d001-016f-4a70-8981-503e7d867124</stp>
        <stp>1</stp>
        <tr r="D6" s="1"/>
        <tr r="D6" s="1"/>
      </tp>
      <tp t="e">
        <v>#N/A</v>
        <stp/>
        <stp>d031be4f-189c-41cb-b7c2-19db7322857f</stp>
        <stp>1</stp>
        <tr r="K13" s="5"/>
      </tp>
    </main>
    <main first="rtdsrv.8e5148da677749a4bc8c343ae9729ad9">
      <tp t="e">
        <v>#N/A</v>
        <stp/>
        <stp>9aa4cc21-6caa-4110-936d-431c06832dd7</stp>
        <stp>1</stp>
        <tr r="G14" s="1"/>
        <tr r="G14" s="1"/>
      </tp>
    </main>
    <main first="rtdsrv.8e5148da677749a4bc8c343ae9729ad9">
      <tp t="e">
        <v>#N/A</v>
        <stp/>
        <stp>80320aa7-c1ee-465f-b198-fe07cdf8b290</stp>
        <stp>1</stp>
        <tr r="Z28" s="7"/>
      </tp>
      <tp t="e">
        <v>#N/A</v>
        <stp/>
        <stp>3213e50f-4595-4e1f-ab69-f94693cda671</stp>
        <stp>1</stp>
        <tr r="G49" s="4"/>
      </tp>
    </main>
    <main first="rtdsrv.8e5148da677749a4bc8c343ae9729ad9">
      <tp t="e">
        <v>#N/A</v>
        <stp/>
        <stp>06405f38-2f20-4c23-bdfd-01b661974da0</stp>
        <stp>1</stp>
        <tr r="G18" s="1"/>
        <tr r="G18" s="1"/>
      </tp>
    </main>
    <main first="rtdsrv.8e5148da677749a4bc8c343ae9729ad9">
      <tp t="e">
        <v>#N/A</v>
        <stp/>
        <stp>ab971939-3e7e-4f13-be1e-1af6473670d7</stp>
        <stp>1</stp>
        <tr r="W9" s="7"/>
      </tp>
    </main>
    <main first="rtdsrv.8e5148da677749a4bc8c343ae9729ad9">
      <tp t="e">
        <v>#N/A</v>
        <stp/>
        <stp>da4d2694-c0d8-4524-9d02-4f369183f1c7</stp>
        <stp>1</stp>
        <tr r="G11" s="7"/>
      </tp>
      <tp t="e">
        <v>#N/A</v>
        <stp/>
        <stp>7e17077a-5a80-413f-baf6-e4716052de74</stp>
        <stp>1</stp>
        <tr r="F36" s="4"/>
      </tp>
    </main>
    <main first="rtdsrv.8e5148da677749a4bc8c343ae9729ad9">
      <tp t="e">
        <v>#N/A</v>
        <stp/>
        <stp>e8b3560e-8d23-4f67-853e-6a0bba7bffc0</stp>
        <stp>1</stp>
        <tr r="J33" s="1"/>
        <tr r="J33" s="1"/>
      </tp>
    </main>
    <main first="rtdsrv.8e5148da677749a4bc8c343ae9729ad9">
      <tp t="e">
        <v>#N/A</v>
        <stp/>
        <stp>874bf26c-8148-4bee-8ca7-a6f1cd9a7c75</stp>
        <stp>1</stp>
        <tr r="K26" s="1"/>
        <tr r="K26" s="1"/>
      </tp>
    </main>
    <main first="rtdsrv.8e5148da677749a4bc8c343ae9729ad9">
      <tp t="e">
        <v>#N/A</v>
        <stp/>
        <stp>affb2927-24e9-4226-8e43-6205878df26a</stp>
        <stp>1</stp>
        <tr r="N11" s="7"/>
      </tp>
      <tp t="e">
        <v>#N/A</v>
        <stp/>
        <stp>0f76a67f-ef80-4399-a92a-7ea3271b18ca</stp>
        <stp>1</stp>
        <tr r="C7" s="5"/>
      </tp>
    </main>
    <main first="rtdsrv.8e5148da677749a4bc8c343ae9729ad9">
      <tp t="e">
        <v>#N/A</v>
        <stp/>
        <stp>bb389216-e718-4d03-b5d5-d97f02f0db5e</stp>
        <stp>1</stp>
        <tr r="F17" s="7"/>
      </tp>
    </main>
    <main first="rtdsrv.8e5148da677749a4bc8c343ae9729ad9">
      <tp t="e">
        <v>#N/A</v>
        <stp/>
        <stp>874446d5-c078-42f2-912d-3b4f12f5704d</stp>
        <stp>1</stp>
        <tr r="F26" s="1"/>
        <tr r="F26" s="1"/>
      </tp>
    </main>
    <main first="rtdsrv.8e5148da677749a4bc8c343ae9729ad9">
      <tp t="e">
        <v>#N/A</v>
        <stp/>
        <stp>97612a9c-e7d0-43dc-94e7-9aa637e68056</stp>
        <stp>1</stp>
        <tr r="AB20" s="7"/>
      </tp>
    </main>
    <main first="rtdsrv.8e5148da677749a4bc8c343ae9729ad9">
      <tp t="e">
        <v>#N/A</v>
        <stp/>
        <stp>4f65e77d-b5d8-4af4-9aa9-d715bf0f3b74</stp>
        <stp>1</stp>
        <tr r="H25" s="7"/>
      </tp>
    </main>
    <main first="rtdsrv.8e5148da677749a4bc8c343ae9729ad9">
      <tp t="e">
        <v>#N/A</v>
        <stp/>
        <stp>7dd968e6-78a0-4709-a552-8853a1447cc5</stp>
        <stp>1</stp>
        <tr r="K8" s="7"/>
      </tp>
    </main>
    <main first="rtdsrv.8e5148da677749a4bc8c343ae9729ad9">
      <tp t="e">
        <v>#N/A</v>
        <stp/>
        <stp>025fe5be-9589-489d-830d-7ea695b057b7</stp>
        <stp>1</stp>
        <tr r="W22" s="7"/>
      </tp>
      <tp t="e">
        <v>#N/A</v>
        <stp/>
        <stp>c78beb0b-bf69-4d83-bed9-95a961f10c82</stp>
        <stp>1</stp>
        <tr r="J24" s="1"/>
        <tr r="J24" s="1"/>
      </tp>
    </main>
    <main first="rtdsrv.8e5148da677749a4bc8c343ae9729ad9">
      <tp t="e">
        <v>#N/A</v>
        <stp/>
        <stp>33c1ef84-80b9-4381-a5c0-647800c698a1</stp>
        <stp>1</stp>
        <tr r="P19" s="7"/>
      </tp>
      <tp t="e">
        <v>#N/A</v>
        <stp/>
        <stp>5c38f86e-8cd9-46bd-bfd5-dfee5ab6b9b4</stp>
        <stp>1</stp>
        <tr r="Z19" s="7"/>
      </tp>
    </main>
    <main first="rtdsrv.8e5148da677749a4bc8c343ae9729ad9">
      <tp t="e">
        <v>#N/A</v>
        <stp/>
        <stp>c69272db-76d1-41c7-9831-b28f3e6222bb</stp>
        <stp>1</stp>
        <tr r="R15" s="7"/>
      </tp>
      <tp t="e">
        <v>#N/A</v>
        <stp/>
        <stp>62649fa8-11f5-4430-a7da-1ce009c7cf72</stp>
        <stp>1</stp>
        <tr r="J10" s="4"/>
      </tp>
      <tp t="e">
        <v>#N/A</v>
        <stp/>
        <stp>21138986-b9f6-410b-9369-401c6e35aa57</stp>
        <stp>1</stp>
        <tr r="K29" s="7"/>
      </tp>
      <tp t="e">
        <v>#N/A</v>
        <stp/>
        <stp>46bcd67c-1803-43e7-a317-932ff5b96347</stp>
        <stp>1</stp>
        <tr r="P12" s="5"/>
      </tp>
    </main>
    <main first="rtdsrv.8e5148da677749a4bc8c343ae9729ad9">
      <tp t="e">
        <v>#N/A</v>
        <stp/>
        <stp>ebaf158d-d24d-4215-9746-078bb59c8ca6</stp>
        <stp>1</stp>
        <tr r="V30" s="7"/>
      </tp>
      <tp t="e">
        <v>#N/A</v>
        <stp/>
        <stp>e8957126-7c1f-4796-8989-6a09e2268d18</stp>
        <stp>1</stp>
        <tr r="K30" s="1"/>
        <tr r="K30" s="1"/>
      </tp>
      <tp t="e">
        <v>#N/A</v>
        <stp/>
        <stp>71410885-f6ae-4038-a636-8ff7ed89e1f0</stp>
        <stp>1</stp>
        <tr r="E18" s="7"/>
      </tp>
    </main>
    <main first="rtdsrv.8e5148da677749a4bc8c343ae9729ad9">
      <tp t="e">
        <v>#N/A</v>
        <stp/>
        <stp>8b54fdf5-d7c0-4f93-982f-016770c76db7</stp>
        <stp>1</stp>
        <tr r="I23" s="5"/>
      </tp>
    </main>
    <main first="rtdsrv.8e5148da677749a4bc8c343ae9729ad9">
      <tp t="e">
        <v>#N/A</v>
        <stp/>
        <stp>64046e73-a23c-424d-91a7-17e129afd39b</stp>
        <stp>1</stp>
        <tr r="K41" s="5"/>
      </tp>
      <tp t="e">
        <v>#N/A</v>
        <stp/>
        <stp>c25bf11f-4bd7-4765-921f-4d5123f31b3f</stp>
        <stp>1</stp>
        <tr r="K6" s="7"/>
      </tp>
    </main>
    <main first="rtdsrv.8e5148da677749a4bc8c343ae9729ad9">
      <tp t="e">
        <v>#N/A</v>
        <stp/>
        <stp>07e74e46-9508-4a70-b3f6-80373d463a99</stp>
        <stp>1</stp>
        <tr r="AA9" s="7"/>
      </tp>
      <tp t="e">
        <v>#N/A</v>
        <stp/>
        <stp>09f0ffe6-e250-41be-bd62-b6590d5a22f2</stp>
        <stp>1</stp>
        <tr r="W25" s="7"/>
      </tp>
    </main>
    <main first="rtdsrv.8e5148da677749a4bc8c343ae9729ad9">
      <tp t="e">
        <v>#N/A</v>
        <stp/>
        <stp>010f4cb6-6588-40dd-99d6-04e47529fa5f</stp>
        <stp>1</stp>
        <tr r="F23" s="5"/>
      </tp>
    </main>
    <main first="rtdsrv.8e5148da677749a4bc8c343ae9729ad9">
      <tp t="e">
        <v>#N/A</v>
        <stp/>
        <stp>57197077-f726-4736-b6aa-ba97c03d0510</stp>
        <stp>1</stp>
        <tr r="Z8" s="7"/>
      </tp>
      <tp t="e">
        <v>#N/A</v>
        <stp/>
        <stp>30dad7be-1ef3-4cbf-a03c-59ef07740c68</stp>
        <stp>1</stp>
        <tr r="AB24" s="7"/>
      </tp>
    </main>
    <main first="rtdsrv.8e5148da677749a4bc8c343ae9729ad9">
      <tp t="e">
        <v>#N/A</v>
        <stp/>
        <stp>f7d37dd8-058f-4d15-bc8d-63286efcfbdd</stp>
        <stp>1</stp>
        <tr r="L14" s="7"/>
      </tp>
      <tp t="e">
        <v>#N/A</v>
        <stp/>
        <stp>c5691fc9-8d7b-457e-8558-a64bd011518c</stp>
        <stp>1</stp>
        <tr r="X22" s="7"/>
      </tp>
      <tp t="e">
        <v>#N/A</v>
        <stp/>
        <stp>465e26c3-2741-467a-9a8e-f3a60c24523e</stp>
        <stp>1</stp>
        <tr r="P48" s="5"/>
      </tp>
      <tp t="e">
        <v>#N/A</v>
        <stp/>
        <stp>12d3d244-3e73-4726-800f-79ff7df0f30c</stp>
        <stp>1</stp>
        <tr r="K23" s="5"/>
      </tp>
    </main>
    <main first="rtdsrv.8e5148da677749a4bc8c343ae9729ad9">
      <tp t="e">
        <v>#N/A</v>
        <stp/>
        <stp>e2d29162-dddc-4a23-866f-05d696637ad2</stp>
        <stp>1</stp>
        <tr r="I25" s="1"/>
        <tr r="I25" s="1"/>
      </tp>
      <tp t="e">
        <v>#N/A</v>
        <stp/>
        <stp>83d5fcac-40a9-4933-b412-1ed155b6a4ba</stp>
        <stp>1</stp>
        <tr r="D15" s="7"/>
      </tp>
      <tp t="e">
        <v>#N/A</v>
        <stp/>
        <stp>137545e8-67c5-4691-b8e3-caf7ddd22275</stp>
        <stp>1</stp>
        <tr r="G11" s="1"/>
        <tr r="G11" s="1"/>
      </tp>
    </main>
    <main first="rtdsrv.8e5148da677749a4bc8c343ae9729ad9">
      <tp t="e">
        <v>#N/A</v>
        <stp/>
        <stp>ce155fce-77d0-4aee-b278-ff383ccacdfd</stp>
        <stp>1</stp>
        <tr r="N22" s="5"/>
      </tp>
      <tp t="e">
        <v>#N/A</v>
        <stp/>
        <stp>56f72226-deef-4e75-8231-505727a6dbd2</stp>
        <stp>1</stp>
        <tr r="K24" s="7"/>
      </tp>
    </main>
    <main first="rtdsrv.8e5148da677749a4bc8c343ae9729ad9">
      <tp t="e">
        <v>#N/A</v>
        <stp/>
        <stp>1d352460-4310-4e34-aae1-2fbcf4ba3018</stp>
        <stp>1</stp>
        <tr r="F22" s="1"/>
        <tr r="F22" s="1"/>
      </tp>
    </main>
    <main first="rtdsrv.8e5148da677749a4bc8c343ae9729ad9">
      <tp t="e">
        <v>#N/A</v>
        <stp/>
        <stp>55bef948-2602-44bb-ab23-c0fa3b8a81f2</stp>
        <stp>1</stp>
        <tr r="J32" s="1"/>
        <tr r="J32" s="1"/>
      </tp>
      <tp t="e">
        <v>#N/A</v>
        <stp/>
        <stp>94776ab6-fc2d-4656-8a06-6909fd26ff38</stp>
        <stp>1</stp>
        <tr r="V28" s="7"/>
      </tp>
    </main>
    <main first="rtdsrv.8e5148da677749a4bc8c343ae9729ad9">
      <tp t="e">
        <v>#N/A</v>
        <stp/>
        <stp>91886c25-f0d8-4344-b90c-ca925658e578</stp>
        <stp>1</stp>
        <tr r="S10" s="7"/>
      </tp>
    </main>
    <main first="rtdsrv.8e5148da677749a4bc8c343ae9729ad9">
      <tp t="e">
        <v>#N/A</v>
        <stp/>
        <stp>6502527b-2f09-43f2-a730-4da3e1492c02</stp>
        <stp>1</stp>
        <tr r="J22" s="1"/>
        <tr r="J22" s="1"/>
      </tp>
    </main>
    <main first="rtdsrv.8e5148da677749a4bc8c343ae9729ad9">
      <tp t="e">
        <v>#N/A</v>
        <stp/>
        <stp>f47ebd2e-9287-4714-911f-84c8a4f2b9a6</stp>
        <stp>1</stp>
        <tr r="H35" s="5"/>
      </tp>
      <tp t="e">
        <v>#N/A</v>
        <stp/>
        <stp>732cac56-c675-494c-b064-c880945f591e</stp>
        <stp>1</stp>
        <tr r="C23" s="5"/>
      </tp>
      <tp t="e">
        <v>#N/A</v>
        <stp/>
        <stp>9b41490e-515a-4b72-91e3-bbb6a2f1bec7</stp>
        <stp>1</stp>
        <tr r="Z12" s="7"/>
      </tp>
      <tp t="e">
        <v>#N/A</v>
        <stp/>
        <stp>be807ba0-ee57-4066-82ae-84f7c8ca65fa</stp>
        <stp>1</stp>
        <tr r="P11" s="7"/>
      </tp>
    </main>
    <main first="rtdsrv.8e5148da677749a4bc8c343ae9729ad9">
      <tp t="e">
        <v>#N/A</v>
        <stp/>
        <stp>a6fe7521-742a-4618-bd21-9ffd13aea3f9</stp>
        <stp>1</stp>
        <tr r="M9" s="3"/>
      </tp>
    </main>
    <main first="rtdsrv.8e5148da677749a4bc8c343ae9729ad9">
      <tp t="e">
        <v>#N/A</v>
        <stp/>
        <stp>3d95b3f6-6e96-478c-9b2a-ce997e1abbaf</stp>
        <stp>1</stp>
        <tr r="S24" s="7"/>
      </tp>
      <tp t="e">
        <v>#N/A</v>
        <stp/>
        <stp>5ce47150-1bbb-4e84-85e8-dfa3a82dbd2f</stp>
        <stp>1</stp>
        <tr r="E20" s="1"/>
        <tr r="E20" s="1"/>
        <tr r="E20" s="1"/>
      </tp>
      <tp t="e">
        <v>#N/A</v>
        <stp/>
        <stp>e2cf6c97-45d9-47b8-8c79-e136b9ccad9e</stp>
        <stp>1</stp>
        <tr r="X30" s="7"/>
      </tp>
    </main>
    <main first="rtdsrv.8e5148da677749a4bc8c343ae9729ad9">
      <tp t="e">
        <v>#N/A</v>
        <stp/>
        <stp>d61cec10-d22b-4495-8a4b-c2fdf23533f6</stp>
        <stp>1</stp>
        <tr r="S22" s="7"/>
      </tp>
      <tp t="e">
        <v>#N/A</v>
        <stp/>
        <stp>6e8ae5b6-4600-44db-ad84-9b587737af87</stp>
        <stp>1</stp>
        <tr r="D43" s="5"/>
      </tp>
    </main>
    <main first="rtdsrv.8e5148da677749a4bc8c343ae9729ad9">
      <tp t="e">
        <v>#N/A</v>
        <stp/>
        <stp>fabbe1ff-8045-4e85-b28a-c1daf9885dfd</stp>
        <stp>1</stp>
        <tr r="O10" s="7"/>
      </tp>
    </main>
    <main first="rtdsrv.8e5148da677749a4bc8c343ae9729ad9">
      <tp t="e">
        <v>#N/A</v>
        <stp/>
        <stp>1a9ee426-842b-40ce-991c-c255447b7e85</stp>
        <stp>1</stp>
        <tr r="D23" s="5"/>
      </tp>
    </main>
    <main first="rtdsrv.8e5148da677749a4bc8c343ae9729ad9">
      <tp t="e">
        <v>#N/A</v>
        <stp/>
        <stp>b524bc48-18e4-4584-bcb1-f0f6a5c7f2b5</stp>
        <stp>1</stp>
        <tr r="I17" s="3"/>
      </tp>
      <tp t="e">
        <v>#N/A</v>
        <stp/>
        <stp>db459a83-f2b5-4e3f-854e-b8384cb369a8</stp>
        <stp>1</stp>
        <tr r="I29" s="4"/>
      </tp>
    </main>
    <main first="rtdsrv.8e5148da677749a4bc8c343ae9729ad9">
      <tp t="e">
        <v>#N/A</v>
        <stp/>
        <stp>10058648-4c3c-46a1-a05f-d76c0ef8a328</stp>
        <stp>1</stp>
        <tr r="Q15" s="7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23077</xdr:rowOff>
    </xdr:from>
    <xdr:to>
      <xdr:col>3</xdr:col>
      <xdr:colOff>626177</xdr:colOff>
      <xdr:row>1</xdr:row>
      <xdr:rowOff>66674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248879-01CA-419D-855F-C731253E9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3077"/>
          <a:ext cx="1931102" cy="424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473777</xdr:colOff>
      <xdr:row>1</xdr:row>
      <xdr:rowOff>62647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EF0ACCB-A28B-4B2A-9493-152417519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"/>
          <a:ext cx="1931102" cy="4245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</xdr:colOff>
      <xdr:row>0</xdr:row>
      <xdr:rowOff>376972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C500B3-872F-4FF2-9318-16338581A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714500" cy="3769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0</xdr:row>
      <xdr:rowOff>376972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8AC9F5-0788-4D19-9FDC-2DDBF056C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714500" cy="3769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23078</xdr:rowOff>
    </xdr:from>
    <xdr:to>
      <xdr:col>2</xdr:col>
      <xdr:colOff>942975</xdr:colOff>
      <xdr:row>1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A66864B-84B5-493A-959F-D35F8055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078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E152-6A1D-4866-8B83-AB0C1FE92AC6}">
  <dimension ref="B1:R38"/>
  <sheetViews>
    <sheetView showGridLines="0" tabSelected="1" topLeftCell="C1" zoomScaleNormal="100" workbookViewId="0">
      <selection activeCell="K9" sqref="K9"/>
    </sheetView>
  </sheetViews>
  <sheetFormatPr baseColWidth="10" defaultColWidth="8.88671875" defaultRowHeight="18" x14ac:dyDescent="0.35"/>
  <cols>
    <col min="1" max="1" width="1.6640625" customWidth="1"/>
    <col min="2" max="2" width="6.88671875" style="12" customWidth="1"/>
    <col min="3" max="14" width="13" customWidth="1"/>
    <col min="15" max="15" width="2.44140625" customWidth="1"/>
    <col min="16" max="16" width="24.6640625" style="2" bestFit="1" customWidth="1"/>
    <col min="17" max="17" width="13.33203125" style="3" customWidth="1"/>
    <col min="18" max="18" width="9.109375" style="28"/>
  </cols>
  <sheetData>
    <row r="1" spans="2:18" ht="30" customHeight="1" x14ac:dyDescent="0.35">
      <c r="F1" s="25" t="str">
        <f>Q6&amp;" - Evolução Diária de Preço e Volume"</f>
        <v>SPBLPGPT - Evolução Diária de Preço e Volume</v>
      </c>
    </row>
    <row r="2" spans="2:18" ht="6" customHeight="1" x14ac:dyDescent="0.35">
      <c r="L2" s="24">
        <f>MIN(C6:N36)</f>
        <v>19242.949999988101</v>
      </c>
      <c r="M2" s="24">
        <f>AVERAGE(C6:N36)</f>
        <v>20289.553679246103</v>
      </c>
      <c r="N2" s="24">
        <f>MAX(C6:N36)</f>
        <v>21170.800000011899</v>
      </c>
    </row>
    <row r="3" spans="2:18" ht="9.9" customHeight="1" x14ac:dyDescent="0.4">
      <c r="F3" s="23"/>
      <c r="L3" s="26" t="s">
        <v>52</v>
      </c>
      <c r="M3" s="26" t="s">
        <v>50</v>
      </c>
      <c r="N3" s="26" t="s">
        <v>51</v>
      </c>
    </row>
    <row r="4" spans="2:18" ht="6.9" customHeight="1" x14ac:dyDescent="0.35"/>
    <row r="5" spans="2:18" s="11" customFormat="1" ht="18.600000000000001" thickBot="1" x14ac:dyDescent="0.35">
      <c r="B5" s="48" t="s">
        <v>0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  <c r="H5" s="49" t="s">
        <v>6</v>
      </c>
      <c r="I5" s="49" t="s">
        <v>7</v>
      </c>
      <c r="J5" s="49" t="s">
        <v>8</v>
      </c>
      <c r="K5" s="49" t="s">
        <v>9</v>
      </c>
      <c r="L5" s="49" t="s">
        <v>10</v>
      </c>
      <c r="M5" s="49" t="s">
        <v>11</v>
      </c>
      <c r="N5" s="50" t="s">
        <v>12</v>
      </c>
      <c r="O5" s="10"/>
      <c r="P5" s="31" t="s">
        <v>57</v>
      </c>
      <c r="Q5" s="32"/>
      <c r="R5" s="29"/>
    </row>
    <row r="6" spans="2:18" ht="16.2" thickTop="1" x14ac:dyDescent="0.3">
      <c r="B6" s="51">
        <v>1</v>
      </c>
      <c r="C6" s="4" t="str">
        <f>IFERROR(_xll.ECONOMATICA($Q$6,$Q$8,,$B6&amp;C$5&amp;YEAR($Q$7),,,,),"")</f>
        <v/>
      </c>
      <c r="D6" s="4" t="str">
        <f>IFERROR(IF(OR(_xll.ECONOMATICA($Q$6,$Q$8,,$B6&amp;D$5&amp;YEAR($Q$7),,,,)=C36,_xll.ECONOMATICA($Q$6,$Q$8,,$B6&amp;D$5&amp;YEAR($Q$7),,,,)=C35),"",_xll.ECONOMATICA($Q$6,$Q$8,,$B6&amp;D$5&amp;YEAR($Q$7),,,,)),"")</f>
        <v/>
      </c>
      <c r="E6" s="4">
        <f>IFERROR(IF(OR(_xll.ECONOMATICA($Q$6,$Q$8,,$B6&amp;E$5&amp;YEAR($Q$7),,,,)=D36,_xll.ECONOMATICA($Q$6,$Q$8,,$B6&amp;E$5&amp;YEAR($Q$7),,,,)=D35),"",_xll.ECONOMATICA($Q$6,$Q$8,,$B6&amp;E$5&amp;YEAR($Q$7),,,,)),"")</f>
        <v>20557.2599999905</v>
      </c>
      <c r="F6" s="4" t="str">
        <f>IFERROR(IF(OR(_xll.ECONOMATICA($Q$6,$Q$8,,$B6&amp;F$5&amp;YEAR($Q$7),,,,)=E36,_xll.ECONOMATICA($Q$6,$Q$8,,$B6&amp;F$5&amp;YEAR($Q$7),,,,)=E35),"",_xll.ECONOMATICA($Q$6,$Q$8,,$B6&amp;F$5&amp;YEAR($Q$7),,,,)),"")</f>
        <v/>
      </c>
      <c r="G6" s="4" t="str">
        <f>IFERROR(IF(OR(_xll.ECONOMATICA($Q$6,$Q$8,,$B6&amp;G$5&amp;YEAR($Q$7),,,,)=F36,_xll.ECONOMATICA($Q$6,$Q$8,,$B6&amp;G$5&amp;YEAR($Q$7),,,,)=F35),"",_xll.ECONOMATICA($Q$6,$Q$8,,$B6&amp;G$5&amp;YEAR($Q$7),,,,)),"")</f>
        <v/>
      </c>
      <c r="H6" s="4">
        <f>IFERROR(IF(OR(_xll.ECONOMATICA($Q$6,$Q$8,,$B6&amp;H$5&amp;YEAR($Q$7),,,,)=G36,_xll.ECONOMATICA($Q$6,$Q$8,,$B6&amp;H$5&amp;YEAR($Q$7),,,,)=G35),"",_xll.ECONOMATICA($Q$6,$Q$8,,$B6&amp;H$5&amp;YEAR($Q$7),,,,)),"")</f>
        <v>19922.7700000107</v>
      </c>
      <c r="I6" s="4">
        <f>IFERROR(IF(OR(_xll.ECONOMATICA($Q$6,$Q$8,,$B6&amp;I$5&amp;YEAR($Q$7),,,,)=H36,_xll.ECONOMATICA($Q$6,$Q$8,,$B6&amp;I$5&amp;YEAR($Q$7),,,,)=H35),"",_xll.ECONOMATICA($Q$6,$Q$8,,$B6&amp;I$5&amp;YEAR($Q$7),,,,)),"")</f>
        <v>20727.8199999928</v>
      </c>
      <c r="J6" s="4" t="str">
        <f>IFERROR(IF(OR(_xll.ECONOMATICA($Q$6,$Q$8,,$B6&amp;J$5&amp;YEAR($Q$7),,,,)=I36,_xll.ECONOMATICA($Q$6,$Q$8,,$B6&amp;J$5&amp;YEAR($Q$7),,,,)=I35),"",_xll.ECONOMATICA($Q$6,$Q$8,,$B6&amp;J$5&amp;YEAR($Q$7),,,,)),"")</f>
        <v/>
      </c>
      <c r="K6" s="4" t="str">
        <f>IFERROR(IF(OR(_xll.ECONOMATICA($Q$6,$Q$8,,$B6&amp;K$5&amp;YEAR($Q$7),,,,)=J36,_xll.ECONOMATICA($Q$6,$Q$8,,$B6&amp;K$5&amp;YEAR($Q$7),,,,)=J35),"",_xll.ECONOMATICA($Q$6,$Q$8,,$B6&amp;K$5&amp;YEAR($Q$7),,,,)),"")</f>
        <v/>
      </c>
      <c r="L6" s="4" t="str">
        <f>IFERROR(IF(OR(_xll.ECONOMATICA($Q$6,$Q$8,,$B6&amp;L$5&amp;YEAR($Q$7),,,,)=K36,_xll.ECONOMATICA($Q$6,$Q$8,,$B6&amp;L$5&amp;YEAR($Q$7),,,,)=K35),"",_xll.ECONOMATICA($Q$6,$Q$8,,$B6&amp;L$5&amp;YEAR($Q$7),,,,)),"")</f>
        <v/>
      </c>
      <c r="M6" s="4" t="str">
        <f>IFERROR(IF(OR(_xll.ECONOMATICA($Q$6,$Q$8,,$B6&amp;M$5&amp;YEAR($Q$7),,,,)=L36,_xll.ECONOMATICA($Q$6,$Q$8,,$B6&amp;M$5&amp;YEAR($Q$7),,,,)=L35),"",_xll.ECONOMATICA($Q$6,$Q$8,,$B6&amp;M$5&amp;YEAR($Q$7),,,,)),"")</f>
        <v/>
      </c>
      <c r="N6" s="52" t="str">
        <f>IFERROR(IF(OR(_xll.ECONOMATICA($Q$6,$Q$8,,$B6&amp;N$5&amp;YEAR($Q$7),,,,)=M36,_xll.ECONOMATICA($Q$6,$Q$8,,$B6&amp;N$5&amp;YEAR($Q$7),,,,)=M35),"",_xll.ECONOMATICA($Q$6,$Q$8,,$B6&amp;N$5&amp;YEAR($Q$7),,,,)),"")</f>
        <v/>
      </c>
      <c r="O6" s="4"/>
      <c r="P6" s="101" t="s">
        <v>46</v>
      </c>
      <c r="Q6" s="103" t="s">
        <v>69</v>
      </c>
      <c r="R6" s="92" t="s">
        <v>67</v>
      </c>
    </row>
    <row r="7" spans="2:18" ht="15.6" x14ac:dyDescent="0.3">
      <c r="B7" s="51">
        <v>2</v>
      </c>
      <c r="C7" s="4">
        <f>IFERROR(IF(_xll.ECONOMATICA($Q$6,$Q$8,,$B7&amp;C$5&amp;YEAR($Q$7),,,,)=C6,"",_xll.ECONOMATICA($Q$6,$Q$8,,$B7&amp;C$5&amp;YEAR($Q$7),,,,)),"")</f>
        <v>19368.139999985699</v>
      </c>
      <c r="D7" s="4" t="str">
        <f>IFERROR(IF(OR(_xll.ECONOMATICA($Q$6,$Q$8,,$B7&amp;D$5&amp;YEAR($Q$7),,,,)=D6,_xll.ECONOMATICA($Q$6,$Q$8,,$B7&amp;D$5&amp;YEAR($Q$7),,,,)=C36),"",_xll.ECONOMATICA($Q$6,$Q$8,,$B7&amp;D$5&amp;YEAR($Q$7),,,,)),"")</f>
        <v/>
      </c>
      <c r="E7" s="4" t="str">
        <f>IFERROR(IF(OR(_xll.ECONOMATICA($Q$6,$Q$8,,$B7&amp;E$5&amp;YEAR($Q$7),,,,)=E6,_xll.ECONOMATICA($Q$6,$Q$8,,$B7&amp;E$5&amp;YEAR($Q$7),,,,)=D36),"",_xll.ECONOMATICA($Q$6,$Q$8,,$B7&amp;E$5&amp;YEAR($Q$7),,,,)),"")</f>
        <v/>
      </c>
      <c r="F7" s="4" t="str">
        <f>IFERROR(IF(OR(_xll.ECONOMATICA($Q$6,$Q$8,,$B7&amp;F$5&amp;YEAR($Q$7),,,,)=F6,_xll.ECONOMATICA($Q$6,$Q$8,,$B7&amp;F$5&amp;YEAR($Q$7),,,,)=E36),"",_xll.ECONOMATICA($Q$6,$Q$8,,$B7&amp;F$5&amp;YEAR($Q$7),,,,)),"")</f>
        <v/>
      </c>
      <c r="G7" s="4" t="str">
        <f>IFERROR(IF(OR(_xll.ECONOMATICA($Q$6,$Q$8,,$B7&amp;G$5&amp;YEAR($Q$7),,,,)=G6,_xll.ECONOMATICA($Q$6,$Q$8,,$B7&amp;G$5&amp;YEAR($Q$7),,,,)=F36),"",_xll.ECONOMATICA($Q$6,$Q$8,,$B7&amp;G$5&amp;YEAR($Q$7),,,,)),"")</f>
        <v/>
      </c>
      <c r="H7" s="4" t="str">
        <f>IFERROR(IF(OR(_xll.ECONOMATICA($Q$6,$Q$8,,$B7&amp;H$5&amp;YEAR($Q$7),,,,)=H6,_xll.ECONOMATICA($Q$6,$Q$8,,$B7&amp;H$5&amp;YEAR($Q$7),,,,)=G36),"",_xll.ECONOMATICA($Q$6,$Q$8,,$B7&amp;H$5&amp;YEAR($Q$7),,,,)),"")</f>
        <v/>
      </c>
      <c r="I7" s="4">
        <f>IFERROR(IF(OR(_xll.ECONOMATICA($Q$6,$Q$8,,$B7&amp;I$5&amp;YEAR($Q$7),,,,)=I6,_xll.ECONOMATICA($Q$6,$Q$8,,$B7&amp;I$5&amp;YEAR($Q$7),,,,)=H36),"",_xll.ECONOMATICA($Q$6,$Q$8,,$B7&amp;I$5&amp;YEAR($Q$7),,,,)),"")</f>
        <v>20729.0699999928</v>
      </c>
      <c r="J7" s="4" t="str">
        <f>IFERROR(IF(OR(_xll.ECONOMATICA($Q$6,$Q$8,,$B7&amp;J$5&amp;YEAR($Q$7),,,,)=J6,_xll.ECONOMATICA($Q$6,$Q$8,,$B7&amp;J$5&amp;YEAR($Q$7),,,,)=I36),"",_xll.ECONOMATICA($Q$6,$Q$8,,$B7&amp;J$5&amp;YEAR($Q$7),,,,)),"")</f>
        <v/>
      </c>
      <c r="K7" s="4" t="str">
        <f>IFERROR(IF(OR(_xll.ECONOMATICA($Q$6,$Q$8,,$B7&amp;K$5&amp;YEAR($Q$7),,,,)=K6,_xll.ECONOMATICA($Q$6,$Q$8,,$B7&amp;K$5&amp;YEAR($Q$7),,,,)=J36),"",_xll.ECONOMATICA($Q$6,$Q$8,,$B7&amp;K$5&amp;YEAR($Q$7),,,,)),"")</f>
        <v/>
      </c>
      <c r="L7" s="4" t="str">
        <f>IFERROR(IF(OR(_xll.ECONOMATICA($Q$6,$Q$8,,$B7&amp;L$5&amp;YEAR($Q$7),,,,)=L6,_xll.ECONOMATICA($Q$6,$Q$8,,$B7&amp;L$5&amp;YEAR($Q$7),,,,)=K36),"",_xll.ECONOMATICA($Q$6,$Q$8,,$B7&amp;L$5&amp;YEAR($Q$7),,,,)),"")</f>
        <v/>
      </c>
      <c r="M7" s="4" t="str">
        <f>IFERROR(IF(OR(_xll.ECONOMATICA($Q$6,$Q$8,,$B7&amp;M$5&amp;YEAR($Q$7),,,,)=M6,_xll.ECONOMATICA($Q$6,$Q$8,,$B7&amp;M$5&amp;YEAR($Q$7),,,,)=L36),"",_xll.ECONOMATICA($Q$6,$Q$8,,$B7&amp;M$5&amp;YEAR($Q$7),,,,)),"")</f>
        <v/>
      </c>
      <c r="N7" s="52" t="str">
        <f>IFERROR(IF(OR(_xll.ECONOMATICA($Q$6,$Q$8,,$B7&amp;N$5&amp;YEAR($Q$7),,,,)=N6,_xll.ECONOMATICA($Q$6,$Q$8,,$B7&amp;N$5&amp;YEAR($Q$7),,,,)=M36),"",_xll.ECONOMATICA($Q$6,$Q$8,,$B7&amp;N$5&amp;YEAR($Q$7),,,,)),"")</f>
        <v/>
      </c>
      <c r="O7" s="4"/>
      <c r="P7" s="102" t="s">
        <v>16</v>
      </c>
      <c r="Q7" s="104">
        <v>43830</v>
      </c>
      <c r="R7" s="30" t="s">
        <v>53</v>
      </c>
    </row>
    <row r="8" spans="2:18" ht="15.6" x14ac:dyDescent="0.3">
      <c r="B8" s="51">
        <v>3</v>
      </c>
      <c r="C8" s="4">
        <f>IFERROR(IF(OR(_xll.ECONOMATICA($Q$6,$Q$8,,$B8&amp;C$5&amp;YEAR($Q$7),,,,)=C7,_xll.ECONOMATICA($Q$6,$Q$8,,$B8&amp;C$5&amp;YEAR($Q$7),,,,)=C6),"",_xll.ECONOMATICA($Q$6,$Q$8,,$B8&amp;C$5&amp;YEAR($Q$7),,,,)),"")</f>
        <v>19242.949999988101</v>
      </c>
      <c r="D8" s="4" t="str">
        <f>IFERROR(IF(OR(_xll.ECONOMATICA($Q$6,$Q$8,,$B8&amp;D$5&amp;YEAR($Q$7),,,,)=D7,_xll.ECONOMATICA($Q$6,$Q$8,,$B8&amp;D$5&amp;YEAR($Q$7),,,,)=D6),"",_xll.ECONOMATICA($Q$6,$Q$8,,$B8&amp;D$5&amp;YEAR($Q$7),,,,)),"")</f>
        <v/>
      </c>
      <c r="E8" s="4" t="str">
        <f>IFERROR(IF(OR(_xll.ECONOMATICA($Q$6,$Q$8,,$B8&amp;E$5&amp;YEAR($Q$7),,,,)=E7,_xll.ECONOMATICA($Q$6,$Q$8,,$B8&amp;E$5&amp;YEAR($Q$7),,,,)=E6),"",_xll.ECONOMATICA($Q$6,$Q$8,,$B8&amp;E$5&amp;YEAR($Q$7),,,,)),"")</f>
        <v/>
      </c>
      <c r="F8" s="4" t="str">
        <f>IFERROR(IF(OR(_xll.ECONOMATICA($Q$6,$Q$8,,$B8&amp;F$5&amp;YEAR($Q$7),,,,)=F7,_xll.ECONOMATICA($Q$6,$Q$8,,$B8&amp;F$5&amp;YEAR($Q$7),,,,)=F6),"",_xll.ECONOMATICA($Q$6,$Q$8,,$B8&amp;F$5&amp;YEAR($Q$7),,,,)),"")</f>
        <v/>
      </c>
      <c r="G8" s="4" t="str">
        <f>IFERROR(IF(OR(_xll.ECONOMATICA($Q$6,$Q$8,,$B8&amp;G$5&amp;YEAR($Q$7),,,,)=G7,_xll.ECONOMATICA($Q$6,$Q$8,,$B8&amp;G$5&amp;YEAR($Q$7),,,,)=G6),"",_xll.ECONOMATICA($Q$6,$Q$8,,$B8&amp;G$5&amp;YEAR($Q$7),,,,)),"")</f>
        <v/>
      </c>
      <c r="H8" s="4">
        <f>IFERROR(IF(OR(_xll.ECONOMATICA($Q$6,$Q$8,,$B8&amp;H$5&amp;YEAR($Q$7),,,,)=H7,_xll.ECONOMATICA($Q$6,$Q$8,,$B8&amp;H$5&amp;YEAR($Q$7),,,,)=H6),"",_xll.ECONOMATICA($Q$6,$Q$8,,$B8&amp;H$5&amp;YEAR($Q$7),,,,)),"")</f>
        <v>19979.7400000095</v>
      </c>
      <c r="I8" s="4">
        <f>IFERROR(IF(OR(_xll.ECONOMATICA($Q$6,$Q$8,,$B8&amp;I$5&amp;YEAR($Q$7),,,,)=I7,_xll.ECONOMATICA($Q$6,$Q$8,,$B8&amp;I$5&amp;YEAR($Q$7),,,,)=I6),"",_xll.ECONOMATICA($Q$6,$Q$8,,$B8&amp;I$5&amp;YEAR($Q$7),,,,)),"")</f>
        <v>20770.4300000072</v>
      </c>
      <c r="J8" s="4" t="str">
        <f>IFERROR(IF(OR(_xll.ECONOMATICA($Q$6,$Q$8,,$B8&amp;J$5&amp;YEAR($Q$7),,,,)=J7,_xll.ECONOMATICA($Q$6,$Q$8,,$B8&amp;J$5&amp;YEAR($Q$7),,,,)=J6),"",_xll.ECONOMATICA($Q$6,$Q$8,,$B8&amp;J$5&amp;YEAR($Q$7),,,,)),"")</f>
        <v/>
      </c>
      <c r="K8" s="4" t="str">
        <f>IFERROR(IF(OR(_xll.ECONOMATICA($Q$6,$Q$8,,$B8&amp;K$5&amp;YEAR($Q$7),,,,)=K7,_xll.ECONOMATICA($Q$6,$Q$8,,$B8&amp;K$5&amp;YEAR($Q$7),,,,)=K6),"",_xll.ECONOMATICA($Q$6,$Q$8,,$B8&amp;K$5&amp;YEAR($Q$7),,,,)),"")</f>
        <v/>
      </c>
      <c r="L8" s="4" t="str">
        <f>IFERROR(IF(OR(_xll.ECONOMATICA($Q$6,$Q$8,,$B8&amp;L$5&amp;YEAR($Q$7),,,,)=L7,_xll.ECONOMATICA($Q$6,$Q$8,,$B8&amp;L$5&amp;YEAR($Q$7),,,,)=L6),"",_xll.ECONOMATICA($Q$6,$Q$8,,$B8&amp;L$5&amp;YEAR($Q$7),,,,)),"")</f>
        <v/>
      </c>
      <c r="M8" s="4" t="str">
        <f>IFERROR(IF(OR(_xll.ECONOMATICA($Q$6,$Q$8,,$B8&amp;M$5&amp;YEAR($Q$7),,,,)=M7,_xll.ECONOMATICA($Q$6,$Q$8,,$B8&amp;M$5&amp;YEAR($Q$7),,,,)=M6),"",_xll.ECONOMATICA($Q$6,$Q$8,,$B8&amp;M$5&amp;YEAR($Q$7),,,,)),"")</f>
        <v/>
      </c>
      <c r="N8" s="52" t="str">
        <f>IFERROR(IF(OR(_xll.ECONOMATICA($Q$6,$Q$8,,$B8&amp;N$5&amp;YEAR($Q$7),,,,)=N7,_xll.ECONOMATICA($Q$6,$Q$8,,$B8&amp;N$5&amp;YEAR($Q$7),,,,)=N6),"",_xll.ECONOMATICA($Q$6,$Q$8,,$B8&amp;N$5&amp;YEAR($Q$7),,,,)),"")</f>
        <v/>
      </c>
      <c r="O8" s="4"/>
      <c r="P8" s="102" t="s">
        <v>17</v>
      </c>
      <c r="Q8" s="105" t="s">
        <v>47</v>
      </c>
      <c r="R8" s="30" t="s">
        <v>54</v>
      </c>
    </row>
    <row r="9" spans="2:18" ht="15.6" x14ac:dyDescent="0.3">
      <c r="B9" s="51">
        <v>4</v>
      </c>
      <c r="C9" s="4">
        <f>IFERROR(IF(OR(_xll.ECONOMATICA($Q$6,$Q$8,,$B9&amp;C$5&amp;YEAR($Q$7),,,,)=C8,_xll.ECONOMATICA($Q$6,$Q$8,,$B9&amp;C$5&amp;YEAR($Q$7),,,,)=C7),"",_xll.ECONOMATICA($Q$6,$Q$8,,$B9&amp;C$5&amp;YEAR($Q$7),,,,)),"")</f>
        <v>19469.639999985699</v>
      </c>
      <c r="D9" s="4" t="str">
        <f>IFERROR(IF(OR(_xll.ECONOMATICA($Q$6,$Q$8,,$B9&amp;D$5&amp;YEAR($Q$7),,,,)=D8,_xll.ECONOMATICA($Q$6,$Q$8,,$B9&amp;D$5&amp;YEAR($Q$7),,,,)=D7),"",_xll.ECONOMATICA($Q$6,$Q$8,,$B9&amp;D$5&amp;YEAR($Q$7),,,,)),"")</f>
        <v/>
      </c>
      <c r="E9" s="4">
        <f>IFERROR(IF(OR(_xll.ECONOMATICA($Q$6,$Q$8,,$B9&amp;E$5&amp;YEAR($Q$7),,,,)=E8,_xll.ECONOMATICA($Q$6,$Q$8,,$B9&amp;E$5&amp;YEAR($Q$7),,,,)=E7),"",_xll.ECONOMATICA($Q$6,$Q$8,,$B9&amp;E$5&amp;YEAR($Q$7),,,,)),"")</f>
        <v>20611.1800000072</v>
      </c>
      <c r="F9" s="4" t="str">
        <f>IFERROR(IF(OR(_xll.ECONOMATICA($Q$6,$Q$8,,$B9&amp;F$5&amp;YEAR($Q$7),,,,)=F8,_xll.ECONOMATICA($Q$6,$Q$8,,$B9&amp;F$5&amp;YEAR($Q$7),,,,)=F7),"",_xll.ECONOMATICA($Q$6,$Q$8,,$B9&amp;F$5&amp;YEAR($Q$7),,,,)),"")</f>
        <v/>
      </c>
      <c r="G9" s="4" t="str">
        <f>IFERROR(IF(OR(_xll.ECONOMATICA($Q$6,$Q$8,,$B9&amp;G$5&amp;YEAR($Q$7),,,,)=G8,_xll.ECONOMATICA($Q$6,$Q$8,,$B9&amp;G$5&amp;YEAR($Q$7),,,,)=G7),"",_xll.ECONOMATICA($Q$6,$Q$8,,$B9&amp;G$5&amp;YEAR($Q$7),,,,)),"")</f>
        <v/>
      </c>
      <c r="H9" s="4">
        <f>IFERROR(IF(OR(_xll.ECONOMATICA($Q$6,$Q$8,,$B9&amp;H$5&amp;YEAR($Q$7),,,,)=H8,_xll.ECONOMATICA($Q$6,$Q$8,,$B9&amp;H$5&amp;YEAR($Q$7),,,,)=H7),"",_xll.ECONOMATICA($Q$6,$Q$8,,$B9&amp;H$5&amp;YEAR($Q$7),,,,)),"")</f>
        <v>19992.0200000107</v>
      </c>
      <c r="I9" s="4">
        <f>IFERROR(IF(OR(_xll.ECONOMATICA($Q$6,$Q$8,,$B9&amp;I$5&amp;YEAR($Q$7),,,,)=I8,_xll.ECONOMATICA($Q$6,$Q$8,,$B9&amp;I$5&amp;YEAR($Q$7),,,,)=I7),"",_xll.ECONOMATICA($Q$6,$Q$8,,$B9&amp;I$5&amp;YEAR($Q$7),,,,)),"")</f>
        <v>20845.7400000095</v>
      </c>
      <c r="J9" s="4" t="str">
        <f>IFERROR(IF(OR(_xll.ECONOMATICA($Q$6,$Q$8,,$B9&amp;J$5&amp;YEAR($Q$7),,,,)=J8,_xll.ECONOMATICA($Q$6,$Q$8,,$B9&amp;J$5&amp;YEAR($Q$7),,,,)=J7),"",_xll.ECONOMATICA($Q$6,$Q$8,,$B9&amp;J$5&amp;YEAR($Q$7),,,,)),"")</f>
        <v/>
      </c>
      <c r="K9" s="4" t="str">
        <f>IFERROR(IF(OR(_xll.ECONOMATICA($Q$6,$Q$8,,$B9&amp;K$5&amp;YEAR($Q$7),,,,)=K8,_xll.ECONOMATICA($Q$6,$Q$8,,$B9&amp;K$5&amp;YEAR($Q$7),,,,)=K7),"",_xll.ECONOMATICA($Q$6,$Q$8,,$B9&amp;K$5&amp;YEAR($Q$7),,,,)),"")</f>
        <v/>
      </c>
      <c r="L9" s="4" t="str">
        <f>IFERROR(IF(OR(_xll.ECONOMATICA($Q$6,$Q$8,,$B9&amp;L$5&amp;YEAR($Q$7),,,,)=L8,_xll.ECONOMATICA($Q$6,$Q$8,,$B9&amp;L$5&amp;YEAR($Q$7),,,,)=L7),"",_xll.ECONOMATICA($Q$6,$Q$8,,$B9&amp;L$5&amp;YEAR($Q$7),,,,)),"")</f>
        <v/>
      </c>
      <c r="M9" s="4">
        <f>IFERROR(IF(OR(_xll.ECONOMATICA($Q$6,$Q$8,,$B9&amp;M$5&amp;YEAR($Q$7),,,,)=M8,_xll.ECONOMATICA($Q$6,$Q$8,,$B9&amp;M$5&amp;YEAR($Q$7),,,,)=M7),"",_xll.ECONOMATICA($Q$6,$Q$8,,$B9&amp;M$5&amp;YEAR($Q$7),,,,)),"")</f>
        <v>20079.550000011899</v>
      </c>
      <c r="N9" s="52" t="str">
        <f>IFERROR(IF(OR(_xll.ECONOMATICA($Q$6,$Q$8,,$B9&amp;N$5&amp;YEAR($Q$7),,,,)=N8,_xll.ECONOMATICA($Q$6,$Q$8,,$B9&amp;N$5&amp;YEAR($Q$7),,,,)=N7),"",_xll.ECONOMATICA($Q$6,$Q$8,,$B9&amp;N$5&amp;YEAR($Q$7),,,,)),"")</f>
        <v/>
      </c>
      <c r="O9" s="4"/>
      <c r="P9" s="102" t="s">
        <v>18</v>
      </c>
      <c r="Q9" s="105" t="s">
        <v>19</v>
      </c>
      <c r="R9" s="30" t="s">
        <v>54</v>
      </c>
    </row>
    <row r="10" spans="2:18" ht="15.6" x14ac:dyDescent="0.3">
      <c r="B10" s="51">
        <v>5</v>
      </c>
      <c r="C10" s="4" t="str">
        <f>IFERROR(IF(OR(_xll.ECONOMATICA($Q$6,$Q$8,,$B10&amp;C$5&amp;YEAR($Q$7),,,,)=C9,_xll.ECONOMATICA($Q$6,$Q$8,,$B10&amp;C$5&amp;YEAR($Q$7),,,,)=C8),"",_xll.ECONOMATICA($Q$6,$Q$8,,$B10&amp;C$5&amp;YEAR($Q$7),,,,)),"")</f>
        <v/>
      </c>
      <c r="D10" s="4" t="str">
        <f>IFERROR(IF(OR(_xll.ECONOMATICA($Q$6,$Q$8,,$B10&amp;D$5&amp;YEAR($Q$7),,,,)=D9,_xll.ECONOMATICA($Q$6,$Q$8,,$B10&amp;D$5&amp;YEAR($Q$7),,,,)=D8),"",_xll.ECONOMATICA($Q$6,$Q$8,,$B10&amp;D$5&amp;YEAR($Q$7),,,,)),"")</f>
        <v/>
      </c>
      <c r="E10" s="4">
        <f>IFERROR(IF(OR(_xll.ECONOMATICA($Q$6,$Q$8,,$B10&amp;E$5&amp;YEAR($Q$7),,,,)=E9,_xll.ECONOMATICA($Q$6,$Q$8,,$B10&amp;E$5&amp;YEAR($Q$7),,,,)=E8),"",_xll.ECONOMATICA($Q$6,$Q$8,,$B10&amp;E$5&amp;YEAR($Q$7),,,,)),"")</f>
        <v>20540.379999995199</v>
      </c>
      <c r="F10" s="4" t="str">
        <f>IFERROR(IF(OR(_xll.ECONOMATICA($Q$6,$Q$8,,$B10&amp;F$5&amp;YEAR($Q$7),,,,)=F9,_xll.ECONOMATICA($Q$6,$Q$8,,$B10&amp;F$5&amp;YEAR($Q$7),,,,)=F8),"",_xll.ECONOMATICA($Q$6,$Q$8,,$B10&amp;F$5&amp;YEAR($Q$7),,,,)),"")</f>
        <v/>
      </c>
      <c r="G10" s="4" t="str">
        <f>IFERROR(IF(OR(_xll.ECONOMATICA($Q$6,$Q$8,,$B10&amp;G$5&amp;YEAR($Q$7),,,,)=G9,_xll.ECONOMATICA($Q$6,$Q$8,,$B10&amp;G$5&amp;YEAR($Q$7),,,,)=G8),"",_xll.ECONOMATICA($Q$6,$Q$8,,$B10&amp;G$5&amp;YEAR($Q$7),,,,)),"")</f>
        <v/>
      </c>
      <c r="H10" s="4">
        <f>IFERROR(IF(OR(_xll.ECONOMATICA($Q$6,$Q$8,,$B10&amp;H$5&amp;YEAR($Q$7),,,,)=H9,_xll.ECONOMATICA($Q$6,$Q$8,,$B10&amp;H$5&amp;YEAR($Q$7),,,,)=H8),"",_xll.ECONOMATICA($Q$6,$Q$8,,$B10&amp;H$5&amp;YEAR($Q$7),,,,)),"")</f>
        <v>20100.689999997601</v>
      </c>
      <c r="I10" s="4">
        <f>IFERROR(IF(OR(_xll.ECONOMATICA($Q$6,$Q$8,,$B10&amp;I$5&amp;YEAR($Q$7),,,,)=I9,_xll.ECONOMATICA($Q$6,$Q$8,,$B10&amp;I$5&amp;YEAR($Q$7),,,,)=I8),"",_xll.ECONOMATICA($Q$6,$Q$8,,$B10&amp;I$5&amp;YEAR($Q$7),,,,)),"")</f>
        <v>20881.949999988101</v>
      </c>
      <c r="J10" s="4" t="str">
        <f>IFERROR(IF(OR(_xll.ECONOMATICA($Q$6,$Q$8,,$B10&amp;J$5&amp;YEAR($Q$7),,,,)=J9,_xll.ECONOMATICA($Q$6,$Q$8,,$B10&amp;J$5&amp;YEAR($Q$7),,,,)=J8),"",_xll.ECONOMATICA($Q$6,$Q$8,,$B10&amp;J$5&amp;YEAR($Q$7),,,,)),"")</f>
        <v/>
      </c>
      <c r="K10" s="4" t="str">
        <f>IFERROR(IF(OR(_xll.ECONOMATICA($Q$6,$Q$8,,$B10&amp;K$5&amp;YEAR($Q$7),,,,)=K9,_xll.ECONOMATICA($Q$6,$Q$8,,$B10&amp;K$5&amp;YEAR($Q$7),,,,)=K8),"",_xll.ECONOMATICA($Q$6,$Q$8,,$B10&amp;K$5&amp;YEAR($Q$7),,,,)),"")</f>
        <v/>
      </c>
      <c r="L10" s="4" t="str">
        <f>IFERROR(IF(OR(_xll.ECONOMATICA($Q$6,$Q$8,,$B10&amp;L$5&amp;YEAR($Q$7),,,,)=L9,_xll.ECONOMATICA($Q$6,$Q$8,,$B10&amp;L$5&amp;YEAR($Q$7),,,,)=L8),"",_xll.ECONOMATICA($Q$6,$Q$8,,$B10&amp;L$5&amp;YEAR($Q$7),,,,)),"")</f>
        <v/>
      </c>
      <c r="M10" s="4">
        <f>IFERROR(IF(OR(_xll.ECONOMATICA($Q$6,$Q$8,,$B10&amp;M$5&amp;YEAR($Q$7),,,,)=M9,_xll.ECONOMATICA($Q$6,$Q$8,,$B10&amp;M$5&amp;YEAR($Q$7),,,,)=M8),"",_xll.ECONOMATICA($Q$6,$Q$8,,$B10&amp;M$5&amp;YEAR($Q$7),,,,)),"")</f>
        <v>20067.5699999928</v>
      </c>
      <c r="N10" s="52" t="str">
        <f>IFERROR(IF(OR(_xll.ECONOMATICA($Q$6,$Q$8,,$B10&amp;N$5&amp;YEAR($Q$7),,,,)=N9,_xll.ECONOMATICA($Q$6,$Q$8,,$B10&amp;N$5&amp;YEAR($Q$7),,,,)=N8),"",_xll.ECONOMATICA($Q$6,$Q$8,,$B10&amp;N$5&amp;YEAR($Q$7),,,,)),"")</f>
        <v/>
      </c>
      <c r="O10" s="4"/>
      <c r="P10" s="102"/>
      <c r="Q10" s="106"/>
    </row>
    <row r="11" spans="2:18" ht="15.6" x14ac:dyDescent="0.3">
      <c r="B11" s="51">
        <v>6</v>
      </c>
      <c r="C11" s="4" t="str">
        <f>IFERROR(IF(OR(_xll.ECONOMATICA($Q$6,$Q$8,,$B11&amp;C$5&amp;YEAR($Q$7),,,,)=C10,_xll.ECONOMATICA($Q$6,$Q$8,,$B11&amp;C$5&amp;YEAR($Q$7),,,,)=C9),"",_xll.ECONOMATICA($Q$6,$Q$8,,$B11&amp;C$5&amp;YEAR($Q$7),,,,)),"")</f>
        <v/>
      </c>
      <c r="D11" s="4" t="str">
        <f>IFERROR(IF(OR(_xll.ECONOMATICA($Q$6,$Q$8,,$B11&amp;D$5&amp;YEAR($Q$7),,,,)=D10,_xll.ECONOMATICA($Q$6,$Q$8,,$B11&amp;D$5&amp;YEAR($Q$7),,,,)=D9),"",_xll.ECONOMATICA($Q$6,$Q$8,,$B11&amp;D$5&amp;YEAR($Q$7),,,,)),"")</f>
        <v/>
      </c>
      <c r="E11" s="4">
        <f>IFERROR(IF(OR(_xll.ECONOMATICA($Q$6,$Q$8,,$B11&amp;E$5&amp;YEAR($Q$7),,,,)=E10,_xll.ECONOMATICA($Q$6,$Q$8,,$B11&amp;E$5&amp;YEAR($Q$7),,,,)=E9),"",_xll.ECONOMATICA($Q$6,$Q$8,,$B11&amp;E$5&amp;YEAR($Q$7),,,,)),"")</f>
        <v>20587.0200000107</v>
      </c>
      <c r="F11" s="4" t="str">
        <f>IFERROR(IF(OR(_xll.ECONOMATICA($Q$6,$Q$8,,$B11&amp;F$5&amp;YEAR($Q$7),,,,)=F10,_xll.ECONOMATICA($Q$6,$Q$8,,$B11&amp;F$5&amp;YEAR($Q$7),,,,)=F9),"",_xll.ECONOMATICA($Q$6,$Q$8,,$B11&amp;F$5&amp;YEAR($Q$7),,,,)),"")</f>
        <v/>
      </c>
      <c r="G11" s="4" t="str">
        <f>IFERROR(IF(OR(_xll.ECONOMATICA($Q$6,$Q$8,,$B11&amp;G$5&amp;YEAR($Q$7),,,,)=G10,_xll.ECONOMATICA($Q$6,$Q$8,,$B11&amp;G$5&amp;YEAR($Q$7),,,,)=G9),"",_xll.ECONOMATICA($Q$6,$Q$8,,$B11&amp;G$5&amp;YEAR($Q$7),,,,)),"")</f>
        <v/>
      </c>
      <c r="H11" s="4">
        <f>IFERROR(IF(OR(_xll.ECONOMATICA($Q$6,$Q$8,,$B11&amp;H$5&amp;YEAR($Q$7),,,,)=H10,_xll.ECONOMATICA($Q$6,$Q$8,,$B11&amp;H$5&amp;YEAR($Q$7),,,,)=H9),"",_xll.ECONOMATICA($Q$6,$Q$8,,$B11&amp;H$5&amp;YEAR($Q$7),,,,)),"")</f>
        <v>20113.620000004801</v>
      </c>
      <c r="I11" s="4" t="str">
        <f>IFERROR(IF(OR(_xll.ECONOMATICA($Q$6,$Q$8,,$B11&amp;I$5&amp;YEAR($Q$7),,,,)=I10,_xll.ECONOMATICA($Q$6,$Q$8,,$B11&amp;I$5&amp;YEAR($Q$7),,,,)=I9),"",_xll.ECONOMATICA($Q$6,$Q$8,,$B11&amp;I$5&amp;YEAR($Q$7),,,,)),"")</f>
        <v/>
      </c>
      <c r="J11" s="4" t="str">
        <f>IFERROR(IF(OR(_xll.ECONOMATICA($Q$6,$Q$8,,$B11&amp;J$5&amp;YEAR($Q$7),,,,)=J10,_xll.ECONOMATICA($Q$6,$Q$8,,$B11&amp;J$5&amp;YEAR($Q$7),,,,)=J9),"",_xll.ECONOMATICA($Q$6,$Q$8,,$B11&amp;J$5&amp;YEAR($Q$7),,,,)),"")</f>
        <v/>
      </c>
      <c r="K11" s="4" t="str">
        <f>IFERROR(IF(OR(_xll.ECONOMATICA($Q$6,$Q$8,,$B11&amp;K$5&amp;YEAR($Q$7),,,,)=K10,_xll.ECONOMATICA($Q$6,$Q$8,,$B11&amp;K$5&amp;YEAR($Q$7),,,,)=K9),"",_xll.ECONOMATICA($Q$6,$Q$8,,$B11&amp;K$5&amp;YEAR($Q$7),,,,)),"")</f>
        <v/>
      </c>
      <c r="L11" s="4" t="str">
        <f>IFERROR(IF(OR(_xll.ECONOMATICA($Q$6,$Q$8,,$B11&amp;L$5&amp;YEAR($Q$7),,,,)=L10,_xll.ECONOMATICA($Q$6,$Q$8,,$B11&amp;L$5&amp;YEAR($Q$7),,,,)=L9),"",_xll.ECONOMATICA($Q$6,$Q$8,,$B11&amp;L$5&amp;YEAR($Q$7),,,,)),"")</f>
        <v/>
      </c>
      <c r="M11" s="4">
        <f>IFERROR(IF(OR(_xll.ECONOMATICA($Q$6,$Q$8,,$B11&amp;M$5&amp;YEAR($Q$7),,,,)=M10,_xll.ECONOMATICA($Q$6,$Q$8,,$B11&amp;M$5&amp;YEAR($Q$7),,,,)=M9),"",_xll.ECONOMATICA($Q$6,$Q$8,,$B11&amp;M$5&amp;YEAR($Q$7),,,,)),"")</f>
        <v>20065.189999997601</v>
      </c>
      <c r="N11" s="52" t="str">
        <f>IFERROR(IF(OR(_xll.ECONOMATICA($Q$6,$Q$8,,$B11&amp;N$5&amp;YEAR($Q$7),,,,)=N10,_xll.ECONOMATICA($Q$6,$Q$8,,$B11&amp;N$5&amp;YEAR($Q$7),,,,)=N9),"",_xll.ECONOMATICA($Q$6,$Q$8,,$B11&amp;N$5&amp;YEAR($Q$7),,,,)),"")</f>
        <v/>
      </c>
      <c r="O11" s="4"/>
      <c r="P11" s="102" t="s">
        <v>55</v>
      </c>
      <c r="Q11" s="107">
        <f>MAX(C6:N36)</f>
        <v>21170.800000011899</v>
      </c>
    </row>
    <row r="12" spans="2:18" ht="15.6" x14ac:dyDescent="0.3">
      <c r="B12" s="51">
        <v>7</v>
      </c>
      <c r="C12" s="4">
        <f>IFERROR(IF(OR(_xll.ECONOMATICA($Q$6,$Q$8,,$B12&amp;C$5&amp;YEAR($Q$7),,,,)=C11,_xll.ECONOMATICA($Q$6,$Q$8,,$B12&amp;C$5&amp;YEAR($Q$7),,,,)=C10),"",_xll.ECONOMATICA($Q$6,$Q$8,,$B12&amp;C$5&amp;YEAR($Q$7),,,,)),"")</f>
        <v>19491.120000004801</v>
      </c>
      <c r="D12" s="4" t="str">
        <f>IFERROR(IF(OR(_xll.ECONOMATICA($Q$6,$Q$8,,$B12&amp;D$5&amp;YEAR($Q$7),,,,)=D11,_xll.ECONOMATICA($Q$6,$Q$8,,$B12&amp;D$5&amp;YEAR($Q$7),,,,)=D10),"",_xll.ECONOMATICA($Q$6,$Q$8,,$B12&amp;D$5&amp;YEAR($Q$7),,,,)),"")</f>
        <v/>
      </c>
      <c r="E12" s="4">
        <f>IFERROR(IF(OR(_xll.ECONOMATICA($Q$6,$Q$8,,$B12&amp;E$5&amp;YEAR($Q$7),,,,)=E11,_xll.ECONOMATICA($Q$6,$Q$8,,$B12&amp;E$5&amp;YEAR($Q$7),,,,)=E10),"",_xll.ECONOMATICA($Q$6,$Q$8,,$B12&amp;E$5&amp;YEAR($Q$7),,,,)),"")</f>
        <v>20542.150000006</v>
      </c>
      <c r="F12" s="4" t="str">
        <f>IFERROR(IF(OR(_xll.ECONOMATICA($Q$6,$Q$8,,$B12&amp;F$5&amp;YEAR($Q$7),,,,)=F11,_xll.ECONOMATICA($Q$6,$Q$8,,$B12&amp;F$5&amp;YEAR($Q$7),,,,)=F10),"",_xll.ECONOMATICA($Q$6,$Q$8,,$B12&amp;F$5&amp;YEAR($Q$7),,,,)),"")</f>
        <v/>
      </c>
      <c r="G12" s="4" t="str">
        <f>IFERROR(IF(OR(_xll.ECONOMATICA($Q$6,$Q$8,,$B12&amp;G$5&amp;YEAR($Q$7),,,,)=G11,_xll.ECONOMATICA($Q$6,$Q$8,,$B12&amp;G$5&amp;YEAR($Q$7),,,,)=G10),"",_xll.ECONOMATICA($Q$6,$Q$8,,$B12&amp;G$5&amp;YEAR($Q$7),,,,)),"")</f>
        <v/>
      </c>
      <c r="H12" s="4">
        <f>IFERROR(IF(OR(_xll.ECONOMATICA($Q$6,$Q$8,,$B12&amp;H$5&amp;YEAR($Q$7),,,,)=H11,_xll.ECONOMATICA($Q$6,$Q$8,,$B12&amp;H$5&amp;YEAR($Q$7),,,,)=H10),"",_xll.ECONOMATICA($Q$6,$Q$8,,$B12&amp;H$5&amp;YEAR($Q$7),,,,)),"")</f>
        <v>20298.360000014301</v>
      </c>
      <c r="I12" s="4" t="str">
        <f>IFERROR(IF(OR(_xll.ECONOMATICA($Q$6,$Q$8,,$B12&amp;I$5&amp;YEAR($Q$7),,,,)=I11,_xll.ECONOMATICA($Q$6,$Q$8,,$B12&amp;I$5&amp;YEAR($Q$7),,,,)=I10),"",_xll.ECONOMATICA($Q$6,$Q$8,,$B12&amp;I$5&amp;YEAR($Q$7),,,,)),"")</f>
        <v/>
      </c>
      <c r="J12" s="4" t="str">
        <f>IFERROR(IF(OR(_xll.ECONOMATICA($Q$6,$Q$8,,$B12&amp;J$5&amp;YEAR($Q$7),,,,)=J11,_xll.ECONOMATICA($Q$6,$Q$8,,$B12&amp;J$5&amp;YEAR($Q$7),,,,)=J10),"",_xll.ECONOMATICA($Q$6,$Q$8,,$B12&amp;J$5&amp;YEAR($Q$7),,,,)),"")</f>
        <v/>
      </c>
      <c r="K12" s="4" t="str">
        <f>IFERROR(IF(OR(_xll.ECONOMATICA($Q$6,$Q$8,,$B12&amp;K$5&amp;YEAR($Q$7),,,,)=K11,_xll.ECONOMATICA($Q$6,$Q$8,,$B12&amp;K$5&amp;YEAR($Q$7),,,,)=K10),"",_xll.ECONOMATICA($Q$6,$Q$8,,$B12&amp;K$5&amp;YEAR($Q$7),,,,)),"")</f>
        <v/>
      </c>
      <c r="L12" s="4" t="str">
        <f>IFERROR(IF(OR(_xll.ECONOMATICA($Q$6,$Q$8,,$B12&amp;L$5&amp;YEAR($Q$7),,,,)=L11,_xll.ECONOMATICA($Q$6,$Q$8,,$B12&amp;L$5&amp;YEAR($Q$7),,,,)=L10),"",_xll.ECONOMATICA($Q$6,$Q$8,,$B12&amp;L$5&amp;YEAR($Q$7),,,,)),"")</f>
        <v/>
      </c>
      <c r="M12" s="4">
        <f>IFERROR(IF(OR(_xll.ECONOMATICA($Q$6,$Q$8,,$B12&amp;M$5&amp;YEAR($Q$7),,,,)=M11,_xll.ECONOMATICA($Q$6,$Q$8,,$B12&amp;M$5&amp;YEAR($Q$7),,,,)=M10),"",_xll.ECONOMATICA($Q$6,$Q$8,,$B12&amp;M$5&amp;YEAR($Q$7),,,,)),"")</f>
        <v>20140.8199999928</v>
      </c>
      <c r="N12" s="52" t="str">
        <f>IFERROR(IF(OR(_xll.ECONOMATICA($Q$6,$Q$8,,$B12&amp;N$5&amp;YEAR($Q$7),,,,)=N11,_xll.ECONOMATICA($Q$6,$Q$8,,$B12&amp;N$5&amp;YEAR($Q$7),,,,)=N10),"",_xll.ECONOMATICA($Q$6,$Q$8,,$B12&amp;N$5&amp;YEAR($Q$7),,,,)),"")</f>
        <v/>
      </c>
      <c r="O12" s="4"/>
      <c r="P12" s="102" t="s">
        <v>56</v>
      </c>
      <c r="Q12" s="107">
        <f>MIN(C6:N36)</f>
        <v>19242.949999988101</v>
      </c>
    </row>
    <row r="13" spans="2:18" ht="15.6" x14ac:dyDescent="0.3">
      <c r="B13" s="51">
        <v>8</v>
      </c>
      <c r="C13" s="4">
        <f>IFERROR(IF(OR(_xll.ECONOMATICA($Q$6,$Q$8,,$B13&amp;C$5&amp;YEAR($Q$7),,,,)=C12,_xll.ECONOMATICA($Q$6,$Q$8,,$B13&amp;C$5&amp;YEAR($Q$7),,,,)=C11),"",_xll.ECONOMATICA($Q$6,$Q$8,,$B13&amp;C$5&amp;YEAR($Q$7),,,,)),"")</f>
        <v>19379.189999997601</v>
      </c>
      <c r="D13" s="4" t="str">
        <f>IFERROR(IF(OR(_xll.ECONOMATICA($Q$6,$Q$8,,$B13&amp;D$5&amp;YEAR($Q$7),,,,)=D12,_xll.ECONOMATICA($Q$6,$Q$8,,$B13&amp;D$5&amp;YEAR($Q$7),,,,)=D11),"",_xll.ECONOMATICA($Q$6,$Q$8,,$B13&amp;D$5&amp;YEAR($Q$7),,,,)),"")</f>
        <v/>
      </c>
      <c r="E13" s="4">
        <f>IFERROR(IF(OR(_xll.ECONOMATICA($Q$6,$Q$8,,$B13&amp;E$5&amp;YEAR($Q$7),,,,)=E12,_xll.ECONOMATICA($Q$6,$Q$8,,$B13&amp;E$5&amp;YEAR($Q$7),,,,)=E11),"",_xll.ECONOMATICA($Q$6,$Q$8,,$B13&amp;E$5&amp;YEAR($Q$7),,,,)),"")</f>
        <v>20502.870000004801</v>
      </c>
      <c r="F13" s="4" t="str">
        <f>IFERROR(IF(OR(_xll.ECONOMATICA($Q$6,$Q$8,,$B13&amp;F$5&amp;YEAR($Q$7),,,,)=F12,_xll.ECONOMATICA($Q$6,$Q$8,,$B13&amp;F$5&amp;YEAR($Q$7),,,,)=F11),"",_xll.ECONOMATICA($Q$6,$Q$8,,$B13&amp;F$5&amp;YEAR($Q$7),,,,)),"")</f>
        <v/>
      </c>
      <c r="G13" s="4" t="str">
        <f>IFERROR(IF(OR(_xll.ECONOMATICA($Q$6,$Q$8,,$B13&amp;G$5&amp;YEAR($Q$7),,,,)=G12,_xll.ECONOMATICA($Q$6,$Q$8,,$B13&amp;G$5&amp;YEAR($Q$7),,,,)=G11),"",_xll.ECONOMATICA($Q$6,$Q$8,,$B13&amp;G$5&amp;YEAR($Q$7),,,,)),"")</f>
        <v/>
      </c>
      <c r="H13" s="4" t="str">
        <f>IFERROR(IF(OR(_xll.ECONOMATICA($Q$6,$Q$8,,$B13&amp;H$5&amp;YEAR($Q$7),,,,)=H12,_xll.ECONOMATICA($Q$6,$Q$8,,$B13&amp;H$5&amp;YEAR($Q$7),,,,)=H11),"",_xll.ECONOMATICA($Q$6,$Q$8,,$B13&amp;H$5&amp;YEAR($Q$7),,,,)),"")</f>
        <v/>
      </c>
      <c r="I13" s="4">
        <f>IFERROR(IF(OR(_xll.ECONOMATICA($Q$6,$Q$8,,$B13&amp;I$5&amp;YEAR($Q$7),,,,)=I12,_xll.ECONOMATICA($Q$6,$Q$8,,$B13&amp;I$5&amp;YEAR($Q$7),,,,)=I11),"",_xll.ECONOMATICA($Q$6,$Q$8,,$B13&amp;I$5&amp;YEAR($Q$7),,,,)),"")</f>
        <v>20883.960000008301</v>
      </c>
      <c r="J13" s="4" t="str">
        <f>IFERROR(IF(OR(_xll.ECONOMATICA($Q$6,$Q$8,,$B13&amp;J$5&amp;YEAR($Q$7),,,,)=J12,_xll.ECONOMATICA($Q$6,$Q$8,,$B13&amp;J$5&amp;YEAR($Q$7),,,,)=J11),"",_xll.ECONOMATICA($Q$6,$Q$8,,$B13&amp;J$5&amp;YEAR($Q$7),,,,)),"")</f>
        <v/>
      </c>
      <c r="K13" s="4" t="str">
        <f>IFERROR(IF(OR(_xll.ECONOMATICA($Q$6,$Q$8,,$B13&amp;K$5&amp;YEAR($Q$7),,,,)=K12,_xll.ECONOMATICA($Q$6,$Q$8,,$B13&amp;K$5&amp;YEAR($Q$7),,,,)=K11),"",_xll.ECONOMATICA($Q$6,$Q$8,,$B13&amp;K$5&amp;YEAR($Q$7),,,,)),"")</f>
        <v/>
      </c>
      <c r="L13" s="4" t="str">
        <f>IFERROR(IF(OR(_xll.ECONOMATICA($Q$6,$Q$8,,$B13&amp;L$5&amp;YEAR($Q$7),,,,)=L12,_xll.ECONOMATICA($Q$6,$Q$8,,$B13&amp;L$5&amp;YEAR($Q$7),,,,)=L11),"",_xll.ECONOMATICA($Q$6,$Q$8,,$B13&amp;L$5&amp;YEAR($Q$7),,,,)),"")</f>
        <v/>
      </c>
      <c r="M13" s="4">
        <f>IFERROR(IF(OR(_xll.ECONOMATICA($Q$6,$Q$8,,$B13&amp;M$5&amp;YEAR($Q$7),,,,)=M12,_xll.ECONOMATICA($Q$6,$Q$8,,$B13&amp;M$5&amp;YEAR($Q$7),,,,)=M11),"",_xll.ECONOMATICA($Q$6,$Q$8,,$B13&amp;M$5&amp;YEAR($Q$7),,,,)),"")</f>
        <v>19853.800000011899</v>
      </c>
      <c r="N13" s="52" t="str">
        <f>IFERROR(IF(OR(_xll.ECONOMATICA($Q$6,$Q$8,,$B13&amp;N$5&amp;YEAR($Q$7),,,,)=N12,_xll.ECONOMATICA($Q$6,$Q$8,,$B13&amp;N$5&amp;YEAR($Q$7),,,,)=N11),"",_xll.ECONOMATICA($Q$6,$Q$8,,$B13&amp;N$5&amp;YEAR($Q$7),,,,)),"")</f>
        <v/>
      </c>
      <c r="O13" s="4"/>
      <c r="P13" s="102" t="s">
        <v>68</v>
      </c>
      <c r="Q13" s="108">
        <f>_xll.ECONOMATICA($Q$6,"Hist Average","YTD",$Q$7,,,,"THOUSANDS",,,,{"std.tec.cals=7"})</f>
        <v>38876.7290029297</v>
      </c>
    </row>
    <row r="14" spans="2:18" ht="15.6" x14ac:dyDescent="0.3">
      <c r="B14" s="51">
        <v>9</v>
      </c>
      <c r="C14" s="4">
        <f>IFERROR(IF(OR(_xll.ECONOMATICA($Q$6,$Q$8,,$B14&amp;C$5&amp;YEAR($Q$7),,,,)=C13,_xll.ECONOMATICA($Q$6,$Q$8,,$B14&amp;C$5&amp;YEAR($Q$7),,,,)=C12),"",_xll.ECONOMATICA($Q$6,$Q$8,,$B14&amp;C$5&amp;YEAR($Q$7),,,,)),"")</f>
        <v>19565.909999996398</v>
      </c>
      <c r="D14" s="4" t="str">
        <f>IFERROR(IF(OR(_xll.ECONOMATICA($Q$6,$Q$8,,$B14&amp;D$5&amp;YEAR($Q$7),,,,)=D13,_xll.ECONOMATICA($Q$6,$Q$8,,$B14&amp;D$5&amp;YEAR($Q$7),,,,)=D12),"",_xll.ECONOMATICA($Q$6,$Q$8,,$B14&amp;D$5&amp;YEAR($Q$7),,,,)),"")</f>
        <v/>
      </c>
      <c r="E14" s="4" t="str">
        <f>IFERROR(IF(OR(_xll.ECONOMATICA($Q$6,$Q$8,,$B14&amp;E$5&amp;YEAR($Q$7),,,,)=E13,_xll.ECONOMATICA($Q$6,$Q$8,,$B14&amp;E$5&amp;YEAR($Q$7),,,,)=E12),"",_xll.ECONOMATICA($Q$6,$Q$8,,$B14&amp;E$5&amp;YEAR($Q$7),,,,)),"")</f>
        <v/>
      </c>
      <c r="F14" s="4" t="str">
        <f>IFERROR(IF(OR(_xll.ECONOMATICA($Q$6,$Q$8,,$B14&amp;F$5&amp;YEAR($Q$7),,,,)=F13,_xll.ECONOMATICA($Q$6,$Q$8,,$B14&amp;F$5&amp;YEAR($Q$7),,,,)=F12),"",_xll.ECONOMATICA($Q$6,$Q$8,,$B14&amp;F$5&amp;YEAR($Q$7),,,,)),"")</f>
        <v/>
      </c>
      <c r="G14" s="4" t="str">
        <f>IFERROR(IF(OR(_xll.ECONOMATICA($Q$6,$Q$8,,$B14&amp;G$5&amp;YEAR($Q$7),,,,)=G13,_xll.ECONOMATICA($Q$6,$Q$8,,$B14&amp;G$5&amp;YEAR($Q$7),,,,)=G12),"",_xll.ECONOMATICA($Q$6,$Q$8,,$B14&amp;G$5&amp;YEAR($Q$7),,,,)),"")</f>
        <v/>
      </c>
      <c r="H14" s="4" t="str">
        <f>IFERROR(IF(OR(_xll.ECONOMATICA($Q$6,$Q$8,,$B14&amp;H$5&amp;YEAR($Q$7),,,,)=H13,_xll.ECONOMATICA($Q$6,$Q$8,,$B14&amp;H$5&amp;YEAR($Q$7),,,,)=H12),"",_xll.ECONOMATICA($Q$6,$Q$8,,$B14&amp;H$5&amp;YEAR($Q$7),,,,)),"")</f>
        <v/>
      </c>
      <c r="I14" s="4">
        <f>IFERROR(IF(OR(_xll.ECONOMATICA($Q$6,$Q$8,,$B14&amp;I$5&amp;YEAR($Q$7),,,,)=I13,_xll.ECONOMATICA($Q$6,$Q$8,,$B14&amp;I$5&amp;YEAR($Q$7),,,,)=I12),"",_xll.ECONOMATICA($Q$6,$Q$8,,$B14&amp;I$5&amp;YEAR($Q$7),,,,)),"")</f>
        <v>20707.330000013098</v>
      </c>
      <c r="J14" s="4" t="str">
        <f>IFERROR(IF(OR(_xll.ECONOMATICA($Q$6,$Q$8,,$B14&amp;J$5&amp;YEAR($Q$7),,,,)=J13,_xll.ECONOMATICA($Q$6,$Q$8,,$B14&amp;J$5&amp;YEAR($Q$7),,,,)=J12),"",_xll.ECONOMATICA($Q$6,$Q$8,,$B14&amp;J$5&amp;YEAR($Q$7),,,,)),"")</f>
        <v/>
      </c>
      <c r="K14" s="4" t="str">
        <f>IFERROR(IF(OR(_xll.ECONOMATICA($Q$6,$Q$8,,$B14&amp;K$5&amp;YEAR($Q$7),,,,)=K13,_xll.ECONOMATICA($Q$6,$Q$8,,$B14&amp;K$5&amp;YEAR($Q$7),,,,)=K12),"",_xll.ECONOMATICA($Q$6,$Q$8,,$B14&amp;K$5&amp;YEAR($Q$7),,,,)),"")</f>
        <v/>
      </c>
      <c r="L14" s="4" t="str">
        <f>IFERROR(IF(OR(_xll.ECONOMATICA($Q$6,$Q$8,,$B14&amp;L$5&amp;YEAR($Q$7),,,,)=L13,_xll.ECONOMATICA($Q$6,$Q$8,,$B14&amp;L$5&amp;YEAR($Q$7),,,,)=L12),"",_xll.ECONOMATICA($Q$6,$Q$8,,$B14&amp;L$5&amp;YEAR($Q$7),,,,)),"")</f>
        <v/>
      </c>
      <c r="M14" s="4" t="str">
        <f>IFERROR(IF(OR(_xll.ECONOMATICA($Q$6,$Q$8,,$B14&amp;M$5&amp;YEAR($Q$7),,,,)=M13,_xll.ECONOMATICA($Q$6,$Q$8,,$B14&amp;M$5&amp;YEAR($Q$7),,,,)=M12),"",_xll.ECONOMATICA($Q$6,$Q$8,,$B14&amp;M$5&amp;YEAR($Q$7),,,,)),"")</f>
        <v/>
      </c>
      <c r="N14" s="52" t="str">
        <f>IFERROR(IF(OR(_xll.ECONOMATICA($Q$6,$Q$8,,$B14&amp;N$5&amp;YEAR($Q$7),,,,)=N13,_xll.ECONOMATICA($Q$6,$Q$8,,$B14&amp;N$5&amp;YEAR($Q$7),,,,)=N12),"",_xll.ECONOMATICA($Q$6,$Q$8,,$B14&amp;N$5&amp;YEAR($Q$7),,,,)),"")</f>
        <v/>
      </c>
      <c r="O14" s="4"/>
      <c r="P14" s="102"/>
      <c r="Q14" s="109"/>
    </row>
    <row r="15" spans="2:18" ht="15.6" x14ac:dyDescent="0.3">
      <c r="B15" s="51">
        <v>10</v>
      </c>
      <c r="C15" s="4">
        <f>IFERROR(IF(OR(_xll.ECONOMATICA($Q$6,$Q$8,,$B15&amp;C$5&amp;YEAR($Q$7),,,,)=C14,_xll.ECONOMATICA($Q$6,$Q$8,,$B15&amp;C$5&amp;YEAR($Q$7),,,,)=C13),"",_xll.ECONOMATICA($Q$6,$Q$8,,$B15&amp;C$5&amp;YEAR($Q$7),,,,)),"")</f>
        <v>19699.120000004801</v>
      </c>
      <c r="D15" s="4" t="str">
        <f>IFERROR(IF(OR(_xll.ECONOMATICA($Q$6,$Q$8,,$B15&amp;D$5&amp;YEAR($Q$7),,,,)=D14,_xll.ECONOMATICA($Q$6,$Q$8,,$B15&amp;D$5&amp;YEAR($Q$7),,,,)=D13),"",_xll.ECONOMATICA($Q$6,$Q$8,,$B15&amp;D$5&amp;YEAR($Q$7),,,,)),"")</f>
        <v/>
      </c>
      <c r="E15" s="4" t="str">
        <f>IFERROR(IF(OR(_xll.ECONOMATICA($Q$6,$Q$8,,$B15&amp;E$5&amp;YEAR($Q$7),,,,)=E14,_xll.ECONOMATICA($Q$6,$Q$8,,$B15&amp;E$5&amp;YEAR($Q$7),,,,)=E13),"",_xll.ECONOMATICA($Q$6,$Q$8,,$B15&amp;E$5&amp;YEAR($Q$7),,,,)),"")</f>
        <v/>
      </c>
      <c r="F15" s="4" t="str">
        <f>IFERROR(IF(OR(_xll.ECONOMATICA($Q$6,$Q$8,,$B15&amp;F$5&amp;YEAR($Q$7),,,,)=F14,_xll.ECONOMATICA($Q$6,$Q$8,,$B15&amp;F$5&amp;YEAR($Q$7),,,,)=F13),"",_xll.ECONOMATICA($Q$6,$Q$8,,$B15&amp;F$5&amp;YEAR($Q$7),,,,)),"")</f>
        <v/>
      </c>
      <c r="G15" s="4" t="str">
        <f>IFERROR(IF(OR(_xll.ECONOMATICA($Q$6,$Q$8,,$B15&amp;G$5&amp;YEAR($Q$7),,,,)=G14,_xll.ECONOMATICA($Q$6,$Q$8,,$B15&amp;G$5&amp;YEAR($Q$7),,,,)=G13),"",_xll.ECONOMATICA($Q$6,$Q$8,,$B15&amp;G$5&amp;YEAR($Q$7),,,,)),"")</f>
        <v/>
      </c>
      <c r="H15" s="4">
        <f>IFERROR(IF(OR(_xll.ECONOMATICA($Q$6,$Q$8,,$B15&amp;H$5&amp;YEAR($Q$7),,,,)=H14,_xll.ECONOMATICA($Q$6,$Q$8,,$B15&amp;H$5&amp;YEAR($Q$7),,,,)=H13),"",_xll.ECONOMATICA($Q$6,$Q$8,,$B15&amp;H$5&amp;YEAR($Q$7),,,,)),"")</f>
        <v>20287.560000002399</v>
      </c>
      <c r="I15" s="4">
        <f>IFERROR(IF(OR(_xll.ECONOMATICA($Q$6,$Q$8,,$B15&amp;I$5&amp;YEAR($Q$7),,,,)=I14,_xll.ECONOMATICA($Q$6,$Q$8,,$B15&amp;I$5&amp;YEAR($Q$7),,,,)=I13),"",_xll.ECONOMATICA($Q$6,$Q$8,,$B15&amp;I$5&amp;YEAR($Q$7),,,,)),"")</f>
        <v>20760.7700000107</v>
      </c>
      <c r="J15" s="4" t="str">
        <f>IFERROR(IF(OR(_xll.ECONOMATICA($Q$6,$Q$8,,$B15&amp;J$5&amp;YEAR($Q$7),,,,)=J14,_xll.ECONOMATICA($Q$6,$Q$8,,$B15&amp;J$5&amp;YEAR($Q$7),,,,)=J13),"",_xll.ECONOMATICA($Q$6,$Q$8,,$B15&amp;J$5&amp;YEAR($Q$7),,,,)),"")</f>
        <v/>
      </c>
      <c r="K15" s="4" t="str">
        <f>IFERROR(IF(OR(_xll.ECONOMATICA($Q$6,$Q$8,,$B15&amp;K$5&amp;YEAR($Q$7),,,,)=K14,_xll.ECONOMATICA($Q$6,$Q$8,,$B15&amp;K$5&amp;YEAR($Q$7),,,,)=K13),"",_xll.ECONOMATICA($Q$6,$Q$8,,$B15&amp;K$5&amp;YEAR($Q$7),,,,)),"")</f>
        <v/>
      </c>
      <c r="L15" s="4" t="str">
        <f>IFERROR(IF(OR(_xll.ECONOMATICA($Q$6,$Q$8,,$B15&amp;L$5&amp;YEAR($Q$7),,,,)=L14,_xll.ECONOMATICA($Q$6,$Q$8,,$B15&amp;L$5&amp;YEAR($Q$7),,,,)=L13),"",_xll.ECONOMATICA($Q$6,$Q$8,,$B15&amp;L$5&amp;YEAR($Q$7),,,,)),"")</f>
        <v/>
      </c>
      <c r="M15" s="4" t="str">
        <f>IFERROR(IF(OR(_xll.ECONOMATICA($Q$6,$Q$8,,$B15&amp;M$5&amp;YEAR($Q$7),,,,)=M14,_xll.ECONOMATICA($Q$6,$Q$8,,$B15&amp;M$5&amp;YEAR($Q$7),,,,)=M13),"",_xll.ECONOMATICA($Q$6,$Q$8,,$B15&amp;M$5&amp;YEAR($Q$7),,,,)),"")</f>
        <v/>
      </c>
      <c r="N15" s="52" t="str">
        <f>IFERROR(IF(OR(_xll.ECONOMATICA($Q$6,$Q$8,,$B15&amp;N$5&amp;YEAR($Q$7),,,,)=N14,_xll.ECONOMATICA($Q$6,$Q$8,,$B15&amp;N$5&amp;YEAR($Q$7),,,,)=N13),"",_xll.ECONOMATICA($Q$6,$Q$8,,$B15&amp;N$5&amp;YEAR($Q$7),,,,)),"")</f>
        <v/>
      </c>
      <c r="O15" s="4"/>
      <c r="P15" s="102" t="s">
        <v>20</v>
      </c>
      <c r="Q15" s="106">
        <f>_xll.ECONOMATICA($Q$6,"Number Return","ytd",$Q$7,,,,,,,,{"std.tec.dret.noprc=true"})</f>
        <v>8</v>
      </c>
    </row>
    <row r="16" spans="2:18" ht="15.6" x14ac:dyDescent="0.3">
      <c r="B16" s="51">
        <v>11</v>
      </c>
      <c r="C16" s="4">
        <f>IFERROR(IF(OR(_xll.ECONOMATICA($Q$6,$Q$8,,$B16&amp;C$5&amp;YEAR($Q$7),,,,)=C15,_xll.ECONOMATICA($Q$6,$Q$8,,$B16&amp;C$5&amp;YEAR($Q$7),,,,)=C14),"",_xll.ECONOMATICA($Q$6,$Q$8,,$B16&amp;C$5&amp;YEAR($Q$7),,,,)),"")</f>
        <v>19617.039999991699</v>
      </c>
      <c r="D16" s="4" t="str">
        <f>IFERROR(IF(OR(_xll.ECONOMATICA($Q$6,$Q$8,,$B16&amp;D$5&amp;YEAR($Q$7),,,,)=D15,_xll.ECONOMATICA($Q$6,$Q$8,,$B16&amp;D$5&amp;YEAR($Q$7),,,,)=D14),"",_xll.ECONOMATICA($Q$6,$Q$8,,$B16&amp;D$5&amp;YEAR($Q$7),,,,)),"")</f>
        <v/>
      </c>
      <c r="E16" s="4">
        <f>IFERROR(IF(OR(_xll.ECONOMATICA($Q$6,$Q$8,,$B16&amp;E$5&amp;YEAR($Q$7),,,,)=E15,_xll.ECONOMATICA($Q$6,$Q$8,,$B16&amp;E$5&amp;YEAR($Q$7),,,,)=E14),"",_xll.ECONOMATICA($Q$6,$Q$8,,$B16&amp;E$5&amp;YEAR($Q$7),,,,)),"")</f>
        <v>20661.199999988101</v>
      </c>
      <c r="F16" s="4" t="str">
        <f>IFERROR(IF(OR(_xll.ECONOMATICA($Q$6,$Q$8,,$B16&amp;F$5&amp;YEAR($Q$7),,,,)=F15,_xll.ECONOMATICA($Q$6,$Q$8,,$B16&amp;F$5&amp;YEAR($Q$7),,,,)=F14),"",_xll.ECONOMATICA($Q$6,$Q$8,,$B16&amp;F$5&amp;YEAR($Q$7),,,,)),"")</f>
        <v/>
      </c>
      <c r="G16" s="4" t="str">
        <f>IFERROR(IF(OR(_xll.ECONOMATICA($Q$6,$Q$8,,$B16&amp;G$5&amp;YEAR($Q$7),,,,)=G15,_xll.ECONOMATICA($Q$6,$Q$8,,$B16&amp;G$5&amp;YEAR($Q$7),,,,)=G14),"",_xll.ECONOMATICA($Q$6,$Q$8,,$B16&amp;G$5&amp;YEAR($Q$7),,,,)),"")</f>
        <v/>
      </c>
      <c r="H16" s="4">
        <f>IFERROR(IF(OR(_xll.ECONOMATICA($Q$6,$Q$8,,$B16&amp;H$5&amp;YEAR($Q$7),,,,)=H15,_xll.ECONOMATICA($Q$6,$Q$8,,$B16&amp;H$5&amp;YEAR($Q$7),,,,)=H14),"",_xll.ECONOMATICA($Q$6,$Q$8,,$B16&amp;H$5&amp;YEAR($Q$7),,,,)),"")</f>
        <v>20388.7700000107</v>
      </c>
      <c r="I16" s="4">
        <f>IFERROR(IF(OR(_xll.ECONOMATICA($Q$6,$Q$8,,$B16&amp;I$5&amp;YEAR($Q$7),,,,)=I15,_xll.ECONOMATICA($Q$6,$Q$8,,$B16&amp;I$5&amp;YEAR($Q$7),,,,)=I14),"",_xll.ECONOMATICA($Q$6,$Q$8,,$B16&amp;I$5&amp;YEAR($Q$7),,,,)),"")</f>
        <v>20698.610000014301</v>
      </c>
      <c r="J16" s="4" t="str">
        <f>IFERROR(IF(OR(_xll.ECONOMATICA($Q$6,$Q$8,,$B16&amp;J$5&amp;YEAR($Q$7),,,,)=J15,_xll.ECONOMATICA($Q$6,$Q$8,,$B16&amp;J$5&amp;YEAR($Q$7),,,,)=J14),"",_xll.ECONOMATICA($Q$6,$Q$8,,$B16&amp;J$5&amp;YEAR($Q$7),,,,)),"")</f>
        <v/>
      </c>
      <c r="K16" s="4" t="str">
        <f>IFERROR(IF(OR(_xll.ECONOMATICA($Q$6,$Q$8,,$B16&amp;K$5&amp;YEAR($Q$7),,,,)=K15,_xll.ECONOMATICA($Q$6,$Q$8,,$B16&amp;K$5&amp;YEAR($Q$7),,,,)=K14),"",_xll.ECONOMATICA($Q$6,$Q$8,,$B16&amp;K$5&amp;YEAR($Q$7),,,,)),"")</f>
        <v/>
      </c>
      <c r="L16" s="4" t="str">
        <f>IFERROR(IF(OR(_xll.ECONOMATICA($Q$6,$Q$8,,$B16&amp;L$5&amp;YEAR($Q$7),,,,)=L15,_xll.ECONOMATICA($Q$6,$Q$8,,$B16&amp;L$5&amp;YEAR($Q$7),,,,)=L14),"",_xll.ECONOMATICA($Q$6,$Q$8,,$B16&amp;L$5&amp;YEAR($Q$7),,,,)),"")</f>
        <v/>
      </c>
      <c r="M16" s="4">
        <f>IFERROR(IF(OR(_xll.ECONOMATICA($Q$6,$Q$8,,$B16&amp;M$5&amp;YEAR($Q$7),,,,)=M15,_xll.ECONOMATICA($Q$6,$Q$8,,$B16&amp;M$5&amp;YEAR($Q$7),,,,)=M14),"",_xll.ECONOMATICA($Q$6,$Q$8,,$B16&amp;M$5&amp;YEAR($Q$7),,,,)),"")</f>
        <v>19767</v>
      </c>
      <c r="N16" s="52" t="str">
        <f>IFERROR(IF(OR(_xll.ECONOMATICA($Q$6,$Q$8,,$B16&amp;N$5&amp;YEAR($Q$7),,,,)=N15,_xll.ECONOMATICA($Q$6,$Q$8,,$B16&amp;N$5&amp;YEAR($Q$7),,,,)=N14),"",_xll.ECONOMATICA($Q$6,$Q$8,,$B16&amp;N$5&amp;YEAR($Q$7),,,,)),"")</f>
        <v/>
      </c>
      <c r="O16" s="4"/>
      <c r="P16" s="102" t="s">
        <v>21</v>
      </c>
      <c r="Q16" s="106">
        <f>_xll.ECONOMATICA($Q$6,"Number Return","ytd",$Q$7,,,,,,,,{"std.tec.dret.cmp=-1";"std.tec.dret.noprc=true"})</f>
        <v>4</v>
      </c>
    </row>
    <row r="17" spans="2:17" ht="15.6" x14ac:dyDescent="0.3">
      <c r="B17" s="51">
        <v>12</v>
      </c>
      <c r="C17" s="4" t="str">
        <f>IFERROR(IF(OR(_xll.ECONOMATICA($Q$6,$Q$8,,$B17&amp;C$5&amp;YEAR($Q$7),,,,)=C16,_xll.ECONOMATICA($Q$6,$Q$8,,$B17&amp;C$5&amp;YEAR($Q$7),,,,)=C15),"",_xll.ECONOMATICA($Q$6,$Q$8,,$B17&amp;C$5&amp;YEAR($Q$7),,,,)),"")</f>
        <v/>
      </c>
      <c r="D17" s="4" t="str">
        <f>IFERROR(IF(OR(_xll.ECONOMATICA($Q$6,$Q$8,,$B17&amp;D$5&amp;YEAR($Q$7),,,,)=D16,_xll.ECONOMATICA($Q$6,$Q$8,,$B17&amp;D$5&amp;YEAR($Q$7),,,,)=D15),"",_xll.ECONOMATICA($Q$6,$Q$8,,$B17&amp;D$5&amp;YEAR($Q$7),,,,)),"")</f>
        <v/>
      </c>
      <c r="E17" s="4">
        <f>IFERROR(IF(OR(_xll.ECONOMATICA($Q$6,$Q$8,,$B17&amp;E$5&amp;YEAR($Q$7),,,,)=E16,_xll.ECONOMATICA($Q$6,$Q$8,,$B17&amp;E$5&amp;YEAR($Q$7),,,,)=E15),"",_xll.ECONOMATICA($Q$6,$Q$8,,$B17&amp;E$5&amp;YEAR($Q$7),,,,)),"")</f>
        <v>20746.530000001199</v>
      </c>
      <c r="F17" s="4" t="str">
        <f>IFERROR(IF(OR(_xll.ECONOMATICA($Q$6,$Q$8,,$B17&amp;F$5&amp;YEAR($Q$7),,,,)=F16,_xll.ECONOMATICA($Q$6,$Q$8,,$B17&amp;F$5&amp;YEAR($Q$7),,,,)=F15),"",_xll.ECONOMATICA($Q$6,$Q$8,,$B17&amp;F$5&amp;YEAR($Q$7),,,,)),"")</f>
        <v/>
      </c>
      <c r="G17" s="4" t="str">
        <f>IFERROR(IF(OR(_xll.ECONOMATICA($Q$6,$Q$8,,$B17&amp;G$5&amp;YEAR($Q$7),,,,)=G16,_xll.ECONOMATICA($Q$6,$Q$8,,$B17&amp;G$5&amp;YEAR($Q$7),,,,)=G15),"",_xll.ECONOMATICA($Q$6,$Q$8,,$B17&amp;G$5&amp;YEAR($Q$7),,,,)),"")</f>
        <v/>
      </c>
      <c r="H17" s="4">
        <f>IFERROR(IF(OR(_xll.ECONOMATICA($Q$6,$Q$8,,$B17&amp;H$5&amp;YEAR($Q$7),,,,)=H16,_xll.ECONOMATICA($Q$6,$Q$8,,$B17&amp;H$5&amp;YEAR($Q$7),,,,)=H15),"",_xll.ECONOMATICA($Q$6,$Q$8,,$B17&amp;H$5&amp;YEAR($Q$7),,,,)),"")</f>
        <v>20407.6800000072</v>
      </c>
      <c r="I17" s="4">
        <f>IFERROR(IF(OR(_xll.ECONOMATICA($Q$6,$Q$8,,$B17&amp;I$5&amp;YEAR($Q$7),,,,)=I16,_xll.ECONOMATICA($Q$6,$Q$8,,$B17&amp;I$5&amp;YEAR($Q$7),,,,)=I15),"",_xll.ECONOMATICA($Q$6,$Q$8,,$B17&amp;I$5&amp;YEAR($Q$7),,,,)),"")</f>
        <v>20738.539999991699</v>
      </c>
      <c r="J17" s="4" t="str">
        <f>IFERROR(IF(OR(_xll.ECONOMATICA($Q$6,$Q$8,,$B17&amp;J$5&amp;YEAR($Q$7),,,,)=J16,_xll.ECONOMATICA($Q$6,$Q$8,,$B17&amp;J$5&amp;YEAR($Q$7),,,,)=J15),"",_xll.ECONOMATICA($Q$6,$Q$8,,$B17&amp;J$5&amp;YEAR($Q$7),,,,)),"")</f>
        <v/>
      </c>
      <c r="K17" s="4" t="str">
        <f>IFERROR(IF(OR(_xll.ECONOMATICA($Q$6,$Q$8,,$B17&amp;K$5&amp;YEAR($Q$7),,,,)=K16,_xll.ECONOMATICA($Q$6,$Q$8,,$B17&amp;K$5&amp;YEAR($Q$7),,,,)=K15),"",_xll.ECONOMATICA($Q$6,$Q$8,,$B17&amp;K$5&amp;YEAR($Q$7),,,,)),"")</f>
        <v/>
      </c>
      <c r="L17" s="4" t="str">
        <f>IFERROR(IF(OR(_xll.ECONOMATICA($Q$6,$Q$8,,$B17&amp;L$5&amp;YEAR($Q$7),,,,)=L16,_xll.ECONOMATICA($Q$6,$Q$8,,$B17&amp;L$5&amp;YEAR($Q$7),,,,)=L15),"",_xll.ECONOMATICA($Q$6,$Q$8,,$B17&amp;L$5&amp;YEAR($Q$7),,,,)),"")</f>
        <v/>
      </c>
      <c r="M17" s="4">
        <f>IFERROR(IF(OR(_xll.ECONOMATICA($Q$6,$Q$8,,$B17&amp;M$5&amp;YEAR($Q$7),,,,)=M16,_xll.ECONOMATICA($Q$6,$Q$8,,$B17&amp;M$5&amp;YEAR($Q$7),,,,)=M15),"",_xll.ECONOMATICA($Q$6,$Q$8,,$B17&amp;M$5&amp;YEAR($Q$7),,,,)),"")</f>
        <v>19772.75</v>
      </c>
      <c r="N17" s="52" t="str">
        <f>IFERROR(IF(OR(_xll.ECONOMATICA($Q$6,$Q$8,,$B17&amp;N$5&amp;YEAR($Q$7),,,,)=N16,_xll.ECONOMATICA($Q$6,$Q$8,,$B17&amp;N$5&amp;YEAR($Q$7),,,,)=N15),"",_xll.ECONOMATICA($Q$6,$Q$8,,$B17&amp;N$5&amp;YEAR($Q$7),,,,)),"")</f>
        <v/>
      </c>
      <c r="O17" s="4"/>
      <c r="P17" s="102" t="s">
        <v>25</v>
      </c>
      <c r="Q17" s="110">
        <f>_xll.ECONOMATICA($Q$6,"Number Return","ytd",$Q$7,,,,"decimal",,,,{"jtc.per=0";"std.tec.dret.per=0"})</f>
        <v>0.55555555555561997</v>
      </c>
    </row>
    <row r="18" spans="2:17" ht="15.6" x14ac:dyDescent="0.3">
      <c r="B18" s="51">
        <v>13</v>
      </c>
      <c r="C18" s="4" t="str">
        <f>IFERROR(IF(OR(_xll.ECONOMATICA($Q$6,$Q$8,,$B18&amp;C$5&amp;YEAR($Q$7),,,,)=C17,_xll.ECONOMATICA($Q$6,$Q$8,,$B18&amp;C$5&amp;YEAR($Q$7),,,,)=C16),"",_xll.ECONOMATICA($Q$6,$Q$8,,$B18&amp;C$5&amp;YEAR($Q$7),,,,)),"")</f>
        <v/>
      </c>
      <c r="D18" s="4" t="str">
        <f>IFERROR(IF(OR(_xll.ECONOMATICA($Q$6,$Q$8,,$B18&amp;D$5&amp;YEAR($Q$7),,,,)=D17,_xll.ECONOMATICA($Q$6,$Q$8,,$B18&amp;D$5&amp;YEAR($Q$7),,,,)=D16),"",_xll.ECONOMATICA($Q$6,$Q$8,,$B18&amp;D$5&amp;YEAR($Q$7),,,,)),"")</f>
        <v/>
      </c>
      <c r="E18" s="4">
        <f>IFERROR(IF(OR(_xll.ECONOMATICA($Q$6,$Q$8,,$B18&amp;E$5&amp;YEAR($Q$7),,,,)=E17,_xll.ECONOMATICA($Q$6,$Q$8,,$B18&amp;E$5&amp;YEAR($Q$7),,,,)=E16),"",_xll.ECONOMATICA($Q$6,$Q$8,,$B18&amp;E$5&amp;YEAR($Q$7),,,,)),"")</f>
        <v>20895.639999985699</v>
      </c>
      <c r="F18" s="4" t="str">
        <f>IFERROR(IF(OR(_xll.ECONOMATICA($Q$6,$Q$8,,$B18&amp;F$5&amp;YEAR($Q$7),,,,)=F17,_xll.ECONOMATICA($Q$6,$Q$8,,$B18&amp;F$5&amp;YEAR($Q$7),,,,)=F16),"",_xll.ECONOMATICA($Q$6,$Q$8,,$B18&amp;F$5&amp;YEAR($Q$7),,,,)),"")</f>
        <v/>
      </c>
      <c r="G18" s="4" t="str">
        <f>IFERROR(IF(OR(_xll.ECONOMATICA($Q$6,$Q$8,,$B18&amp;G$5&amp;YEAR($Q$7),,,,)=G17,_xll.ECONOMATICA($Q$6,$Q$8,,$B18&amp;G$5&amp;YEAR($Q$7),,,,)=G16),"",_xll.ECONOMATICA($Q$6,$Q$8,,$B18&amp;G$5&amp;YEAR($Q$7),,,,)),"")</f>
        <v/>
      </c>
      <c r="H18" s="4">
        <f>IFERROR(IF(OR(_xll.ECONOMATICA($Q$6,$Q$8,,$B18&amp;H$5&amp;YEAR($Q$7),,,,)=H17,_xll.ECONOMATICA($Q$6,$Q$8,,$B18&amp;H$5&amp;YEAR($Q$7),,,,)=H16),"",_xll.ECONOMATICA($Q$6,$Q$8,,$B18&amp;H$5&amp;YEAR($Q$7),,,,)),"")</f>
        <v>20250.849999994</v>
      </c>
      <c r="I18" s="4" t="str">
        <f>IFERROR(IF(OR(_xll.ECONOMATICA($Q$6,$Q$8,,$B18&amp;I$5&amp;YEAR($Q$7),,,,)=I17,_xll.ECONOMATICA($Q$6,$Q$8,,$B18&amp;I$5&amp;YEAR($Q$7),,,,)=I16),"",_xll.ECONOMATICA($Q$6,$Q$8,,$B18&amp;I$5&amp;YEAR($Q$7),,,,)),"")</f>
        <v/>
      </c>
      <c r="J18" s="4" t="str">
        <f>IFERROR(IF(OR(_xll.ECONOMATICA($Q$6,$Q$8,,$B18&amp;J$5&amp;YEAR($Q$7),,,,)=J17,_xll.ECONOMATICA($Q$6,$Q$8,,$B18&amp;J$5&amp;YEAR($Q$7),,,,)=J16),"",_xll.ECONOMATICA($Q$6,$Q$8,,$B18&amp;J$5&amp;YEAR($Q$7),,,,)),"")</f>
        <v/>
      </c>
      <c r="K18" s="4" t="str">
        <f>IFERROR(IF(OR(_xll.ECONOMATICA($Q$6,$Q$8,,$B18&amp;K$5&amp;YEAR($Q$7),,,,)=K17,_xll.ECONOMATICA($Q$6,$Q$8,,$B18&amp;K$5&amp;YEAR($Q$7),,,,)=K16),"",_xll.ECONOMATICA($Q$6,$Q$8,,$B18&amp;K$5&amp;YEAR($Q$7),,,,)),"")</f>
        <v/>
      </c>
      <c r="L18" s="4" t="str">
        <f>IFERROR(IF(OR(_xll.ECONOMATICA($Q$6,$Q$8,,$B18&amp;L$5&amp;YEAR($Q$7),,,,)=L17,_xll.ECONOMATICA($Q$6,$Q$8,,$B18&amp;L$5&amp;YEAR($Q$7),,,,)=L16),"",_xll.ECONOMATICA($Q$6,$Q$8,,$B18&amp;L$5&amp;YEAR($Q$7),,,,)),"")</f>
        <v/>
      </c>
      <c r="M18" s="4">
        <f>IFERROR(IF(OR(_xll.ECONOMATICA($Q$6,$Q$8,,$B18&amp;M$5&amp;YEAR($Q$7),,,,)=M17,_xll.ECONOMATICA($Q$6,$Q$8,,$B18&amp;M$5&amp;YEAR($Q$7),,,,)=M16),"",_xll.ECONOMATICA($Q$6,$Q$8,,$B18&amp;M$5&amp;YEAR($Q$7),,,,)),"")</f>
        <v>19716.280000001199</v>
      </c>
      <c r="N18" s="52" t="str">
        <f>IFERROR(IF(OR(_xll.ECONOMATICA($Q$6,$Q$8,,$B18&amp;N$5&amp;YEAR($Q$7),,,,)=N17,_xll.ECONOMATICA($Q$6,$Q$8,,$B18&amp;N$5&amp;YEAR($Q$7),,,,)=N16),"",_xll.ECONOMATICA($Q$6,$Q$8,,$B18&amp;N$5&amp;YEAR($Q$7),,,,)),"")</f>
        <v/>
      </c>
      <c r="O18" s="4"/>
      <c r="P18" s="102" t="s">
        <v>26</v>
      </c>
      <c r="Q18" s="110">
        <f>_xll.ECONOMATICA($Q$6,"Number Return","ytd",$Q$7,,,,"decimal",,,,{"jtc.per=0";"std.tec.dret.per=0";"std.tec.dret.cmp=-1"})</f>
        <v>0.44444444444438003</v>
      </c>
    </row>
    <row r="19" spans="2:17" ht="15.6" x14ac:dyDescent="0.3">
      <c r="B19" s="51">
        <v>14</v>
      </c>
      <c r="C19" s="4">
        <f>IFERROR(IF(OR(_xll.ECONOMATICA($Q$6,$Q$8,,$B19&amp;C$5&amp;YEAR($Q$7),,,,)=C18,_xll.ECONOMATICA($Q$6,$Q$8,,$B19&amp;C$5&amp;YEAR($Q$7),,,,)=C17),"",_xll.ECONOMATICA($Q$6,$Q$8,,$B19&amp;C$5&amp;YEAR($Q$7),,,,)),"")</f>
        <v>19668.7700000107</v>
      </c>
      <c r="D19" s="4" t="str">
        <f>IFERROR(IF(OR(_xll.ECONOMATICA($Q$6,$Q$8,,$B19&amp;D$5&amp;YEAR($Q$7),,,,)=D18,_xll.ECONOMATICA($Q$6,$Q$8,,$B19&amp;D$5&amp;YEAR($Q$7),,,,)=D17),"",_xll.ECONOMATICA($Q$6,$Q$8,,$B19&amp;D$5&amp;YEAR($Q$7),,,,)),"")</f>
        <v/>
      </c>
      <c r="E19" s="4">
        <f>IFERROR(IF(OR(_xll.ECONOMATICA($Q$6,$Q$8,,$B19&amp;E$5&amp;YEAR($Q$7),,,,)=E18,_xll.ECONOMATICA($Q$6,$Q$8,,$B19&amp;E$5&amp;YEAR($Q$7),,,,)=E17),"",_xll.ECONOMATICA($Q$6,$Q$8,,$B19&amp;E$5&amp;YEAR($Q$7),,,,)),"")</f>
        <v>20823.379999995199</v>
      </c>
      <c r="F19" s="4" t="str">
        <f>IFERROR(IF(OR(_xll.ECONOMATICA($Q$6,$Q$8,,$B19&amp;F$5&amp;YEAR($Q$7),,,,)=F18,_xll.ECONOMATICA($Q$6,$Q$8,,$B19&amp;F$5&amp;YEAR($Q$7),,,,)=F17),"",_xll.ECONOMATICA($Q$6,$Q$8,,$B19&amp;F$5&amp;YEAR($Q$7),,,,)),"")</f>
        <v/>
      </c>
      <c r="G19" s="4" t="str">
        <f>IFERROR(IF(OR(_xll.ECONOMATICA($Q$6,$Q$8,,$B19&amp;G$5&amp;YEAR($Q$7),,,,)=G18,_xll.ECONOMATICA($Q$6,$Q$8,,$B19&amp;G$5&amp;YEAR($Q$7),,,,)=G17),"",_xll.ECONOMATICA($Q$6,$Q$8,,$B19&amp;G$5&amp;YEAR($Q$7),,,,)),"")</f>
        <v/>
      </c>
      <c r="H19" s="4">
        <f>IFERROR(IF(OR(_xll.ECONOMATICA($Q$6,$Q$8,,$B19&amp;H$5&amp;YEAR($Q$7),,,,)=H18,_xll.ECONOMATICA($Q$6,$Q$8,,$B19&amp;H$5&amp;YEAR($Q$7),,,,)=H17),"",_xll.ECONOMATICA($Q$6,$Q$8,,$B19&amp;H$5&amp;YEAR($Q$7),,,,)),"")</f>
        <v>20297.449999988101</v>
      </c>
      <c r="I19" s="4" t="str">
        <f>IFERROR(IF(OR(_xll.ECONOMATICA($Q$6,$Q$8,,$B19&amp;I$5&amp;YEAR($Q$7),,,,)=I18,_xll.ECONOMATICA($Q$6,$Q$8,,$B19&amp;I$5&amp;YEAR($Q$7),,,,)=I17),"",_xll.ECONOMATICA($Q$6,$Q$8,,$B19&amp;I$5&amp;YEAR($Q$7),,,,)),"")</f>
        <v/>
      </c>
      <c r="J19" s="4" t="str">
        <f>IFERROR(IF(OR(_xll.ECONOMATICA($Q$6,$Q$8,,$B19&amp;J$5&amp;YEAR($Q$7),,,,)=J18,_xll.ECONOMATICA($Q$6,$Q$8,,$B19&amp;J$5&amp;YEAR($Q$7),,,,)=J17),"",_xll.ECONOMATICA($Q$6,$Q$8,,$B19&amp;J$5&amp;YEAR($Q$7),,,,)),"")</f>
        <v/>
      </c>
      <c r="K19" s="4" t="str">
        <f>IFERROR(IF(OR(_xll.ECONOMATICA($Q$6,$Q$8,,$B19&amp;K$5&amp;YEAR($Q$7),,,,)=K18,_xll.ECONOMATICA($Q$6,$Q$8,,$B19&amp;K$5&amp;YEAR($Q$7),,,,)=K17),"",_xll.ECONOMATICA($Q$6,$Q$8,,$B19&amp;K$5&amp;YEAR($Q$7),,,,)),"")</f>
        <v/>
      </c>
      <c r="L19" s="4" t="str">
        <f>IFERROR(IF(OR(_xll.ECONOMATICA($Q$6,$Q$8,,$B19&amp;L$5&amp;YEAR($Q$7),,,,)=L18,_xll.ECONOMATICA($Q$6,$Q$8,,$B19&amp;L$5&amp;YEAR($Q$7),,,,)=L17),"",_xll.ECONOMATICA($Q$6,$Q$8,,$B19&amp;L$5&amp;YEAR($Q$7),,,,)),"")</f>
        <v/>
      </c>
      <c r="M19" s="4">
        <f>IFERROR(IF(OR(_xll.ECONOMATICA($Q$6,$Q$8,,$B19&amp;M$5&amp;YEAR($Q$7),,,,)=M18,_xll.ECONOMATICA($Q$6,$Q$8,,$B19&amp;M$5&amp;YEAR($Q$7),,,,)=M17),"",_xll.ECONOMATICA($Q$6,$Q$8,,$B19&amp;M$5&amp;YEAR($Q$7),,,,)),"")</f>
        <v>19581.080000013098</v>
      </c>
      <c r="N19" s="52" t="str">
        <f>IFERROR(IF(OR(_xll.ECONOMATICA($Q$6,$Q$8,,$B19&amp;N$5&amp;YEAR($Q$7),,,,)=N18,_xll.ECONOMATICA($Q$6,$Q$8,,$B19&amp;N$5&amp;YEAR($Q$7),,,,)=N17),"",_xll.ECONOMATICA($Q$6,$Q$8,,$B19&amp;N$5&amp;YEAR($Q$7),,,,)),"")</f>
        <v/>
      </c>
      <c r="O19" s="4"/>
      <c r="P19" s="102"/>
      <c r="Q19" s="106"/>
    </row>
    <row r="20" spans="2:17" ht="15.6" x14ac:dyDescent="0.3">
      <c r="B20" s="51">
        <v>15</v>
      </c>
      <c r="C20" s="4">
        <f>IFERROR(IF(OR(_xll.ECONOMATICA($Q$6,$Q$8,,$B20&amp;C$5&amp;YEAR($Q$7),,,,)=C19,_xll.ECONOMATICA($Q$6,$Q$8,,$B20&amp;C$5&amp;YEAR($Q$7),,,,)=C18),"",_xll.ECONOMATICA($Q$6,$Q$8,,$B20&amp;C$5&amp;YEAR($Q$7),,,,)),"")</f>
        <v>19538.580000013098</v>
      </c>
      <c r="D20" s="4" t="str">
        <f>IFERROR(IF(OR(_xll.ECONOMATICA($Q$6,$Q$8,,$B20&amp;D$5&amp;YEAR($Q$7),,,,)=D19,_xll.ECONOMATICA($Q$6,$Q$8,,$B20&amp;D$5&amp;YEAR($Q$7),,,,)=D18),"",_xll.ECONOMATICA($Q$6,$Q$8,,$B20&amp;D$5&amp;YEAR($Q$7),,,,)),"")</f>
        <v/>
      </c>
      <c r="E20" s="4">
        <f>IFERROR(IF(OR(_xll.ECONOMATICA($Q$6,$Q$8,,$B20&amp;E$5&amp;YEAR($Q$7),,,,)=E19,_xll.ECONOMATICA($Q$6,$Q$8,,$B20&amp;E$5&amp;YEAR($Q$7),,,,)=E18),"",_xll.ECONOMATICA($Q$6,$Q$8,,$B20&amp;E$5&amp;YEAR($Q$7),,,,)),"")</f>
        <v>20919.0699999928</v>
      </c>
      <c r="F20" s="4" t="str">
        <f>IFERROR(IF(OR(_xll.ECONOMATICA($Q$6,$Q$8,,$B20&amp;F$5&amp;YEAR($Q$7),,,,)=F19,_xll.ECONOMATICA($Q$6,$Q$8,,$B20&amp;F$5&amp;YEAR($Q$7),,,,)=F18),"",_xll.ECONOMATICA($Q$6,$Q$8,,$B20&amp;F$5&amp;YEAR($Q$7),,,,)),"")</f>
        <v/>
      </c>
      <c r="G20" s="4" t="str">
        <f>IFERROR(IF(OR(_xll.ECONOMATICA($Q$6,$Q$8,,$B20&amp;G$5&amp;YEAR($Q$7),,,,)=G19,_xll.ECONOMATICA($Q$6,$Q$8,,$B20&amp;G$5&amp;YEAR($Q$7),,,,)=G18),"",_xll.ECONOMATICA($Q$6,$Q$8,,$B20&amp;G$5&amp;YEAR($Q$7),,,,)),"")</f>
        <v/>
      </c>
      <c r="H20" s="4" t="str">
        <f>IFERROR(IF(OR(_xll.ECONOMATICA($Q$6,$Q$8,,$B20&amp;H$5&amp;YEAR($Q$7),,,,)=H19,_xll.ECONOMATICA($Q$6,$Q$8,,$B20&amp;H$5&amp;YEAR($Q$7),,,,)=H18),"",_xll.ECONOMATICA($Q$6,$Q$8,,$B20&amp;H$5&amp;YEAR($Q$7),,,,)),"")</f>
        <v/>
      </c>
      <c r="I20" s="4">
        <f>IFERROR(IF(OR(_xll.ECONOMATICA($Q$6,$Q$8,,$B20&amp;I$5&amp;YEAR($Q$7),,,,)=I19,_xll.ECONOMATICA($Q$6,$Q$8,,$B20&amp;I$5&amp;YEAR($Q$7),,,,)=I18),"",_xll.ECONOMATICA($Q$6,$Q$8,,$B20&amp;I$5&amp;YEAR($Q$7),,,,)),"")</f>
        <v>20635</v>
      </c>
      <c r="J20" s="4" t="str">
        <f>IFERROR(IF(OR(_xll.ECONOMATICA($Q$6,$Q$8,,$B20&amp;J$5&amp;YEAR($Q$7),,,,)=J19,_xll.ECONOMATICA($Q$6,$Q$8,,$B20&amp;J$5&amp;YEAR($Q$7),,,,)=J18),"",_xll.ECONOMATICA($Q$6,$Q$8,,$B20&amp;J$5&amp;YEAR($Q$7),,,,)),"")</f>
        <v/>
      </c>
      <c r="K20" s="4" t="str">
        <f>IFERROR(IF(OR(_xll.ECONOMATICA($Q$6,$Q$8,,$B20&amp;K$5&amp;YEAR($Q$7),,,,)=K19,_xll.ECONOMATICA($Q$6,$Q$8,,$B20&amp;K$5&amp;YEAR($Q$7),,,,)=K18),"",_xll.ECONOMATICA($Q$6,$Q$8,,$B20&amp;K$5&amp;YEAR($Q$7),,,,)),"")</f>
        <v/>
      </c>
      <c r="L20" s="4" t="str">
        <f>IFERROR(IF(OR(_xll.ECONOMATICA($Q$6,$Q$8,,$B20&amp;L$5&amp;YEAR($Q$7),,,,)=L19,_xll.ECONOMATICA($Q$6,$Q$8,,$B20&amp;L$5&amp;YEAR($Q$7),,,,)=L18),"",_xll.ECONOMATICA($Q$6,$Q$8,,$B20&amp;L$5&amp;YEAR($Q$7),,,,)),"")</f>
        <v/>
      </c>
      <c r="M20" s="4">
        <f>IFERROR(IF(OR(_xll.ECONOMATICA($Q$6,$Q$8,,$B20&amp;M$5&amp;YEAR($Q$7),,,,)=M19,_xll.ECONOMATICA($Q$6,$Q$8,,$B20&amp;M$5&amp;YEAR($Q$7),,,,)=M18),"",_xll.ECONOMATICA($Q$6,$Q$8,,$B20&amp;M$5&amp;YEAR($Q$7),,,,)),"")</f>
        <v>19700.669999986902</v>
      </c>
      <c r="N20" s="52" t="str">
        <f>IFERROR(IF(OR(_xll.ECONOMATICA($Q$6,$Q$8,,$B20&amp;N$5&amp;YEAR($Q$7),,,,)=N19,_xll.ECONOMATICA($Q$6,$Q$8,,$B20&amp;N$5&amp;YEAR($Q$7),,,,)=N18),"",_xll.ECONOMATICA($Q$6,$Q$8,,$B20&amp;N$5&amp;YEAR($Q$7),,,,)),"")</f>
        <v/>
      </c>
      <c r="O20" s="4"/>
      <c r="P20" s="102" t="s">
        <v>22</v>
      </c>
      <c r="Q20" s="111">
        <f>_xll.ECONOMATICA($Q$6,"Return M","YTD",$Q$7,,,,"Decimal")</f>
        <v>4.2552466207780498E-2</v>
      </c>
    </row>
    <row r="21" spans="2:17" ht="15.6" x14ac:dyDescent="0.3">
      <c r="B21" s="51">
        <v>16</v>
      </c>
      <c r="C21" s="4">
        <f>IFERROR(IF(OR(_xll.ECONOMATICA($Q$6,$Q$8,,$B21&amp;C$5&amp;YEAR($Q$7),,,,)=C20,_xll.ECONOMATICA($Q$6,$Q$8,,$B21&amp;C$5&amp;YEAR($Q$7),,,,)=C19),"",_xll.ECONOMATICA($Q$6,$Q$8,,$B21&amp;C$5&amp;YEAR($Q$7),,,,)),"")</f>
        <v>19582.050000011899</v>
      </c>
      <c r="D21" s="4" t="str">
        <f>IFERROR(IF(OR(_xll.ECONOMATICA($Q$6,$Q$8,,$B21&amp;D$5&amp;YEAR($Q$7),,,,)=D20,_xll.ECONOMATICA($Q$6,$Q$8,,$B21&amp;D$5&amp;YEAR($Q$7),,,,)=D19),"",_xll.ECONOMATICA($Q$6,$Q$8,,$B21&amp;D$5&amp;YEAR($Q$7),,,,)),"")</f>
        <v/>
      </c>
      <c r="E21" s="4" t="str">
        <f>IFERROR(IF(OR(_xll.ECONOMATICA($Q$6,$Q$8,,$B21&amp;E$5&amp;YEAR($Q$7),,,,)=E20,_xll.ECONOMATICA($Q$6,$Q$8,,$B21&amp;E$5&amp;YEAR($Q$7),,,,)=E19),"",_xll.ECONOMATICA($Q$6,$Q$8,,$B21&amp;E$5&amp;YEAR($Q$7),,,,)),"")</f>
        <v/>
      </c>
      <c r="F21" s="4" t="str">
        <f>IFERROR(IF(OR(_xll.ECONOMATICA($Q$6,$Q$8,,$B21&amp;F$5&amp;YEAR($Q$7),,,,)=F20,_xll.ECONOMATICA($Q$6,$Q$8,,$B21&amp;F$5&amp;YEAR($Q$7),,,,)=F19),"",_xll.ECONOMATICA($Q$6,$Q$8,,$B21&amp;F$5&amp;YEAR($Q$7),,,,)),"")</f>
        <v/>
      </c>
      <c r="G21" s="4" t="str">
        <f>IFERROR(IF(OR(_xll.ECONOMATICA($Q$6,$Q$8,,$B21&amp;G$5&amp;YEAR($Q$7),,,,)=G20,_xll.ECONOMATICA($Q$6,$Q$8,,$B21&amp;G$5&amp;YEAR($Q$7),,,,)=G19),"",_xll.ECONOMATICA($Q$6,$Q$8,,$B21&amp;G$5&amp;YEAR($Q$7),,,,)),"")</f>
        <v/>
      </c>
      <c r="H21" s="4" t="str">
        <f>IFERROR(IF(OR(_xll.ECONOMATICA($Q$6,$Q$8,,$B21&amp;H$5&amp;YEAR($Q$7),,,,)=H20,_xll.ECONOMATICA($Q$6,$Q$8,,$B21&amp;H$5&amp;YEAR($Q$7),,,,)=H19),"",_xll.ECONOMATICA($Q$6,$Q$8,,$B21&amp;H$5&amp;YEAR($Q$7),,,,)),"")</f>
        <v/>
      </c>
      <c r="I21" s="4">
        <f>IFERROR(IF(OR(_xll.ECONOMATICA($Q$6,$Q$8,,$B21&amp;I$5&amp;YEAR($Q$7),,,,)=I20,_xll.ECONOMATICA($Q$6,$Q$8,,$B21&amp;I$5&amp;YEAR($Q$7),,,,)=I19),"",_xll.ECONOMATICA($Q$6,$Q$8,,$B21&amp;I$5&amp;YEAR($Q$7),,,,)),"")</f>
        <v>20805.870000004801</v>
      </c>
      <c r="J21" s="4" t="str">
        <f>IFERROR(IF(OR(_xll.ECONOMATICA($Q$6,$Q$8,,$B21&amp;J$5&amp;YEAR($Q$7),,,,)=J20,_xll.ECONOMATICA($Q$6,$Q$8,,$B21&amp;J$5&amp;YEAR($Q$7),,,,)=J19),"",_xll.ECONOMATICA($Q$6,$Q$8,,$B21&amp;J$5&amp;YEAR($Q$7),,,,)),"")</f>
        <v/>
      </c>
      <c r="K21" s="4" t="str">
        <f>IFERROR(IF(OR(_xll.ECONOMATICA($Q$6,$Q$8,,$B21&amp;K$5&amp;YEAR($Q$7),,,,)=K20,_xll.ECONOMATICA($Q$6,$Q$8,,$B21&amp;K$5&amp;YEAR($Q$7),,,,)=K19),"",_xll.ECONOMATICA($Q$6,$Q$8,,$B21&amp;K$5&amp;YEAR($Q$7),,,,)),"")</f>
        <v/>
      </c>
      <c r="L21" s="4" t="str">
        <f>IFERROR(IF(OR(_xll.ECONOMATICA($Q$6,$Q$8,,$B21&amp;L$5&amp;YEAR($Q$7),,,,)=L20,_xll.ECONOMATICA($Q$6,$Q$8,,$B21&amp;L$5&amp;YEAR($Q$7),,,,)=L19),"",_xll.ECONOMATICA($Q$6,$Q$8,,$B21&amp;L$5&amp;YEAR($Q$7),,,,)),"")</f>
        <v/>
      </c>
      <c r="M21" s="4" t="str">
        <f>IFERROR(IF(OR(_xll.ECONOMATICA($Q$6,$Q$8,,$B21&amp;M$5&amp;YEAR($Q$7),,,,)=M20,_xll.ECONOMATICA($Q$6,$Q$8,,$B21&amp;M$5&amp;YEAR($Q$7),,,,)=M19),"",_xll.ECONOMATICA($Q$6,$Q$8,,$B21&amp;M$5&amp;YEAR($Q$7),,,,)),"")</f>
        <v/>
      </c>
      <c r="N21" s="52" t="str">
        <f>IFERROR(IF(OR(_xll.ECONOMATICA($Q$6,$Q$8,,$B21&amp;N$5&amp;YEAR($Q$7),,,,)=N20,_xll.ECONOMATICA($Q$6,$Q$8,,$B21&amp;N$5&amp;YEAR($Q$7),,,,)=N19),"",_xll.ECONOMATICA($Q$6,$Q$8,,$B21&amp;N$5&amp;YEAR($Q$7),,,,)),"")</f>
        <v/>
      </c>
      <c r="O21" s="4"/>
      <c r="P21" s="102" t="s">
        <v>23</v>
      </c>
      <c r="Q21" s="111">
        <f>_xll.ECONOMATICA($Q$6,"Return M","YTD",$Q$7,,,,"Decimal",,,,{"std.tec.dret.mom=true"})</f>
        <v>-4.65977556041616E-2</v>
      </c>
    </row>
    <row r="22" spans="2:17" ht="15.6" x14ac:dyDescent="0.3">
      <c r="B22" s="51">
        <v>17</v>
      </c>
      <c r="C22" s="4">
        <f>IFERROR(IF(OR(_xll.ECONOMATICA($Q$6,$Q$8,,$B22&amp;C$5&amp;YEAR($Q$7),,,,)=C21,_xll.ECONOMATICA($Q$6,$Q$8,,$B22&amp;C$5&amp;YEAR($Q$7),,,,)=C20),"",_xll.ECONOMATICA($Q$6,$Q$8,,$B22&amp;C$5&amp;YEAR($Q$7),,,,)),"")</f>
        <v>19659.120000004801</v>
      </c>
      <c r="D22" s="4" t="str">
        <f>IFERROR(IF(OR(_xll.ECONOMATICA($Q$6,$Q$8,,$B22&amp;D$5&amp;YEAR($Q$7),,,,)=D21,_xll.ECONOMATICA($Q$6,$Q$8,,$B22&amp;D$5&amp;YEAR($Q$7),,,,)=D20),"",_xll.ECONOMATICA($Q$6,$Q$8,,$B22&amp;D$5&amp;YEAR($Q$7),,,,)),"")</f>
        <v/>
      </c>
      <c r="E22" s="4" t="str">
        <f>IFERROR(IF(OR(_xll.ECONOMATICA($Q$6,$Q$8,,$B22&amp;E$5&amp;YEAR($Q$7),,,,)=E21,_xll.ECONOMATICA($Q$6,$Q$8,,$B22&amp;E$5&amp;YEAR($Q$7),,,,)=E20),"",_xll.ECONOMATICA($Q$6,$Q$8,,$B22&amp;E$5&amp;YEAR($Q$7),,,,)),"")</f>
        <v/>
      </c>
      <c r="F22" s="4" t="str">
        <f>IFERROR(IF(OR(_xll.ECONOMATICA($Q$6,$Q$8,,$B22&amp;F$5&amp;YEAR($Q$7),,,,)=F21,_xll.ECONOMATICA($Q$6,$Q$8,,$B22&amp;F$5&amp;YEAR($Q$7),,,,)=F20),"",_xll.ECONOMATICA($Q$6,$Q$8,,$B22&amp;F$5&amp;YEAR($Q$7),,,,)),"")</f>
        <v/>
      </c>
      <c r="G22" s="4" t="str">
        <f>IFERROR(IF(OR(_xll.ECONOMATICA($Q$6,$Q$8,,$B22&amp;G$5&amp;YEAR($Q$7),,,,)=G21,_xll.ECONOMATICA($Q$6,$Q$8,,$B22&amp;G$5&amp;YEAR($Q$7),,,,)=G20),"",_xll.ECONOMATICA($Q$6,$Q$8,,$B22&amp;G$5&amp;YEAR($Q$7),,,,)),"")</f>
        <v/>
      </c>
      <c r="H22" s="4">
        <f>IFERROR(IF(OR(_xll.ECONOMATICA($Q$6,$Q$8,,$B22&amp;H$5&amp;YEAR($Q$7),,,,)=H21,_xll.ECONOMATICA($Q$6,$Q$8,,$B22&amp;H$5&amp;YEAR($Q$7),,,,)=H20),"",_xll.ECONOMATICA($Q$6,$Q$8,,$B22&amp;H$5&amp;YEAR($Q$7),,,,)),"")</f>
        <v>20206.580000013098</v>
      </c>
      <c r="I22" s="4">
        <f>IFERROR(IF(OR(_xll.ECONOMATICA($Q$6,$Q$8,,$B22&amp;I$5&amp;YEAR($Q$7),,,,)=I21,_xll.ECONOMATICA($Q$6,$Q$8,,$B22&amp;I$5&amp;YEAR($Q$7),,,,)=I20),"",_xll.ECONOMATICA($Q$6,$Q$8,,$B22&amp;I$5&amp;YEAR($Q$7),,,,)),"")</f>
        <v>20842.669999986902</v>
      </c>
      <c r="J22" s="4" t="str">
        <f>IFERROR(IF(OR(_xll.ECONOMATICA($Q$6,$Q$8,,$B22&amp;J$5&amp;YEAR($Q$7),,,,)=J21,_xll.ECONOMATICA($Q$6,$Q$8,,$B22&amp;J$5&amp;YEAR($Q$7),,,,)=J20),"",_xll.ECONOMATICA($Q$6,$Q$8,,$B22&amp;J$5&amp;YEAR($Q$7),,,,)),"")</f>
        <v/>
      </c>
      <c r="K22" s="4" t="str">
        <f>IFERROR(IF(OR(_xll.ECONOMATICA($Q$6,$Q$8,,$B22&amp;K$5&amp;YEAR($Q$7),,,,)=K21,_xll.ECONOMATICA($Q$6,$Q$8,,$B22&amp;K$5&amp;YEAR($Q$7),,,,)=K20),"",_xll.ECONOMATICA($Q$6,$Q$8,,$B22&amp;K$5&amp;YEAR($Q$7),,,,)),"")</f>
        <v/>
      </c>
      <c r="L22" s="4" t="str">
        <f>IFERROR(IF(OR(_xll.ECONOMATICA($Q$6,$Q$8,,$B22&amp;L$5&amp;YEAR($Q$7),,,,)=L21,_xll.ECONOMATICA($Q$6,$Q$8,,$B22&amp;L$5&amp;YEAR($Q$7),,,,)=L20),"",_xll.ECONOMATICA($Q$6,$Q$8,,$B22&amp;L$5&amp;YEAR($Q$7),,,,)),"")</f>
        <v/>
      </c>
      <c r="M22" s="4" t="str">
        <f>IFERROR(IF(OR(_xll.ECONOMATICA($Q$6,$Q$8,,$B22&amp;M$5&amp;YEAR($Q$7),,,,)=M21,_xll.ECONOMATICA($Q$6,$Q$8,,$B22&amp;M$5&amp;YEAR($Q$7),,,,)=M20),"",_xll.ECONOMATICA($Q$6,$Q$8,,$B22&amp;M$5&amp;YEAR($Q$7),,,,)),"")</f>
        <v/>
      </c>
      <c r="N22" s="52" t="str">
        <f>IFERROR(IF(OR(_xll.ECONOMATICA($Q$6,$Q$8,,$B22&amp;N$5&amp;YEAR($Q$7),,,,)=N21,_xll.ECONOMATICA($Q$6,$Q$8,,$B22&amp;N$5&amp;YEAR($Q$7),,,,)=N20),"",_xll.ECONOMATICA($Q$6,$Q$8,,$B22&amp;N$5&amp;YEAR($Q$7),,,,)),"")</f>
        <v/>
      </c>
      <c r="O22" s="4"/>
      <c r="P22" s="102" t="s">
        <v>27</v>
      </c>
      <c r="Q22" s="111">
        <f>_xll.ECONOMATICA($Q$6,"Return M","YTD",$Q$7,,,,"Decimal",,,,{"jtc.per=0";"std.tec.dret.per=0"})</f>
        <v>1.4742286442924499E-2</v>
      </c>
    </row>
    <row r="23" spans="2:17" ht="15.6" x14ac:dyDescent="0.3">
      <c r="B23" s="51">
        <v>18</v>
      </c>
      <c r="C23" s="4">
        <f>IFERROR(IF(OR(_xll.ECONOMATICA($Q$6,$Q$8,,$B23&amp;C$5&amp;YEAR($Q$7),,,,)=C22,_xll.ECONOMATICA($Q$6,$Q$8,,$B23&amp;C$5&amp;YEAR($Q$7),,,,)=C21),"",_xll.ECONOMATICA($Q$6,$Q$8,,$B23&amp;C$5&amp;YEAR($Q$7),,,,)),"")</f>
        <v>19573.360000014301</v>
      </c>
      <c r="D23" s="4" t="str">
        <f>IFERROR(IF(OR(_xll.ECONOMATICA($Q$6,$Q$8,,$B23&amp;D$5&amp;YEAR($Q$7),,,,)=D22,_xll.ECONOMATICA($Q$6,$Q$8,,$B23&amp;D$5&amp;YEAR($Q$7),,,,)=D21),"",_xll.ECONOMATICA($Q$6,$Q$8,,$B23&amp;D$5&amp;YEAR($Q$7),,,,)),"")</f>
        <v/>
      </c>
      <c r="E23" s="4">
        <f>IFERROR(IF(OR(_xll.ECONOMATICA($Q$6,$Q$8,,$B23&amp;E$5&amp;YEAR($Q$7),,,,)=E22,_xll.ECONOMATICA($Q$6,$Q$8,,$B23&amp;E$5&amp;YEAR($Q$7),,,,)=E21),"",_xll.ECONOMATICA($Q$6,$Q$8,,$B23&amp;E$5&amp;YEAR($Q$7),,,,)),"")</f>
        <v>21004.560000002399</v>
      </c>
      <c r="F23" s="4" t="str">
        <f>IFERROR(IF(OR(_xll.ECONOMATICA($Q$6,$Q$8,,$B23&amp;F$5&amp;YEAR($Q$7),,,,)=F22,_xll.ECONOMATICA($Q$6,$Q$8,,$B23&amp;F$5&amp;YEAR($Q$7),,,,)=F21),"",_xll.ECONOMATICA($Q$6,$Q$8,,$B23&amp;F$5&amp;YEAR($Q$7),,,,)),"")</f>
        <v/>
      </c>
      <c r="G23" s="4" t="str">
        <f>IFERROR(IF(OR(_xll.ECONOMATICA($Q$6,$Q$8,,$B23&amp;G$5&amp;YEAR($Q$7),,,,)=G22,_xll.ECONOMATICA($Q$6,$Q$8,,$B23&amp;G$5&amp;YEAR($Q$7),,,,)=G21),"",_xll.ECONOMATICA($Q$6,$Q$8,,$B23&amp;G$5&amp;YEAR($Q$7),,,,)),"")</f>
        <v/>
      </c>
      <c r="H23" s="4">
        <f>IFERROR(IF(OR(_xll.ECONOMATICA($Q$6,$Q$8,,$B23&amp;H$5&amp;YEAR($Q$7),,,,)=H22,_xll.ECONOMATICA($Q$6,$Q$8,,$B23&amp;H$5&amp;YEAR($Q$7),,,,)=H21),"",_xll.ECONOMATICA($Q$6,$Q$8,,$B23&amp;H$5&amp;YEAR($Q$7),,,,)),"")</f>
        <v>20363.599999994</v>
      </c>
      <c r="I23" s="4">
        <f>IFERROR(IF(OR(_xll.ECONOMATICA($Q$6,$Q$8,,$B23&amp;I$5&amp;YEAR($Q$7),,,,)=I22,_xll.ECONOMATICA($Q$6,$Q$8,,$B23&amp;I$5&amp;YEAR($Q$7),,,,)=I21),"",_xll.ECONOMATICA($Q$6,$Q$8,,$B23&amp;I$5&amp;YEAR($Q$7),,,,)),"")</f>
        <v>20919.650000006</v>
      </c>
      <c r="J23" s="4" t="str">
        <f>IFERROR(IF(OR(_xll.ECONOMATICA($Q$6,$Q$8,,$B23&amp;J$5&amp;YEAR($Q$7),,,,)=J22,_xll.ECONOMATICA($Q$6,$Q$8,,$B23&amp;J$5&amp;YEAR($Q$7),,,,)=J21),"",_xll.ECONOMATICA($Q$6,$Q$8,,$B23&amp;J$5&amp;YEAR($Q$7),,,,)),"")</f>
        <v/>
      </c>
      <c r="K23" s="4" t="str">
        <f>IFERROR(IF(OR(_xll.ECONOMATICA($Q$6,$Q$8,,$B23&amp;K$5&amp;YEAR($Q$7),,,,)=K22,_xll.ECONOMATICA($Q$6,$Q$8,,$B23&amp;K$5&amp;YEAR($Q$7),,,,)=K21),"",_xll.ECONOMATICA($Q$6,$Q$8,,$B23&amp;K$5&amp;YEAR($Q$7),,,,)),"")</f>
        <v/>
      </c>
      <c r="L23" s="4" t="str">
        <f>IFERROR(IF(OR(_xll.ECONOMATICA($Q$6,$Q$8,,$B23&amp;L$5&amp;YEAR($Q$7),,,,)=L22,_xll.ECONOMATICA($Q$6,$Q$8,,$B23&amp;L$5&amp;YEAR($Q$7),,,,)=L21),"",_xll.ECONOMATICA($Q$6,$Q$8,,$B23&amp;L$5&amp;YEAR($Q$7),,,,)),"")</f>
        <v/>
      </c>
      <c r="M23" s="4">
        <f>IFERROR(IF(OR(_xll.ECONOMATICA($Q$6,$Q$8,,$B23&amp;M$5&amp;YEAR($Q$7),,,,)=M22,_xll.ECONOMATICA($Q$6,$Q$8,,$B23&amp;M$5&amp;YEAR($Q$7),,,,)=M21),"",_xll.ECONOMATICA($Q$6,$Q$8,,$B23&amp;M$5&amp;YEAR($Q$7),,,,)),"")</f>
        <v>19742.800000011899</v>
      </c>
      <c r="N23" s="52" t="str">
        <f>IFERROR(IF(OR(_xll.ECONOMATICA($Q$6,$Q$8,,$B23&amp;N$5&amp;YEAR($Q$7),,,,)=N22,_xll.ECONOMATICA($Q$6,$Q$8,,$B23&amp;N$5&amp;YEAR($Q$7),,,,)=N21),"",_xll.ECONOMATICA($Q$6,$Q$8,,$B23&amp;N$5&amp;YEAR($Q$7),,,,)),"")</f>
        <v/>
      </c>
      <c r="O23" s="4"/>
      <c r="P23" s="102" t="s">
        <v>28</v>
      </c>
      <c r="Q23" s="111">
        <f>_xll.ECONOMATICA($Q$6,"Return M","YTD",$Q$7,,,,"Decimal",,,,{"jtc.per=0";"std.tec.dret.per=0";"std.tec.dret.mom=true"})</f>
        <v>-2.3193320059363001E-2</v>
      </c>
    </row>
    <row r="24" spans="2:17" ht="15.6" x14ac:dyDescent="0.3">
      <c r="B24" s="51">
        <v>19</v>
      </c>
      <c r="C24" s="4" t="str">
        <f>IFERROR(IF(OR(_xll.ECONOMATICA($Q$6,$Q$8,,$B24&amp;C$5&amp;YEAR($Q$7),,,,)=C23,_xll.ECONOMATICA($Q$6,$Q$8,,$B24&amp;C$5&amp;YEAR($Q$7),,,,)=C22),"",_xll.ECONOMATICA($Q$6,$Q$8,,$B24&amp;C$5&amp;YEAR($Q$7),,,,)),"")</f>
        <v/>
      </c>
      <c r="D24" s="4" t="str">
        <f>IFERROR(IF(OR(_xll.ECONOMATICA($Q$6,$Q$8,,$B24&amp;D$5&amp;YEAR($Q$7),,,,)=D23,_xll.ECONOMATICA($Q$6,$Q$8,,$B24&amp;D$5&amp;YEAR($Q$7),,,,)=D22),"",_xll.ECONOMATICA($Q$6,$Q$8,,$B24&amp;D$5&amp;YEAR($Q$7),,,,)),"")</f>
        <v/>
      </c>
      <c r="E24" s="4">
        <f>IFERROR(IF(OR(_xll.ECONOMATICA($Q$6,$Q$8,,$B24&amp;E$5&amp;YEAR($Q$7),,,,)=E23,_xll.ECONOMATICA($Q$6,$Q$8,,$B24&amp;E$5&amp;YEAR($Q$7),,,,)=E22),"",_xll.ECONOMATICA($Q$6,$Q$8,,$B24&amp;E$5&amp;YEAR($Q$7),,,,)),"")</f>
        <v>21134.689999997601</v>
      </c>
      <c r="F24" s="4" t="str">
        <f>IFERROR(IF(OR(_xll.ECONOMATICA($Q$6,$Q$8,,$B24&amp;F$5&amp;YEAR($Q$7),,,,)=F23,_xll.ECONOMATICA($Q$6,$Q$8,,$B24&amp;F$5&amp;YEAR($Q$7),,,,)=F22),"",_xll.ECONOMATICA($Q$6,$Q$8,,$B24&amp;F$5&amp;YEAR($Q$7),,,,)),"")</f>
        <v/>
      </c>
      <c r="G24" s="4" t="str">
        <f>IFERROR(IF(OR(_xll.ECONOMATICA($Q$6,$Q$8,,$B24&amp;G$5&amp;YEAR($Q$7),,,,)=G23,_xll.ECONOMATICA($Q$6,$Q$8,,$B24&amp;G$5&amp;YEAR($Q$7),,,,)=G22),"",_xll.ECONOMATICA($Q$6,$Q$8,,$B24&amp;G$5&amp;YEAR($Q$7),,,,)),"")</f>
        <v/>
      </c>
      <c r="H24" s="4">
        <f>IFERROR(IF(OR(_xll.ECONOMATICA($Q$6,$Q$8,,$B24&amp;H$5&amp;YEAR($Q$7),,,,)=H23,_xll.ECONOMATICA($Q$6,$Q$8,,$B24&amp;H$5&amp;YEAR($Q$7),,,,)=H22),"",_xll.ECONOMATICA($Q$6,$Q$8,,$B24&amp;H$5&amp;YEAR($Q$7),,,,)),"")</f>
        <v>20298.909999996398</v>
      </c>
      <c r="I24" s="4">
        <f>IFERROR(IF(OR(_xll.ECONOMATICA($Q$6,$Q$8,,$B24&amp;I$5&amp;YEAR($Q$7),,,,)=I23,_xll.ECONOMATICA($Q$6,$Q$8,,$B24&amp;I$5&amp;YEAR($Q$7),,,,)=I22),"",_xll.ECONOMATICA($Q$6,$Q$8,,$B24&amp;I$5&amp;YEAR($Q$7),,,,)),"")</f>
        <v>20845.289999991699</v>
      </c>
      <c r="J24" s="4" t="str">
        <f>IFERROR(IF(OR(_xll.ECONOMATICA($Q$6,$Q$8,,$B24&amp;J$5&amp;YEAR($Q$7),,,,)=J23,_xll.ECONOMATICA($Q$6,$Q$8,,$B24&amp;J$5&amp;YEAR($Q$7),,,,)=J22),"",_xll.ECONOMATICA($Q$6,$Q$8,,$B24&amp;J$5&amp;YEAR($Q$7),,,,)),"")</f>
        <v/>
      </c>
      <c r="K24" s="4" t="str">
        <f>IFERROR(IF(OR(_xll.ECONOMATICA($Q$6,$Q$8,,$B24&amp;K$5&amp;YEAR($Q$7),,,,)=K23,_xll.ECONOMATICA($Q$6,$Q$8,,$B24&amp;K$5&amp;YEAR($Q$7),,,,)=K22),"",_xll.ECONOMATICA($Q$6,$Q$8,,$B24&amp;K$5&amp;YEAR($Q$7),,,,)),"")</f>
        <v/>
      </c>
      <c r="L24" s="4" t="str">
        <f>IFERROR(IF(OR(_xll.ECONOMATICA($Q$6,$Q$8,,$B24&amp;L$5&amp;YEAR($Q$7),,,,)=L23,_xll.ECONOMATICA($Q$6,$Q$8,,$B24&amp;L$5&amp;YEAR($Q$7),,,,)=L22),"",_xll.ECONOMATICA($Q$6,$Q$8,,$B24&amp;L$5&amp;YEAR($Q$7),,,,)),"")</f>
        <v/>
      </c>
      <c r="M24" s="4">
        <f>IFERROR(IF(OR(_xll.ECONOMATICA($Q$6,$Q$8,,$B24&amp;M$5&amp;YEAR($Q$7),,,,)=M23,_xll.ECONOMATICA($Q$6,$Q$8,,$B24&amp;M$5&amp;YEAR($Q$7),,,,)=M22),"",_xll.ECONOMATICA($Q$6,$Q$8,,$B24&amp;M$5&amp;YEAR($Q$7),,,,)),"")</f>
        <v>19743.219999998801</v>
      </c>
      <c r="N24" s="52" t="str">
        <f>IFERROR(IF(OR(_xll.ECONOMATICA($Q$6,$Q$8,,$B24&amp;N$5&amp;YEAR($Q$7),,,,)=N23,_xll.ECONOMATICA($Q$6,$Q$8,,$B24&amp;N$5&amp;YEAR($Q$7),,,,)=N22),"",_xll.ECONOMATICA($Q$6,$Q$8,,$B24&amp;N$5&amp;YEAR($Q$7),,,,)),"")</f>
        <v/>
      </c>
      <c r="O24" s="4"/>
      <c r="P24" s="102"/>
      <c r="Q24" s="106"/>
    </row>
    <row r="25" spans="2:17" ht="15.6" x14ac:dyDescent="0.3">
      <c r="B25" s="51">
        <v>20</v>
      </c>
      <c r="C25" s="4" t="str">
        <f>IFERROR(IF(OR(_xll.ECONOMATICA($Q$6,$Q$8,,$B25&amp;C$5&amp;YEAR($Q$7),,,,)=C24,_xll.ECONOMATICA($Q$6,$Q$8,,$B25&amp;C$5&amp;YEAR($Q$7),,,,)=C23),"",_xll.ECONOMATICA($Q$6,$Q$8,,$B25&amp;C$5&amp;YEAR($Q$7),,,,)),"")</f>
        <v/>
      </c>
      <c r="D25" s="4" t="str">
        <f>IFERROR(IF(OR(_xll.ECONOMATICA($Q$6,$Q$8,,$B25&amp;D$5&amp;YEAR($Q$7),,,,)=D24,_xll.ECONOMATICA($Q$6,$Q$8,,$B25&amp;D$5&amp;YEAR($Q$7),,,,)=D23),"",_xll.ECONOMATICA($Q$6,$Q$8,,$B25&amp;D$5&amp;YEAR($Q$7),,,,)),"")</f>
        <v/>
      </c>
      <c r="E25" s="4">
        <f>IFERROR(IF(OR(_xll.ECONOMATICA($Q$6,$Q$8,,$B25&amp;E$5&amp;YEAR($Q$7),,,,)=E24,_xll.ECONOMATICA($Q$6,$Q$8,,$B25&amp;E$5&amp;YEAR($Q$7),,,,)=E23),"",_xll.ECONOMATICA($Q$6,$Q$8,,$B25&amp;E$5&amp;YEAR($Q$7),,,,)),"")</f>
        <v>21170.800000011899</v>
      </c>
      <c r="F25" s="4" t="str">
        <f>IFERROR(IF(OR(_xll.ECONOMATICA($Q$6,$Q$8,,$B25&amp;F$5&amp;YEAR($Q$7),,,,)=F24,_xll.ECONOMATICA($Q$6,$Q$8,,$B25&amp;F$5&amp;YEAR($Q$7),,,,)=F23),"",_xll.ECONOMATICA($Q$6,$Q$8,,$B25&amp;F$5&amp;YEAR($Q$7),,,,)),"")</f>
        <v/>
      </c>
      <c r="G25" s="4" t="str">
        <f>IFERROR(IF(OR(_xll.ECONOMATICA($Q$6,$Q$8,,$B25&amp;G$5&amp;YEAR($Q$7),,,,)=G24,_xll.ECONOMATICA($Q$6,$Q$8,,$B25&amp;G$5&amp;YEAR($Q$7),,,,)=G23),"",_xll.ECONOMATICA($Q$6,$Q$8,,$B25&amp;G$5&amp;YEAR($Q$7),,,,)),"")</f>
        <v/>
      </c>
      <c r="H25" s="4">
        <f>IFERROR(IF(OR(_xll.ECONOMATICA($Q$6,$Q$8,,$B25&amp;H$5&amp;YEAR($Q$7),,,,)=H24,_xll.ECONOMATICA($Q$6,$Q$8,,$B25&amp;H$5&amp;YEAR($Q$7),,,,)=H23),"",_xll.ECONOMATICA($Q$6,$Q$8,,$B25&amp;H$5&amp;YEAR($Q$7),,,,)),"")</f>
        <v>20587.849999994</v>
      </c>
      <c r="I25" s="4" t="str">
        <f>IFERROR(IF(OR(_xll.ECONOMATICA($Q$6,$Q$8,,$B25&amp;I$5&amp;YEAR($Q$7),,,,)=I24,_xll.ECONOMATICA($Q$6,$Q$8,,$B25&amp;I$5&amp;YEAR($Q$7),,,,)=I23),"",_xll.ECONOMATICA($Q$6,$Q$8,,$B25&amp;I$5&amp;YEAR($Q$7),,,,)),"")</f>
        <v/>
      </c>
      <c r="J25" s="4" t="str">
        <f>IFERROR(IF(OR(_xll.ECONOMATICA($Q$6,$Q$8,,$B25&amp;J$5&amp;YEAR($Q$7),,,,)=J24,_xll.ECONOMATICA($Q$6,$Q$8,,$B25&amp;J$5&amp;YEAR($Q$7),,,,)=J23),"",_xll.ECONOMATICA($Q$6,$Q$8,,$B25&amp;J$5&amp;YEAR($Q$7),,,,)),"")</f>
        <v/>
      </c>
      <c r="K25" s="4" t="str">
        <f>IFERROR(IF(OR(_xll.ECONOMATICA($Q$6,$Q$8,,$B25&amp;K$5&amp;YEAR($Q$7),,,,)=K24,_xll.ECONOMATICA($Q$6,$Q$8,,$B25&amp;K$5&amp;YEAR($Q$7),,,,)=K23),"",_xll.ECONOMATICA($Q$6,$Q$8,,$B25&amp;K$5&amp;YEAR($Q$7),,,,)),"")</f>
        <v/>
      </c>
      <c r="L25" s="4" t="str">
        <f>IFERROR(IF(OR(_xll.ECONOMATICA($Q$6,$Q$8,,$B25&amp;L$5&amp;YEAR($Q$7),,,,)=L24,_xll.ECONOMATICA($Q$6,$Q$8,,$B25&amp;L$5&amp;YEAR($Q$7),,,,)=L23),"",_xll.ECONOMATICA($Q$6,$Q$8,,$B25&amp;L$5&amp;YEAR($Q$7),,,,)),"")</f>
        <v/>
      </c>
      <c r="M25" s="4">
        <f>IFERROR(IF(OR(_xll.ECONOMATICA($Q$6,$Q$8,,$B25&amp;M$5&amp;YEAR($Q$7),,,,)=M24,_xll.ECONOMATICA($Q$6,$Q$8,,$B25&amp;M$5&amp;YEAR($Q$7),,,,)=M23),"",_xll.ECONOMATICA($Q$6,$Q$8,,$B25&amp;M$5&amp;YEAR($Q$7),,,,)),"")</f>
        <v>19702.219999998801</v>
      </c>
      <c r="N25" s="52" t="str">
        <f>IFERROR(IF(OR(_xll.ECONOMATICA($Q$6,$Q$8,,$B25&amp;N$5&amp;YEAR($Q$7),,,,)=N24,_xll.ECONOMATICA($Q$6,$Q$8,,$B25&amp;N$5&amp;YEAR($Q$7),,,,)=N23),"",_xll.ECONOMATICA($Q$6,$Q$8,,$B25&amp;N$5&amp;YEAR($Q$7),,,,)),"")</f>
        <v/>
      </c>
      <c r="O25" s="4"/>
      <c r="P25" s="102" t="s">
        <v>24</v>
      </c>
      <c r="Q25" s="111">
        <f>_xll.ECONOMATICA($Q$6,"return","YTD",$Q$7,,,,"decimal",,,,)</f>
        <v>5.9320786447642597E-2</v>
      </c>
    </row>
    <row r="26" spans="2:17" ht="15.6" x14ac:dyDescent="0.3">
      <c r="B26" s="51">
        <v>21</v>
      </c>
      <c r="C26" s="4">
        <f>IFERROR(IF(OR(_xll.ECONOMATICA($Q$6,$Q$8,,$B26&amp;C$5&amp;YEAR($Q$7),,,,)=C25,_xll.ECONOMATICA($Q$6,$Q$8,,$B26&amp;C$5&amp;YEAR($Q$7),,,,)=C24),"",_xll.ECONOMATICA($Q$6,$Q$8,,$B26&amp;C$5&amp;YEAR($Q$7),,,,)),"")</f>
        <v>19580.150000006</v>
      </c>
      <c r="D26" s="4" t="str">
        <f>IFERROR(IF(OR(_xll.ECONOMATICA($Q$6,$Q$8,,$B26&amp;D$5&amp;YEAR($Q$7),,,,)=D25,_xll.ECONOMATICA($Q$6,$Q$8,,$B26&amp;D$5&amp;YEAR($Q$7),,,,)=D24),"",_xll.ECONOMATICA($Q$6,$Q$8,,$B26&amp;D$5&amp;YEAR($Q$7),,,,)),"")</f>
        <v/>
      </c>
      <c r="E26" s="4">
        <f>IFERROR(IF(OR(_xll.ECONOMATICA($Q$6,$Q$8,,$B26&amp;E$5&amp;YEAR($Q$7),,,,)=E25,_xll.ECONOMATICA($Q$6,$Q$8,,$B26&amp;E$5&amp;YEAR($Q$7),,,,)=E24),"",_xll.ECONOMATICA($Q$6,$Q$8,,$B26&amp;E$5&amp;YEAR($Q$7),,,,)),"")</f>
        <v>21141.5200000107</v>
      </c>
      <c r="F26" s="4" t="str">
        <f>IFERROR(IF(OR(_xll.ECONOMATICA($Q$6,$Q$8,,$B26&amp;F$5&amp;YEAR($Q$7),,,,)=F25,_xll.ECONOMATICA($Q$6,$Q$8,,$B26&amp;F$5&amp;YEAR($Q$7),,,,)=F24),"",_xll.ECONOMATICA($Q$6,$Q$8,,$B26&amp;F$5&amp;YEAR($Q$7),,,,)),"")</f>
        <v/>
      </c>
      <c r="G26" s="4" t="str">
        <f>IFERROR(IF(OR(_xll.ECONOMATICA($Q$6,$Q$8,,$B26&amp;G$5&amp;YEAR($Q$7),,,,)=G25,_xll.ECONOMATICA($Q$6,$Q$8,,$B26&amp;G$5&amp;YEAR($Q$7),,,,)=G24),"",_xll.ECONOMATICA($Q$6,$Q$8,,$B26&amp;G$5&amp;YEAR($Q$7),,,,)),"")</f>
        <v/>
      </c>
      <c r="H26" s="4">
        <f>IFERROR(IF(OR(_xll.ECONOMATICA($Q$6,$Q$8,,$B26&amp;H$5&amp;YEAR($Q$7),,,,)=H25,_xll.ECONOMATICA($Q$6,$Q$8,,$B26&amp;H$5&amp;YEAR($Q$7),,,,)=H24),"",_xll.ECONOMATICA($Q$6,$Q$8,,$B26&amp;H$5&amp;YEAR($Q$7),,,,)),"")</f>
        <v>20490.949999988101</v>
      </c>
      <c r="I26" s="4" t="str">
        <f>IFERROR(IF(OR(_xll.ECONOMATICA($Q$6,$Q$8,,$B26&amp;I$5&amp;YEAR($Q$7),,,,)=I25,_xll.ECONOMATICA($Q$6,$Q$8,,$B26&amp;I$5&amp;YEAR($Q$7),,,,)=I24),"",_xll.ECONOMATICA($Q$6,$Q$8,,$B26&amp;I$5&amp;YEAR($Q$7),,,,)),"")</f>
        <v/>
      </c>
      <c r="J26" s="4" t="str">
        <f>IFERROR(IF(OR(_xll.ECONOMATICA($Q$6,$Q$8,,$B26&amp;J$5&amp;YEAR($Q$7),,,,)=J25,_xll.ECONOMATICA($Q$6,$Q$8,,$B26&amp;J$5&amp;YEAR($Q$7),,,,)=J24),"",_xll.ECONOMATICA($Q$6,$Q$8,,$B26&amp;J$5&amp;YEAR($Q$7),,,,)),"")</f>
        <v/>
      </c>
      <c r="K26" s="4" t="str">
        <f>IFERROR(IF(OR(_xll.ECONOMATICA($Q$6,$Q$8,,$B26&amp;K$5&amp;YEAR($Q$7),,,,)=K25,_xll.ECONOMATICA($Q$6,$Q$8,,$B26&amp;K$5&amp;YEAR($Q$7),,,,)=K24),"",_xll.ECONOMATICA($Q$6,$Q$8,,$B26&amp;K$5&amp;YEAR($Q$7),,,,)),"")</f>
        <v/>
      </c>
      <c r="L26" s="4" t="str">
        <f>IFERROR(IF(OR(_xll.ECONOMATICA($Q$6,$Q$8,,$B26&amp;L$5&amp;YEAR($Q$7),,,,)=L25,_xll.ECONOMATICA($Q$6,$Q$8,,$B26&amp;L$5&amp;YEAR($Q$7),,,,)=L24),"",_xll.ECONOMATICA($Q$6,$Q$8,,$B26&amp;L$5&amp;YEAR($Q$7),,,,)),"")</f>
        <v/>
      </c>
      <c r="M26" s="4">
        <f>IFERROR(IF(OR(_xll.ECONOMATICA($Q$6,$Q$8,,$B26&amp;M$5&amp;YEAR($Q$7),,,,)=M25,_xll.ECONOMATICA($Q$6,$Q$8,,$B26&amp;M$5&amp;YEAR($Q$7),,,,)=M24),"",_xll.ECONOMATICA($Q$6,$Q$8,,$B26&amp;M$5&amp;YEAR($Q$7),,,,)),"")</f>
        <v>19755.039999991699</v>
      </c>
      <c r="N26" s="52" t="str">
        <f>IFERROR(IF(OR(_xll.ECONOMATICA($Q$6,$Q$8,,$B26&amp;N$5&amp;YEAR($Q$7),,,,)=N25,_xll.ECONOMATICA($Q$6,$Q$8,,$B26&amp;N$5&amp;YEAR($Q$7),,,,)=N24),"",_xll.ECONOMATICA($Q$6,$Q$8,,$B26&amp;N$5&amp;YEAR($Q$7),,,,)),"")</f>
        <v/>
      </c>
      <c r="O26" s="4"/>
      <c r="P26" s="102" t="s">
        <v>29</v>
      </c>
      <c r="Q26" s="111">
        <f>_xll.ECONOMATICA($Q$6,"return","YTD",$Q$7,,,,"decimal",,,,{"std.tec.ppr.per=2";"std.tec.ppr.pertd=false"})</f>
        <v>4.8138775946426904E-3</v>
      </c>
    </row>
    <row r="27" spans="2:17" ht="15.6" x14ac:dyDescent="0.3">
      <c r="B27" s="51">
        <v>22</v>
      </c>
      <c r="C27" s="4">
        <f>IFERROR(IF(OR(_xll.ECONOMATICA($Q$6,$Q$8,,$B27&amp;C$5&amp;YEAR($Q$7),,,,)=C26,_xll.ECONOMATICA($Q$6,$Q$8,,$B27&amp;C$5&amp;YEAR($Q$7),,,,)=C25),"",_xll.ECONOMATICA($Q$6,$Q$8,,$B27&amp;C$5&amp;YEAR($Q$7),,,,)),"")</f>
        <v>19509.439999997601</v>
      </c>
      <c r="D27" s="4" t="str">
        <f>IFERROR(IF(OR(_xll.ECONOMATICA($Q$6,$Q$8,,$B27&amp;D$5&amp;YEAR($Q$7),,,,)=D26,_xll.ECONOMATICA($Q$6,$Q$8,,$B27&amp;D$5&amp;YEAR($Q$7),,,,)=D25),"",_xll.ECONOMATICA($Q$6,$Q$8,,$B27&amp;D$5&amp;YEAR($Q$7),,,,)),"")</f>
        <v/>
      </c>
      <c r="E27" s="4">
        <f>IFERROR(IF(OR(_xll.ECONOMATICA($Q$6,$Q$8,,$B27&amp;E$5&amp;YEAR($Q$7),,,,)=E26,_xll.ECONOMATICA($Q$6,$Q$8,,$B27&amp;E$5&amp;YEAR($Q$7),,,,)=E25),"",_xll.ECONOMATICA($Q$6,$Q$8,,$B27&amp;E$5&amp;YEAR($Q$7),,,,)),"")</f>
        <v>21009.300000011899</v>
      </c>
      <c r="F27" s="4" t="str">
        <f>IFERROR(IF(OR(_xll.ECONOMATICA($Q$6,$Q$8,,$B27&amp;F$5&amp;YEAR($Q$7),,,,)=F26,_xll.ECONOMATICA($Q$6,$Q$8,,$B27&amp;F$5&amp;YEAR($Q$7),,,,)=F25),"",_xll.ECONOMATICA($Q$6,$Q$8,,$B27&amp;F$5&amp;YEAR($Q$7),,,,)),"")</f>
        <v/>
      </c>
      <c r="G27" s="4" t="str">
        <f>IFERROR(IF(OR(_xll.ECONOMATICA($Q$6,$Q$8,,$B27&amp;G$5&amp;YEAR($Q$7),,,,)=G26,_xll.ECONOMATICA($Q$6,$Q$8,,$B27&amp;G$5&amp;YEAR($Q$7),,,,)=G25),"",_xll.ECONOMATICA($Q$6,$Q$8,,$B27&amp;G$5&amp;YEAR($Q$7),,,,)),"")</f>
        <v/>
      </c>
      <c r="H27" s="4" t="str">
        <f>IFERROR(IF(OR(_xll.ECONOMATICA($Q$6,$Q$8,,$B27&amp;H$5&amp;YEAR($Q$7),,,,)=H26,_xll.ECONOMATICA($Q$6,$Q$8,,$B27&amp;H$5&amp;YEAR($Q$7),,,,)=H25),"",_xll.ECONOMATICA($Q$6,$Q$8,,$B27&amp;H$5&amp;YEAR($Q$7),,,,)),"")</f>
        <v/>
      </c>
      <c r="I27" s="4">
        <f>IFERROR(IF(OR(_xll.ECONOMATICA($Q$6,$Q$8,,$B27&amp;I$5&amp;YEAR($Q$7),,,,)=I26,_xll.ECONOMATICA($Q$6,$Q$8,,$B27&amp;I$5&amp;YEAR($Q$7),,,,)=I25),"",_xll.ECONOMATICA($Q$6,$Q$8,,$B27&amp;I$5&amp;YEAR($Q$7),,,,)),"")</f>
        <v>20783.4900000095</v>
      </c>
      <c r="J27" s="4" t="str">
        <f>IFERROR(IF(OR(_xll.ECONOMATICA($Q$6,$Q$8,,$B27&amp;J$5&amp;YEAR($Q$7),,,,)=J26,_xll.ECONOMATICA($Q$6,$Q$8,,$B27&amp;J$5&amp;YEAR($Q$7),,,,)=J25),"",_xll.ECONOMATICA($Q$6,$Q$8,,$B27&amp;J$5&amp;YEAR($Q$7),,,,)),"")</f>
        <v/>
      </c>
      <c r="K27" s="4" t="str">
        <f>IFERROR(IF(OR(_xll.ECONOMATICA($Q$6,$Q$8,,$B27&amp;K$5&amp;YEAR($Q$7),,,,)=K26,_xll.ECONOMATICA($Q$6,$Q$8,,$B27&amp;K$5&amp;YEAR($Q$7),,,,)=K25),"",_xll.ECONOMATICA($Q$6,$Q$8,,$B27&amp;K$5&amp;YEAR($Q$7),,,,)),"")</f>
        <v/>
      </c>
      <c r="L27" s="4" t="str">
        <f>IFERROR(IF(OR(_xll.ECONOMATICA($Q$6,$Q$8,,$B27&amp;L$5&amp;YEAR($Q$7),,,,)=L26,_xll.ECONOMATICA($Q$6,$Q$8,,$B27&amp;L$5&amp;YEAR($Q$7),,,,)=L25),"",_xll.ECONOMATICA($Q$6,$Q$8,,$B27&amp;L$5&amp;YEAR($Q$7),,,,)),"")</f>
        <v/>
      </c>
      <c r="M27" s="4">
        <f>IFERROR(IF(OR(_xll.ECONOMATICA($Q$6,$Q$8,,$B27&amp;M$5&amp;YEAR($Q$7),,,,)=M26,_xll.ECONOMATICA($Q$6,$Q$8,,$B27&amp;M$5&amp;YEAR($Q$7),,,,)=M25),"",_xll.ECONOMATICA($Q$6,$Q$8,,$B27&amp;M$5&amp;YEAR($Q$7),,,,)),"")</f>
        <v>19885.650000006</v>
      </c>
      <c r="N27" s="52" t="str">
        <f>IFERROR(IF(OR(_xll.ECONOMATICA($Q$6,$Q$8,,$B27&amp;N$5&amp;YEAR($Q$7),,,,)=N26,_xll.ECONOMATICA($Q$6,$Q$8,,$B27&amp;N$5&amp;YEAR($Q$7),,,,)=N25),"",_xll.ECONOMATICA($Q$6,$Q$8,,$B27&amp;N$5&amp;YEAR($Q$7),,,,)),"")</f>
        <v/>
      </c>
      <c r="O27" s="4"/>
      <c r="P27" s="102"/>
      <c r="Q27" s="111"/>
    </row>
    <row r="28" spans="2:17" ht="15.6" x14ac:dyDescent="0.3">
      <c r="B28" s="51">
        <v>23</v>
      </c>
      <c r="C28" s="4">
        <f>IFERROR(IF(OR(_xll.ECONOMATICA($Q$6,$Q$8,,$B28&amp;C$5&amp;YEAR($Q$7),,,,)=C27,_xll.ECONOMATICA($Q$6,$Q$8,,$B28&amp;C$5&amp;YEAR($Q$7),,,,)=C26),"",_xll.ECONOMATICA($Q$6,$Q$8,,$B28&amp;C$5&amp;YEAR($Q$7),,,,)),"")</f>
        <v>19566.5200000107</v>
      </c>
      <c r="D28" s="4" t="str">
        <f>IFERROR(IF(OR(_xll.ECONOMATICA($Q$6,$Q$8,,$B28&amp;D$5&amp;YEAR($Q$7),,,,)=D27,_xll.ECONOMATICA($Q$6,$Q$8,,$B28&amp;D$5&amp;YEAR($Q$7),,,,)=D26),"",_xll.ECONOMATICA($Q$6,$Q$8,,$B28&amp;D$5&amp;YEAR($Q$7),,,,)),"")</f>
        <v/>
      </c>
      <c r="E28" s="4" t="str">
        <f>IFERROR(IF(OR(_xll.ECONOMATICA($Q$6,$Q$8,,$B28&amp;E$5&amp;YEAR($Q$7),,,,)=E27,_xll.ECONOMATICA($Q$6,$Q$8,,$B28&amp;E$5&amp;YEAR($Q$7),,,,)=E26),"",_xll.ECONOMATICA($Q$6,$Q$8,,$B28&amp;E$5&amp;YEAR($Q$7),,,,)),"")</f>
        <v/>
      </c>
      <c r="F28" s="4" t="str">
        <f>IFERROR(IF(OR(_xll.ECONOMATICA($Q$6,$Q$8,,$B28&amp;F$5&amp;YEAR($Q$7),,,,)=F27,_xll.ECONOMATICA($Q$6,$Q$8,,$B28&amp;F$5&amp;YEAR($Q$7),,,,)=F26),"",_xll.ECONOMATICA($Q$6,$Q$8,,$B28&amp;F$5&amp;YEAR($Q$7),,,,)),"")</f>
        <v/>
      </c>
      <c r="G28" s="4" t="str">
        <f>IFERROR(IF(OR(_xll.ECONOMATICA($Q$6,$Q$8,,$B28&amp;G$5&amp;YEAR($Q$7),,,,)=G27,_xll.ECONOMATICA($Q$6,$Q$8,,$B28&amp;G$5&amp;YEAR($Q$7),,,,)=G26),"",_xll.ECONOMATICA($Q$6,$Q$8,,$B28&amp;G$5&amp;YEAR($Q$7),,,,)),"")</f>
        <v/>
      </c>
      <c r="H28" s="4" t="str">
        <f>IFERROR(IF(OR(_xll.ECONOMATICA($Q$6,$Q$8,,$B28&amp;H$5&amp;YEAR($Q$7),,,,)=H27,_xll.ECONOMATICA($Q$6,$Q$8,,$B28&amp;H$5&amp;YEAR($Q$7),,,,)=H26),"",_xll.ECONOMATICA($Q$6,$Q$8,,$B28&amp;H$5&amp;YEAR($Q$7),,,,)),"")</f>
        <v/>
      </c>
      <c r="I28" s="4">
        <f>IFERROR(IF(OR(_xll.ECONOMATICA($Q$6,$Q$8,,$B28&amp;I$5&amp;YEAR($Q$7),,,,)=I27,_xll.ECONOMATICA($Q$6,$Q$8,,$B28&amp;I$5&amp;YEAR($Q$7),,,,)=I26),"",_xll.ECONOMATICA($Q$6,$Q$8,,$B28&amp;I$5&amp;YEAR($Q$7),,,,)),"")</f>
        <v>20727.560000002399</v>
      </c>
      <c r="J28" s="4" t="str">
        <f>IFERROR(IF(OR(_xll.ECONOMATICA($Q$6,$Q$8,,$B28&amp;J$5&amp;YEAR($Q$7),,,,)=J27,_xll.ECONOMATICA($Q$6,$Q$8,,$B28&amp;J$5&amp;YEAR($Q$7),,,,)=J26),"",_xll.ECONOMATICA($Q$6,$Q$8,,$B28&amp;J$5&amp;YEAR($Q$7),,,,)),"")</f>
        <v/>
      </c>
      <c r="K28" s="4" t="str">
        <f>IFERROR(IF(OR(_xll.ECONOMATICA($Q$6,$Q$8,,$B28&amp;K$5&amp;YEAR($Q$7),,,,)=K27,_xll.ECONOMATICA($Q$6,$Q$8,,$B28&amp;K$5&amp;YEAR($Q$7),,,,)=K26),"",_xll.ECONOMATICA($Q$6,$Q$8,,$B28&amp;K$5&amp;YEAR($Q$7),,,,)),"")</f>
        <v/>
      </c>
      <c r="L28" s="4" t="str">
        <f>IFERROR(IF(OR(_xll.ECONOMATICA($Q$6,$Q$8,,$B28&amp;L$5&amp;YEAR($Q$7),,,,)=L27,_xll.ECONOMATICA($Q$6,$Q$8,,$B28&amp;L$5&amp;YEAR($Q$7),,,,)=L26),"",_xll.ECONOMATICA($Q$6,$Q$8,,$B28&amp;L$5&amp;YEAR($Q$7),,,,)),"")</f>
        <v/>
      </c>
      <c r="M28" s="4" t="str">
        <f>IFERROR(IF(OR(_xll.ECONOMATICA($Q$6,$Q$8,,$B28&amp;M$5&amp;YEAR($Q$7),,,,)=M27,_xll.ECONOMATICA($Q$6,$Q$8,,$B28&amp;M$5&amp;YEAR($Q$7),,,,)=M26),"",_xll.ECONOMATICA($Q$6,$Q$8,,$B28&amp;M$5&amp;YEAR($Q$7),,,,)),"")</f>
        <v/>
      </c>
      <c r="N28" s="52" t="str">
        <f>IFERROR(IF(OR(_xll.ECONOMATICA($Q$6,$Q$8,,$B28&amp;N$5&amp;YEAR($Q$7),,,,)=N27,_xll.ECONOMATICA($Q$6,$Q$8,,$B28&amp;N$5&amp;YEAR($Q$7),,,,)=N26),"",_xll.ECONOMATICA($Q$6,$Q$8,,$B28&amp;N$5&amp;YEAR($Q$7),,,,)),"")</f>
        <v/>
      </c>
      <c r="O28" s="4"/>
      <c r="P28" s="102" t="s">
        <v>30</v>
      </c>
      <c r="Q28" s="111">
        <f>_xll.ECONOMATICA($Q$6,"volatility","YTD",$Q$7,,,,"decimal",,,,)</f>
        <v>9.84942157186742E-2</v>
      </c>
    </row>
    <row r="29" spans="2:17" ht="15.6" x14ac:dyDescent="0.3">
      <c r="B29" s="51">
        <v>24</v>
      </c>
      <c r="C29" s="4">
        <f>IFERROR(IF(OR(_xll.ECONOMATICA($Q$6,$Q$8,,$B29&amp;C$5&amp;YEAR($Q$7),,,,)=C28,_xll.ECONOMATICA($Q$6,$Q$8,,$B29&amp;C$5&amp;YEAR($Q$7),,,,)=C27),"",_xll.ECONOMATICA($Q$6,$Q$8,,$B29&amp;C$5&amp;YEAR($Q$7),,,,)),"")</f>
        <v>19692.340000003602</v>
      </c>
      <c r="D29" s="4" t="str">
        <f>IFERROR(IF(OR(_xll.ECONOMATICA($Q$6,$Q$8,,$B29&amp;D$5&amp;YEAR($Q$7),,,,)=D28,_xll.ECONOMATICA($Q$6,$Q$8,,$B29&amp;D$5&amp;YEAR($Q$7),,,,)=D27),"",_xll.ECONOMATICA($Q$6,$Q$8,,$B29&amp;D$5&amp;YEAR($Q$7),,,,)),"")</f>
        <v/>
      </c>
      <c r="E29" s="4" t="str">
        <f>IFERROR(IF(OR(_xll.ECONOMATICA($Q$6,$Q$8,,$B29&amp;E$5&amp;YEAR($Q$7),,,,)=E28,_xll.ECONOMATICA($Q$6,$Q$8,,$B29&amp;E$5&amp;YEAR($Q$7),,,,)=E27),"",_xll.ECONOMATICA($Q$6,$Q$8,,$B29&amp;E$5&amp;YEAR($Q$7),,,,)),"")</f>
        <v/>
      </c>
      <c r="F29" s="4" t="str">
        <f>IFERROR(IF(OR(_xll.ECONOMATICA($Q$6,$Q$8,,$B29&amp;F$5&amp;YEAR($Q$7),,,,)=F28,_xll.ECONOMATICA($Q$6,$Q$8,,$B29&amp;F$5&amp;YEAR($Q$7),,,,)=F27),"",_xll.ECONOMATICA($Q$6,$Q$8,,$B29&amp;F$5&amp;YEAR($Q$7),,,,)),"")</f>
        <v/>
      </c>
      <c r="G29" s="4" t="str">
        <f>IFERROR(IF(OR(_xll.ECONOMATICA($Q$6,$Q$8,,$B29&amp;G$5&amp;YEAR($Q$7),,,,)=G28,_xll.ECONOMATICA($Q$6,$Q$8,,$B29&amp;G$5&amp;YEAR($Q$7),,,,)=G27),"",_xll.ECONOMATICA($Q$6,$Q$8,,$B29&amp;G$5&amp;YEAR($Q$7),,,,)),"")</f>
        <v/>
      </c>
      <c r="H29" s="4">
        <f>IFERROR(IF(OR(_xll.ECONOMATICA($Q$6,$Q$8,,$B29&amp;H$5&amp;YEAR($Q$7),,,,)=H28,_xll.ECONOMATICA($Q$6,$Q$8,,$B29&amp;H$5&amp;YEAR($Q$7),,,,)=H27),"",_xll.ECONOMATICA($Q$6,$Q$8,,$B29&amp;H$5&amp;YEAR($Q$7),,,,)),"")</f>
        <v>20750.830000013098</v>
      </c>
      <c r="I29" s="4">
        <f>IFERROR(IF(OR(_xll.ECONOMATICA($Q$6,$Q$8,,$B29&amp;I$5&amp;YEAR($Q$7),,,,)=I28,_xll.ECONOMATICA($Q$6,$Q$8,,$B29&amp;I$5&amp;YEAR($Q$7),,,,)=I27),"",_xll.ECONOMATICA($Q$6,$Q$8,,$B29&amp;I$5&amp;YEAR($Q$7),,,,)),"")</f>
        <v>20762.120000004801</v>
      </c>
      <c r="J29" s="4" t="str">
        <f>IFERROR(IF(OR(_xll.ECONOMATICA($Q$6,$Q$8,,$B29&amp;J$5&amp;YEAR($Q$7),,,,)=J28,_xll.ECONOMATICA($Q$6,$Q$8,,$B29&amp;J$5&amp;YEAR($Q$7),,,,)=J27),"",_xll.ECONOMATICA($Q$6,$Q$8,,$B29&amp;J$5&amp;YEAR($Q$7),,,,)),"")</f>
        <v/>
      </c>
      <c r="K29" s="4" t="str">
        <f>IFERROR(IF(OR(_xll.ECONOMATICA($Q$6,$Q$8,,$B29&amp;K$5&amp;YEAR($Q$7),,,,)=K28,_xll.ECONOMATICA($Q$6,$Q$8,,$B29&amp;K$5&amp;YEAR($Q$7),,,,)=K27),"",_xll.ECONOMATICA($Q$6,$Q$8,,$B29&amp;K$5&amp;YEAR($Q$7),,,,)),"")</f>
        <v/>
      </c>
      <c r="L29" s="4" t="str">
        <f>IFERROR(IF(OR(_xll.ECONOMATICA($Q$6,$Q$8,,$B29&amp;L$5&amp;YEAR($Q$7),,,,)=L28,_xll.ECONOMATICA($Q$6,$Q$8,,$B29&amp;L$5&amp;YEAR($Q$7),,,,)=L27),"",_xll.ECONOMATICA($Q$6,$Q$8,,$B29&amp;L$5&amp;YEAR($Q$7),,,,)),"")</f>
        <v/>
      </c>
      <c r="M29" s="4" t="str">
        <f>IFERROR(IF(OR(_xll.ECONOMATICA($Q$6,$Q$8,,$B29&amp;M$5&amp;YEAR($Q$7),,,,)=M28,_xll.ECONOMATICA($Q$6,$Q$8,,$B29&amp;M$5&amp;YEAR($Q$7),,,,)=M27),"",_xll.ECONOMATICA($Q$6,$Q$8,,$B29&amp;M$5&amp;YEAR($Q$7),,,,)),"")</f>
        <v/>
      </c>
      <c r="N29" s="52" t="str">
        <f>IFERROR(IF(OR(_xll.ECONOMATICA($Q$6,$Q$8,,$B29&amp;N$5&amp;YEAR($Q$7),,,,)=N28,_xll.ECONOMATICA($Q$6,$Q$8,,$B29&amp;N$5&amp;YEAR($Q$7),,,,)=N27),"",_xll.ECONOMATICA($Q$6,$Q$8,,$B29&amp;N$5&amp;YEAR($Q$7),,,,)),"")</f>
        <v/>
      </c>
      <c r="O29" s="4"/>
      <c r="P29" s="102" t="s">
        <v>37</v>
      </c>
      <c r="Q29" s="111">
        <f>_xll.ECONOMATICA($Q$6,"MaxLoss","YTD",$Q$7,,,,"decimal")</f>
        <v>-0.126427354828484</v>
      </c>
    </row>
    <row r="30" spans="2:17" ht="15.6" x14ac:dyDescent="0.3">
      <c r="B30" s="51">
        <v>25</v>
      </c>
      <c r="C30" s="4">
        <f>IFERROR(IF(OR(_xll.ECONOMATICA($Q$6,$Q$8,,$B30&amp;C$5&amp;YEAR($Q$7),,,,)=C29,_xll.ECONOMATICA($Q$6,$Q$8,,$B30&amp;C$5&amp;YEAR($Q$7),,,,)=C28),"",_xll.ECONOMATICA($Q$6,$Q$8,,$B30&amp;C$5&amp;YEAR($Q$7),,,,)),"")</f>
        <v>19856.3199999928</v>
      </c>
      <c r="D30" s="4" t="str">
        <f>IFERROR(IF(OR(_xll.ECONOMATICA($Q$6,$Q$8,,$B30&amp;D$5&amp;YEAR($Q$7),,,,)=D29,_xll.ECONOMATICA($Q$6,$Q$8,,$B30&amp;D$5&amp;YEAR($Q$7),,,,)=D28),"",_xll.ECONOMATICA($Q$6,$Q$8,,$B30&amp;D$5&amp;YEAR($Q$7),,,,)),"")</f>
        <v/>
      </c>
      <c r="E30" s="4">
        <f>IFERROR(IF(OR(_xll.ECONOMATICA($Q$6,$Q$8,,$B30&amp;E$5&amp;YEAR($Q$7),,,,)=E29,_xll.ECONOMATICA($Q$6,$Q$8,,$B30&amp;E$5&amp;YEAR($Q$7),,,,)=E28),"",_xll.ECONOMATICA($Q$6,$Q$8,,$B30&amp;E$5&amp;YEAR($Q$7),,,,)),"")</f>
        <v>20982.909999996398</v>
      </c>
      <c r="F30" s="4" t="str">
        <f>IFERROR(IF(OR(_xll.ECONOMATICA($Q$6,$Q$8,,$B30&amp;F$5&amp;YEAR($Q$7),,,,)=F29,_xll.ECONOMATICA($Q$6,$Q$8,,$B30&amp;F$5&amp;YEAR($Q$7),,,,)=F28),"",_xll.ECONOMATICA($Q$6,$Q$8,,$B30&amp;F$5&amp;YEAR($Q$7),,,,)),"")</f>
        <v/>
      </c>
      <c r="G30" s="4" t="str">
        <f>IFERROR(IF(OR(_xll.ECONOMATICA($Q$6,$Q$8,,$B30&amp;G$5&amp;YEAR($Q$7),,,,)=G29,_xll.ECONOMATICA($Q$6,$Q$8,,$B30&amp;G$5&amp;YEAR($Q$7),,,,)=G28),"",_xll.ECONOMATICA($Q$6,$Q$8,,$B30&amp;G$5&amp;YEAR($Q$7),,,,)),"")</f>
        <v/>
      </c>
      <c r="H30" s="4">
        <f>IFERROR(IF(OR(_xll.ECONOMATICA($Q$6,$Q$8,,$B30&amp;H$5&amp;YEAR($Q$7),,,,)=H29,_xll.ECONOMATICA($Q$6,$Q$8,,$B30&amp;H$5&amp;YEAR($Q$7),,,,)=H28),"",_xll.ECONOMATICA($Q$6,$Q$8,,$B30&amp;H$5&amp;YEAR($Q$7),,,,)),"")</f>
        <v>20601.039999991699</v>
      </c>
      <c r="I30" s="4">
        <f>IFERROR(IF(OR(_xll.ECONOMATICA($Q$6,$Q$8,,$B30&amp;I$5&amp;YEAR($Q$7),,,,)=I29,_xll.ECONOMATICA($Q$6,$Q$8,,$B30&amp;I$5&amp;YEAR($Q$7),,,,)=I28),"",_xll.ECONOMATICA($Q$6,$Q$8,,$B30&amp;I$5&amp;YEAR($Q$7),,,,)),"")</f>
        <v>20817.150000006</v>
      </c>
      <c r="J30" s="4" t="str">
        <f>IFERROR(IF(OR(_xll.ECONOMATICA($Q$6,$Q$8,,$B30&amp;J$5&amp;YEAR($Q$7),,,,)=J29,_xll.ECONOMATICA($Q$6,$Q$8,,$B30&amp;J$5&amp;YEAR($Q$7),,,,)=J28),"",_xll.ECONOMATICA($Q$6,$Q$8,,$B30&amp;J$5&amp;YEAR($Q$7),,,,)),"")</f>
        <v/>
      </c>
      <c r="K30" s="4" t="str">
        <f>IFERROR(IF(OR(_xll.ECONOMATICA($Q$6,$Q$8,,$B30&amp;K$5&amp;YEAR($Q$7),,,,)=K29,_xll.ECONOMATICA($Q$6,$Q$8,,$B30&amp;K$5&amp;YEAR($Q$7),,,,)=K28),"",_xll.ECONOMATICA($Q$6,$Q$8,,$B30&amp;K$5&amp;YEAR($Q$7),,,,)),"")</f>
        <v/>
      </c>
      <c r="L30" s="4" t="str">
        <f>IFERROR(IF(OR(_xll.ECONOMATICA($Q$6,$Q$8,,$B30&amp;L$5&amp;YEAR($Q$7),,,,)=L29,_xll.ECONOMATICA($Q$6,$Q$8,,$B30&amp;L$5&amp;YEAR($Q$7),,,,)=L28),"",_xll.ECONOMATICA($Q$6,$Q$8,,$B30&amp;L$5&amp;YEAR($Q$7),,,,)),"")</f>
        <v/>
      </c>
      <c r="M30" s="4">
        <f>IFERROR(IF(OR(_xll.ECONOMATICA($Q$6,$Q$8,,$B30&amp;M$5&amp;YEAR($Q$7),,,,)=M29,_xll.ECONOMATICA($Q$6,$Q$8,,$B30&amp;M$5&amp;YEAR($Q$7),,,,)=M28),"",_xll.ECONOMATICA($Q$6,$Q$8,,$B30&amp;M$5&amp;YEAR($Q$7),,,,)),"")</f>
        <v>19971.599999994</v>
      </c>
      <c r="N30" s="52" t="str">
        <f>IFERROR(IF(OR(_xll.ECONOMATICA($Q$6,$Q$8,,$B30&amp;N$5&amp;YEAR($Q$7),,,,)=N29,_xll.ECONOMATICA($Q$6,$Q$8,,$B30&amp;N$5&amp;YEAR($Q$7),,,,)=N28),"",_xll.ECONOMATICA($Q$6,$Q$8,,$B30&amp;N$5&amp;YEAR($Q$7),,,,)),"")</f>
        <v/>
      </c>
      <c r="O30" s="4"/>
      <c r="P30" s="102"/>
      <c r="Q30" s="106"/>
    </row>
    <row r="31" spans="2:17" ht="15.6" x14ac:dyDescent="0.3">
      <c r="B31" s="51">
        <v>26</v>
      </c>
      <c r="C31" s="4" t="str">
        <f>IFERROR(IF(OR(_xll.ECONOMATICA($Q$6,$Q$8,,$B31&amp;C$5&amp;YEAR($Q$7),,,,)=C30,_xll.ECONOMATICA($Q$6,$Q$8,,$B31&amp;C$5&amp;YEAR($Q$7),,,,)=C29),"",_xll.ECONOMATICA($Q$6,$Q$8,,$B31&amp;C$5&amp;YEAR($Q$7),,,,)),"")</f>
        <v/>
      </c>
      <c r="D31" s="4" t="str">
        <f>IFERROR(IF(OR(_xll.ECONOMATICA($Q$6,$Q$8,,$B31&amp;D$5&amp;YEAR($Q$7),,,,)=D30,_xll.ECONOMATICA($Q$6,$Q$8,,$B31&amp;D$5&amp;YEAR($Q$7),,,,)=D29),"",_xll.ECONOMATICA($Q$6,$Q$8,,$B31&amp;D$5&amp;YEAR($Q$7),,,,)),"")</f>
        <v/>
      </c>
      <c r="E31" s="4">
        <f>IFERROR(IF(OR(_xll.ECONOMATICA($Q$6,$Q$8,,$B31&amp;E$5&amp;YEAR($Q$7),,,,)=E30,_xll.ECONOMATICA($Q$6,$Q$8,,$B31&amp;E$5&amp;YEAR($Q$7),,,,)=E29),"",_xll.ECONOMATICA($Q$6,$Q$8,,$B31&amp;E$5&amp;YEAR($Q$7),,,,)),"")</f>
        <v>21030.289999991699</v>
      </c>
      <c r="F31" s="4" t="str">
        <f>IFERROR(IF(OR(_xll.ECONOMATICA($Q$6,$Q$8,,$B31&amp;F$5&amp;YEAR($Q$7),,,,)=F30,_xll.ECONOMATICA($Q$6,$Q$8,,$B31&amp;F$5&amp;YEAR($Q$7),,,,)=F29),"",_xll.ECONOMATICA($Q$6,$Q$8,,$B31&amp;F$5&amp;YEAR($Q$7),,,,)),"")</f>
        <v/>
      </c>
      <c r="G31" s="4" t="str">
        <f>IFERROR(IF(OR(_xll.ECONOMATICA($Q$6,$Q$8,,$B31&amp;G$5&amp;YEAR($Q$7),,,,)=G30,_xll.ECONOMATICA($Q$6,$Q$8,,$B31&amp;G$5&amp;YEAR($Q$7),,,,)=G29),"",_xll.ECONOMATICA($Q$6,$Q$8,,$B31&amp;G$5&amp;YEAR($Q$7),,,,)),"")</f>
        <v/>
      </c>
      <c r="H31" s="4">
        <f>IFERROR(IF(OR(_xll.ECONOMATICA($Q$6,$Q$8,,$B31&amp;H$5&amp;YEAR($Q$7),,,,)=H30,_xll.ECONOMATICA($Q$6,$Q$8,,$B31&amp;H$5&amp;YEAR($Q$7),,,,)=H29),"",_xll.ECONOMATICA($Q$6,$Q$8,,$B31&amp;H$5&amp;YEAR($Q$7),,,,)),"")</f>
        <v>20609.419999986902</v>
      </c>
      <c r="I31" s="4">
        <f>IFERROR(IF(OR(_xll.ECONOMATICA($Q$6,$Q$8,,$B31&amp;I$5&amp;YEAR($Q$7),,,,)=I30,_xll.ECONOMATICA($Q$6,$Q$8,,$B31&amp;I$5&amp;YEAR($Q$7),,,,)=I29),"",_xll.ECONOMATICA($Q$6,$Q$8,,$B31&amp;I$5&amp;YEAR($Q$7),,,,)),"")</f>
        <v>20679.2299999893</v>
      </c>
      <c r="J31" s="4" t="str">
        <f>IFERROR(IF(OR(_xll.ECONOMATICA($Q$6,$Q$8,,$B31&amp;J$5&amp;YEAR($Q$7),,,,)=J30,_xll.ECONOMATICA($Q$6,$Q$8,,$B31&amp;J$5&amp;YEAR($Q$7),,,,)=J29),"",_xll.ECONOMATICA($Q$6,$Q$8,,$B31&amp;J$5&amp;YEAR($Q$7),,,,)),"")</f>
        <v/>
      </c>
      <c r="K31" s="4" t="str">
        <f>IFERROR(IF(OR(_xll.ECONOMATICA($Q$6,$Q$8,,$B31&amp;K$5&amp;YEAR($Q$7),,,,)=K30,_xll.ECONOMATICA($Q$6,$Q$8,,$B31&amp;K$5&amp;YEAR($Q$7),,,,)=K29),"",_xll.ECONOMATICA($Q$6,$Q$8,,$B31&amp;K$5&amp;YEAR($Q$7),,,,)),"")</f>
        <v/>
      </c>
      <c r="L31" s="4" t="str">
        <f>IFERROR(IF(OR(_xll.ECONOMATICA($Q$6,$Q$8,,$B31&amp;L$5&amp;YEAR($Q$7),,,,)=L30,_xll.ECONOMATICA($Q$6,$Q$8,,$B31&amp;L$5&amp;YEAR($Q$7),,,,)=L29),"",_xll.ECONOMATICA($Q$6,$Q$8,,$B31&amp;L$5&amp;YEAR($Q$7),,,,)),"")</f>
        <v/>
      </c>
      <c r="M31" s="4">
        <f>IFERROR(IF(OR(_xll.ECONOMATICA($Q$6,$Q$8,,$B31&amp;M$5&amp;YEAR($Q$7),,,,)=M30,_xll.ECONOMATICA($Q$6,$Q$8,,$B31&amp;M$5&amp;YEAR($Q$7),,,,)=M29),"",_xll.ECONOMATICA($Q$6,$Q$8,,$B31&amp;M$5&amp;YEAR($Q$7),,,,)),"")</f>
        <v>19963.900000006</v>
      </c>
      <c r="N31" s="52" t="str">
        <f>IFERROR(IF(OR(_xll.ECONOMATICA($Q$6,$Q$8,,$B31&amp;N$5&amp;YEAR($Q$7),,,,)=N30,_xll.ECONOMATICA($Q$6,$Q$8,,$B31&amp;N$5&amp;YEAR($Q$7),,,,)=N29),"",_xll.ECONOMATICA($Q$6,$Q$8,,$B31&amp;N$5&amp;YEAR($Q$7),,,,)),"")</f>
        <v/>
      </c>
      <c r="O31" s="4"/>
      <c r="P31" s="102" t="s">
        <v>34</v>
      </c>
      <c r="Q31" s="111">
        <f>_xll.ECONOMATICA("IPCA&lt;BraNa&gt;","Return","YTD",$Q$7,,,,"decimal",,,,{"tc.dft=false";"tc.tp=0";"tc.pers=40";"tc.per=0"})</f>
        <v>4.3060399824753397E-2</v>
      </c>
    </row>
    <row r="32" spans="2:17" ht="15.6" x14ac:dyDescent="0.3">
      <c r="B32" s="51">
        <v>27</v>
      </c>
      <c r="C32" s="4" t="str">
        <f>IFERROR(IF(OR(_xll.ECONOMATICA($Q$6,$Q$8,,$B32&amp;C$5&amp;YEAR($Q$7),,,,)=C31,_xll.ECONOMATICA($Q$6,$Q$8,,$B32&amp;C$5&amp;YEAR($Q$7),,,,)=C30),"",_xll.ECONOMATICA($Q$6,$Q$8,,$B32&amp;C$5&amp;YEAR($Q$7),,,,)),"")</f>
        <v/>
      </c>
      <c r="D32" s="4" t="str">
        <f>IFERROR(IF(OR(_xll.ECONOMATICA($Q$6,$Q$8,,$B32&amp;D$5&amp;YEAR($Q$7),,,,)=D31,_xll.ECONOMATICA($Q$6,$Q$8,,$B32&amp;D$5&amp;YEAR($Q$7),,,,)=D30),"",_xll.ECONOMATICA($Q$6,$Q$8,,$B32&amp;D$5&amp;YEAR($Q$7),,,,)),"")</f>
        <v/>
      </c>
      <c r="E32" s="4">
        <f>IFERROR(IF(OR(_xll.ECONOMATICA($Q$6,$Q$8,,$B32&amp;E$5&amp;YEAR($Q$7),,,,)=E31,_xll.ECONOMATICA($Q$6,$Q$8,,$B32&amp;E$5&amp;YEAR($Q$7),,,,)=E30),"",_xll.ECONOMATICA($Q$6,$Q$8,,$B32&amp;E$5&amp;YEAR($Q$7),,,,)),"")</f>
        <v>20997.099999994</v>
      </c>
      <c r="F32" s="4" t="str">
        <f>IFERROR(IF(OR(_xll.ECONOMATICA($Q$6,$Q$8,,$B32&amp;F$5&amp;YEAR($Q$7),,,,)=F31,_xll.ECONOMATICA($Q$6,$Q$8,,$B32&amp;F$5&amp;YEAR($Q$7),,,,)=F30),"",_xll.ECONOMATICA($Q$6,$Q$8,,$B32&amp;F$5&amp;YEAR($Q$7),,,,)),"")</f>
        <v/>
      </c>
      <c r="G32" s="4" t="str">
        <f>IFERROR(IF(OR(_xll.ECONOMATICA($Q$6,$Q$8,,$B32&amp;G$5&amp;YEAR($Q$7),,,,)=G31,_xll.ECONOMATICA($Q$6,$Q$8,,$B32&amp;G$5&amp;YEAR($Q$7),,,,)=G30),"",_xll.ECONOMATICA($Q$6,$Q$8,,$B32&amp;G$5&amp;YEAR($Q$7),,,,)),"")</f>
        <v/>
      </c>
      <c r="H32" s="4">
        <f>IFERROR(IF(OR(_xll.ECONOMATICA($Q$6,$Q$8,,$B32&amp;H$5&amp;YEAR($Q$7),,,,)=H31,_xll.ECONOMATICA($Q$6,$Q$8,,$B32&amp;H$5&amp;YEAR($Q$7),,,,)=H30),"",_xll.ECONOMATICA($Q$6,$Q$8,,$B32&amp;H$5&amp;YEAR($Q$7),,,,)),"")</f>
        <v>20666.129999995199</v>
      </c>
      <c r="I32" s="4" t="str">
        <f>IFERROR(IF(OR(_xll.ECONOMATICA($Q$6,$Q$8,,$B32&amp;I$5&amp;YEAR($Q$7),,,,)=I31,_xll.ECONOMATICA($Q$6,$Q$8,,$B32&amp;I$5&amp;YEAR($Q$7),,,,)=I30),"",_xll.ECONOMATICA($Q$6,$Q$8,,$B32&amp;I$5&amp;YEAR($Q$7),,,,)),"")</f>
        <v/>
      </c>
      <c r="J32" s="4" t="str">
        <f>IFERROR(IF(OR(_xll.ECONOMATICA($Q$6,$Q$8,,$B32&amp;J$5&amp;YEAR($Q$7),,,,)=J31,_xll.ECONOMATICA($Q$6,$Q$8,,$B32&amp;J$5&amp;YEAR($Q$7),,,,)=J30),"",_xll.ECONOMATICA($Q$6,$Q$8,,$B32&amp;J$5&amp;YEAR($Q$7),,,,)),"")</f>
        <v/>
      </c>
      <c r="K32" s="4" t="str">
        <f>IFERROR(IF(OR(_xll.ECONOMATICA($Q$6,$Q$8,,$B32&amp;K$5&amp;YEAR($Q$7),,,,)=K31,_xll.ECONOMATICA($Q$6,$Q$8,,$B32&amp;K$5&amp;YEAR($Q$7),,,,)=K30),"",_xll.ECONOMATICA($Q$6,$Q$8,,$B32&amp;K$5&amp;YEAR($Q$7),,,,)),"")</f>
        <v/>
      </c>
      <c r="L32" s="4" t="str">
        <f>IFERROR(IF(OR(_xll.ECONOMATICA($Q$6,$Q$8,,$B32&amp;L$5&amp;YEAR($Q$7),,,,)=L31,_xll.ECONOMATICA($Q$6,$Q$8,,$B32&amp;L$5&amp;YEAR($Q$7),,,,)=L30),"",_xll.ECONOMATICA($Q$6,$Q$8,,$B32&amp;L$5&amp;YEAR($Q$7),,,,)),"")</f>
        <v/>
      </c>
      <c r="M32" s="4">
        <f>IFERROR(IF(OR(_xll.ECONOMATICA($Q$6,$Q$8,,$B32&amp;M$5&amp;YEAR($Q$7),,,,)=M31,_xll.ECONOMATICA($Q$6,$Q$8,,$B32&amp;M$5&amp;YEAR($Q$7),,,,)=M30),"",_xll.ECONOMATICA($Q$6,$Q$8,,$B32&amp;M$5&amp;YEAR($Q$7),,,,)),"")</f>
        <v>19942.330000013098</v>
      </c>
      <c r="N32" s="52" t="str">
        <f>IFERROR(IF(OR(_xll.ECONOMATICA($Q$6,$Q$8,,$B32&amp;N$5&amp;YEAR($Q$7),,,,)=N31,_xll.ECONOMATICA($Q$6,$Q$8,,$B32&amp;N$5&amp;YEAR($Q$7),,,,)=N30),"",_xll.ECONOMATICA($Q$6,$Q$8,,$B32&amp;N$5&amp;YEAR($Q$7),,,,)),"")</f>
        <v/>
      </c>
      <c r="O32" s="4"/>
      <c r="P32" s="102" t="s">
        <v>35</v>
      </c>
      <c r="Q32" s="111">
        <f>_xll.ECONOMATICA("CDI Acumulado","return","YTD",$Q$7,,,,"decimal",,,,)</f>
        <v>5.9618639927066397E-2</v>
      </c>
    </row>
    <row r="33" spans="2:17" ht="15.6" x14ac:dyDescent="0.3">
      <c r="B33" s="51">
        <v>28</v>
      </c>
      <c r="C33" s="4">
        <f>IFERROR(IF(OR(_xll.ECONOMATICA($Q$6,$Q$8,,$B33&amp;C$5&amp;YEAR($Q$7),,,,)=C32,_xll.ECONOMATICA($Q$6,$Q$8,,$B33&amp;C$5&amp;YEAR($Q$7),,,,)=C31),"",_xll.ECONOMATICA($Q$6,$Q$8,,$B33&amp;C$5&amp;YEAR($Q$7),,,,)),"")</f>
        <v>19864.5200000107</v>
      </c>
      <c r="D33" s="4" t="str">
        <f>IFERROR(IF(OR(_xll.ECONOMATICA($Q$6,$Q$8,,$B33&amp;D$5&amp;YEAR($Q$7),,,,)=D32,_xll.ECONOMATICA($Q$6,$Q$8,,$B33&amp;D$5&amp;YEAR($Q$7),,,,)=D31),"",_xll.ECONOMATICA($Q$6,$Q$8,,$B33&amp;D$5&amp;YEAR($Q$7),,,,)),"")</f>
        <v/>
      </c>
      <c r="E33" s="4">
        <f>IFERROR(IF(OR(_xll.ECONOMATICA($Q$6,$Q$8,,$B33&amp;E$5&amp;YEAR($Q$7),,,,)=E32,_xll.ECONOMATICA($Q$6,$Q$8,,$B33&amp;E$5&amp;YEAR($Q$7),,,,)=E31),"",_xll.ECONOMATICA($Q$6,$Q$8,,$B33&amp;E$5&amp;YEAR($Q$7),,,,)),"")</f>
        <v>20976.610000014301</v>
      </c>
      <c r="F33" s="4" t="str">
        <f>IFERROR(IF(OR(_xll.ECONOMATICA($Q$6,$Q$8,,$B33&amp;F$5&amp;YEAR($Q$7),,,,)=F32,_xll.ECONOMATICA($Q$6,$Q$8,,$B33&amp;F$5&amp;YEAR($Q$7),,,,)=F31),"",_xll.ECONOMATICA($Q$6,$Q$8,,$B33&amp;F$5&amp;YEAR($Q$7),,,,)),"")</f>
        <v/>
      </c>
      <c r="G33" s="4" t="str">
        <f>IFERROR(IF(OR(_xll.ECONOMATICA($Q$6,$Q$8,,$B33&amp;G$5&amp;YEAR($Q$7),,,,)=G32,_xll.ECONOMATICA($Q$6,$Q$8,,$B33&amp;G$5&amp;YEAR($Q$7),,,,)=G31),"",_xll.ECONOMATICA($Q$6,$Q$8,,$B33&amp;G$5&amp;YEAR($Q$7),,,,)),"")</f>
        <v/>
      </c>
      <c r="H33" s="4">
        <f>IFERROR(IF(OR(_xll.ECONOMATICA($Q$6,$Q$8,,$B33&amp;H$5&amp;YEAR($Q$7),,,,)=H32,_xll.ECONOMATICA($Q$6,$Q$8,,$B33&amp;H$5&amp;YEAR($Q$7),,,,)=H31),"",_xll.ECONOMATICA($Q$6,$Q$8,,$B33&amp;H$5&amp;YEAR($Q$7),,,,)),"")</f>
        <v>20622.789999991699</v>
      </c>
      <c r="I33" s="4" t="str">
        <f>IFERROR(IF(OR(_xll.ECONOMATICA($Q$6,$Q$8,,$B33&amp;I$5&amp;YEAR($Q$7),,,,)=I32,_xll.ECONOMATICA($Q$6,$Q$8,,$B33&amp;I$5&amp;YEAR($Q$7),,,,)=I31),"",_xll.ECONOMATICA($Q$6,$Q$8,,$B33&amp;I$5&amp;YEAR($Q$7),,,,)),"")</f>
        <v/>
      </c>
      <c r="J33" s="4" t="str">
        <f>IFERROR(IF(OR(_xll.ECONOMATICA($Q$6,$Q$8,,$B33&amp;J$5&amp;YEAR($Q$7),,,,)=J32,_xll.ECONOMATICA($Q$6,$Q$8,,$B33&amp;J$5&amp;YEAR($Q$7),,,,)=J31),"",_xll.ECONOMATICA($Q$6,$Q$8,,$B33&amp;J$5&amp;YEAR($Q$7),,,,)),"")</f>
        <v/>
      </c>
      <c r="K33" s="4" t="str">
        <f>IFERROR(IF(OR(_xll.ECONOMATICA($Q$6,$Q$8,,$B33&amp;K$5&amp;YEAR($Q$7),,,,)=K32,_xll.ECONOMATICA($Q$6,$Q$8,,$B33&amp;K$5&amp;YEAR($Q$7),,,,)=K31),"",_xll.ECONOMATICA($Q$6,$Q$8,,$B33&amp;K$5&amp;YEAR($Q$7),,,,)),"")</f>
        <v/>
      </c>
      <c r="L33" s="4" t="str">
        <f>IFERROR(IF(OR(_xll.ECONOMATICA($Q$6,$Q$8,,$B33&amp;L$5&amp;YEAR($Q$7),,,,)=L32,_xll.ECONOMATICA($Q$6,$Q$8,,$B33&amp;L$5&amp;YEAR($Q$7),,,,)=L31),"",_xll.ECONOMATICA($Q$6,$Q$8,,$B33&amp;L$5&amp;YEAR($Q$7),,,,)),"")</f>
        <v/>
      </c>
      <c r="M33" s="4">
        <f>IFERROR(IF(OR(_xll.ECONOMATICA($Q$6,$Q$8,,$B33&amp;M$5&amp;YEAR($Q$7),,,,)=M32,_xll.ECONOMATICA($Q$6,$Q$8,,$B33&amp;M$5&amp;YEAR($Q$7),,,,)=M31),"",_xll.ECONOMATICA($Q$6,$Q$8,,$B33&amp;M$5&amp;YEAR($Q$7),,,,)),"")</f>
        <v>20055.5699999928</v>
      </c>
      <c r="N33" s="52" t="str">
        <f>IFERROR(IF(OR(_xll.ECONOMATICA($Q$6,$Q$8,,$B33&amp;N$5&amp;YEAR($Q$7),,,,)=N32,_xll.ECONOMATICA($Q$6,$Q$8,,$B33&amp;N$5&amp;YEAR($Q$7),,,,)=N31),"",_xll.ECONOMATICA($Q$6,$Q$8,,$B33&amp;N$5&amp;YEAR($Q$7),,,,)),"")</f>
        <v/>
      </c>
      <c r="O33" s="4"/>
      <c r="P33" s="102" t="s">
        <v>36</v>
      </c>
      <c r="Q33" s="111">
        <f>_xll.ECONOMATICA("DOLOF","return","YTD",$Q$7,,,,"decimal",,,,)</f>
        <v>4.0234334675915299E-2</v>
      </c>
    </row>
    <row r="34" spans="2:17" ht="15.6" x14ac:dyDescent="0.3">
      <c r="B34" s="51">
        <v>29</v>
      </c>
      <c r="C34" s="4">
        <f>IFERROR(IF(OR(_xll.ECONOMATICA($Q$6,$Q$8,,$B34&amp;C$5&amp;YEAR($Q$7),,,,)=C33,_xll.ECONOMATICA($Q$6,$Q$8,,$B34&amp;C$5&amp;YEAR($Q$7),,,,)=C32),"",_xll.ECONOMATICA($Q$6,$Q$8,,$B34&amp;C$5&amp;YEAR($Q$7),,,,)),"")</f>
        <v>20041.3199999928</v>
      </c>
      <c r="D34" s="4" t="str">
        <f>IFERROR(IF(OR(_xll.ECONOMATICA($Q$6,$Q$8,,$B34&amp;D$5&amp;YEAR($Q$7),,,,)=D33,_xll.ECONOMATICA($Q$6,$Q$8,,$B34&amp;D$5&amp;YEAR($Q$7),,,,)=D32),"",_xll.ECONOMATICA($Q$6,$Q$8,,$B34&amp;D$5&amp;YEAR($Q$7),,,,)),"")</f>
        <v/>
      </c>
      <c r="E34" s="4">
        <f>IFERROR(IF(OR(_xll.ECONOMATICA($Q$6,$Q$8,,$B34&amp;E$5&amp;YEAR($Q$7),,,,)=E33,_xll.ECONOMATICA($Q$6,$Q$8,,$B34&amp;E$5&amp;YEAR($Q$7),,,,)=E32),"",_xll.ECONOMATICA($Q$6,$Q$8,,$B34&amp;E$5&amp;YEAR($Q$7),,,,)),"")</f>
        <v>21098.0699999928</v>
      </c>
      <c r="F34" s="4" t="str">
        <f>IFERROR(IF(OR(_xll.ECONOMATICA($Q$6,$Q$8,,$B34&amp;F$5&amp;YEAR($Q$7),,,,)=F33,_xll.ECONOMATICA($Q$6,$Q$8,,$B34&amp;F$5&amp;YEAR($Q$7),,,,)=F32),"",_xll.ECONOMATICA($Q$6,$Q$8,,$B34&amp;F$5&amp;YEAR($Q$7),,,,)),"")</f>
        <v/>
      </c>
      <c r="G34" s="4" t="str">
        <f>IFERROR(IF(OR(_xll.ECONOMATICA($Q$6,$Q$8,,$B34&amp;G$5&amp;YEAR($Q$7),,,,)=G33,_xll.ECONOMATICA($Q$6,$Q$8,,$B34&amp;G$5&amp;YEAR($Q$7),,,,)=G32),"",_xll.ECONOMATICA($Q$6,$Q$8,,$B34&amp;G$5&amp;YEAR($Q$7),,,,)),"")</f>
        <v/>
      </c>
      <c r="H34" s="4" t="str">
        <f>IFERROR(IF(OR(_xll.ECONOMATICA($Q$6,$Q$8,,$B34&amp;H$5&amp;YEAR($Q$7),,,,)=H33,_xll.ECONOMATICA($Q$6,$Q$8,,$B34&amp;H$5&amp;YEAR($Q$7),,,,)=H32),"",_xll.ECONOMATICA($Q$6,$Q$8,,$B34&amp;H$5&amp;YEAR($Q$7),,,,)),"")</f>
        <v/>
      </c>
      <c r="I34" s="4" t="str">
        <f>IFERROR(IF(OR(_xll.ECONOMATICA($Q$6,$Q$8,,$B34&amp;I$5&amp;YEAR($Q$7),,,,)=I33,_xll.ECONOMATICA($Q$6,$Q$8,,$B34&amp;I$5&amp;YEAR($Q$7),,,,)=I32),"",_xll.ECONOMATICA($Q$6,$Q$8,,$B34&amp;I$5&amp;YEAR($Q$7),,,,)),"")</f>
        <v/>
      </c>
      <c r="J34" s="4" t="str">
        <f>IFERROR(IF(OR(_xll.ECONOMATICA($Q$6,$Q$8,,$B34&amp;J$5&amp;YEAR($Q$7),,,,)=J33,_xll.ECONOMATICA($Q$6,$Q$8,,$B34&amp;J$5&amp;YEAR($Q$7),,,,)=J32),"",_xll.ECONOMATICA($Q$6,$Q$8,,$B34&amp;J$5&amp;YEAR($Q$7),,,,)),"")</f>
        <v/>
      </c>
      <c r="K34" s="4" t="str">
        <f>IFERROR(IF(OR(_xll.ECONOMATICA($Q$6,$Q$8,,$B34&amp;K$5&amp;YEAR($Q$7),,,,)=K33,_xll.ECONOMATICA($Q$6,$Q$8,,$B34&amp;K$5&amp;YEAR($Q$7),,,,)=K32),"",_xll.ECONOMATICA($Q$6,$Q$8,,$B34&amp;K$5&amp;YEAR($Q$7),,,,)),"")</f>
        <v/>
      </c>
      <c r="L34" s="4" t="str">
        <f>IFERROR(IF(OR(_xll.ECONOMATICA($Q$6,$Q$8,,$B34&amp;L$5&amp;YEAR($Q$7),,,,)=L33,_xll.ECONOMATICA($Q$6,$Q$8,,$B34&amp;L$5&amp;YEAR($Q$7),,,,)=L32),"",_xll.ECONOMATICA($Q$6,$Q$8,,$B34&amp;L$5&amp;YEAR($Q$7),,,,)),"")</f>
        <v/>
      </c>
      <c r="M34" s="4">
        <f>IFERROR(IF(OR(_xll.ECONOMATICA($Q$6,$Q$8,,$B34&amp;M$5&amp;YEAR($Q$7),,,,)=M33,_xll.ECONOMATICA($Q$6,$Q$8,,$B34&amp;M$5&amp;YEAR($Q$7),,,,)=M32),"",_xll.ECONOMATICA($Q$6,$Q$8,,$B34&amp;M$5&amp;YEAR($Q$7),,,,)),"")</f>
        <v>20078</v>
      </c>
      <c r="N34" s="52" t="str">
        <f>IFERROR(IF(OR(_xll.ECONOMATICA($Q$6,$Q$8,,$B34&amp;N$5&amp;YEAR($Q$7),,,,)=N33,_xll.ECONOMATICA($Q$6,$Q$8,,$B34&amp;N$5&amp;YEAR($Q$7),,,,)=N32),"",_xll.ECONOMATICA($Q$6,$Q$8,,$B34&amp;N$5&amp;YEAR($Q$7),,,,)),"")</f>
        <v/>
      </c>
      <c r="O34" s="4"/>
    </row>
    <row r="35" spans="2:17" ht="15.6" x14ac:dyDescent="0.3">
      <c r="B35" s="51">
        <v>30</v>
      </c>
      <c r="C35" s="4">
        <f>IFERROR(IF(OR(_xll.ECONOMATICA($Q$6,$Q$8,,$B35&amp;C$5&amp;YEAR($Q$7),,,,)=C34,_xll.ECONOMATICA($Q$6,$Q$8,,$B35&amp;C$5&amp;YEAR($Q$7),,,,)=C33),"",_xll.ECONOMATICA($Q$6,$Q$8,,$B35&amp;C$5&amp;YEAR($Q$7),,,,)),"")</f>
        <v>20067.400000006</v>
      </c>
      <c r="D35" s="4" t="str">
        <f>IFERROR(IF(OR(_xll.ECONOMATICA($Q$6,$Q$8,,$B35&amp;D$5&amp;YEAR($Q$7),,,,)=D34,_xll.ECONOMATICA($Q$6,$Q$8,,$B35&amp;D$5&amp;YEAR($Q$7),,,,)=D33),"",_xll.ECONOMATICA($Q$6,$Q$8,,$B35&amp;D$5&amp;YEAR($Q$7),,,,)),"")</f>
        <v/>
      </c>
      <c r="E35" s="4" t="str">
        <f>IFERROR(IF(OR(_xll.ECONOMATICA($Q$6,$Q$8,,$B35&amp;E$5&amp;YEAR($Q$7),,,,)=E34,_xll.ECONOMATICA($Q$6,$Q$8,,$B35&amp;E$5&amp;YEAR($Q$7),,,,)=E33),"",_xll.ECONOMATICA($Q$6,$Q$8,,$B35&amp;E$5&amp;YEAR($Q$7),,,,)),"")</f>
        <v/>
      </c>
      <c r="F35" s="4" t="str">
        <f>IFERROR(IF(OR(_xll.ECONOMATICA($Q$6,$Q$8,,$B35&amp;F$5&amp;YEAR($Q$7),,,,)=F34,_xll.ECONOMATICA($Q$6,$Q$8,,$B35&amp;F$5&amp;YEAR($Q$7),,,,)=F33),"",_xll.ECONOMATICA($Q$6,$Q$8,,$B35&amp;F$5&amp;YEAR($Q$7),,,,)),"")</f>
        <v/>
      </c>
      <c r="G35" s="4" t="str">
        <f>IFERROR(IF(OR(_xll.ECONOMATICA($Q$6,$Q$8,,$B35&amp;G$5&amp;YEAR($Q$7),,,,)=G34,_xll.ECONOMATICA($Q$6,$Q$8,,$B35&amp;G$5&amp;YEAR($Q$7),,,,)=G33),"",_xll.ECONOMATICA($Q$6,$Q$8,,$B35&amp;G$5&amp;YEAR($Q$7),,,,)),"")</f>
        <v/>
      </c>
      <c r="H35" s="4" t="str">
        <f>IFERROR(IF(OR(_xll.ECONOMATICA($Q$6,$Q$8,,$B35&amp;H$5&amp;YEAR($Q$7),,,,)=H34,_xll.ECONOMATICA($Q$6,$Q$8,,$B35&amp;H$5&amp;YEAR($Q$7),,,,)=H33),"",_xll.ECONOMATICA($Q$6,$Q$8,,$B35&amp;H$5&amp;YEAR($Q$7),,,,)),"")</f>
        <v/>
      </c>
      <c r="I35" s="4">
        <f>IFERROR(IF(OR(_xll.ECONOMATICA($Q$6,$Q$8,,$B35&amp;I$5&amp;YEAR($Q$7),,,,)=I34,_xll.ECONOMATICA($Q$6,$Q$8,,$B35&amp;I$5&amp;YEAR($Q$7),,,,)=I33),"",_xll.ECONOMATICA($Q$6,$Q$8,,$B35&amp;I$5&amp;YEAR($Q$7),,,,)),"")</f>
        <v>20199.610000014301</v>
      </c>
      <c r="J35" s="4" t="str">
        <f>IFERROR(IF(OR(_xll.ECONOMATICA($Q$6,$Q$8,,$B35&amp;J$5&amp;YEAR($Q$7),,,,)=J34,_xll.ECONOMATICA($Q$6,$Q$8,,$B35&amp;J$5&amp;YEAR($Q$7),,,,)=J33),"",_xll.ECONOMATICA($Q$6,$Q$8,,$B35&amp;J$5&amp;YEAR($Q$7),,,,)),"")</f>
        <v/>
      </c>
      <c r="K35" s="4" t="str">
        <f>IFERROR(IF(OR(_xll.ECONOMATICA($Q$6,$Q$8,,$B35&amp;K$5&amp;YEAR($Q$7),,,,)=K34,_xll.ECONOMATICA($Q$6,$Q$8,,$B35&amp;K$5&amp;YEAR($Q$7),,,,)=K33),"",_xll.ECONOMATICA($Q$6,$Q$8,,$B35&amp;K$5&amp;YEAR($Q$7),,,,)),"")</f>
        <v/>
      </c>
      <c r="L35" s="4" t="str">
        <f>IFERROR(IF(OR(_xll.ECONOMATICA($Q$6,$Q$8,,$B35&amp;L$5&amp;YEAR($Q$7),,,,)=L34,_xll.ECONOMATICA($Q$6,$Q$8,,$B35&amp;L$5&amp;YEAR($Q$7),,,,)=L33),"",_xll.ECONOMATICA($Q$6,$Q$8,,$B35&amp;L$5&amp;YEAR($Q$7),,,,)),"")</f>
        <v/>
      </c>
      <c r="M35" s="4" t="str">
        <f>IFERROR(IF(OR(_xll.ECONOMATICA($Q$6,$Q$8,,$B35&amp;M$5&amp;YEAR($Q$7),,,,)=M34,_xll.ECONOMATICA($Q$6,$Q$8,,$B35&amp;M$5&amp;YEAR($Q$7),,,,)=M33),"",_xll.ECONOMATICA($Q$6,$Q$8,,$B35&amp;M$5&amp;YEAR($Q$7),,,,)),"")</f>
        <v/>
      </c>
      <c r="N35" s="52" t="str">
        <f>IFERROR(IF(OR(_xll.ECONOMATICA($Q$6,$Q$8,,$B35&amp;N$5&amp;YEAR($Q$7),,,,)=N34,_xll.ECONOMATICA($Q$6,$Q$8,,$B35&amp;N$5&amp;YEAR($Q$7),,,,)=N33),"",_xll.ECONOMATICA($Q$6,$Q$8,,$B35&amp;N$5&amp;YEAR($Q$7),,,,)),"")</f>
        <v/>
      </c>
      <c r="O35" s="4"/>
    </row>
    <row r="36" spans="2:17" ht="16.2" thickBot="1" x14ac:dyDescent="0.35">
      <c r="B36" s="53">
        <v>31</v>
      </c>
      <c r="C36" s="27">
        <f>IFERROR(IF(OR(_xll.ECONOMATICA($Q$6,$Q$8,,$B36&amp;C$5&amp;YEAR($Q$7),,,,)=C35,_xll.ECONOMATICA($Q$6,$Q$8,,$B36&amp;C$5&amp;YEAR($Q$7),,,,)=C34),"",_xll.ECONOMATICA($Q$6,$Q$8,,$B36&amp;C$5&amp;YEAR($Q$7),,,,)),"")</f>
        <v>20185.389999985699</v>
      </c>
      <c r="D36" s="27" t="str">
        <f>IFERROR(IF(OR(_xll.ECONOMATICA($Q$6,$Q$8,,$B36&amp;D$5&amp;YEAR($Q$7),,,,)=D35,_xll.ECONOMATICA($Q$6,$Q$8,,$B36&amp;D$5&amp;YEAR($Q$7),,,,)=D34),"",_xll.ECONOMATICA($Q$6,$Q$8,,$B36&amp;D$5&amp;YEAR($Q$7),,,,)),"")</f>
        <v/>
      </c>
      <c r="E36" s="27" t="str">
        <f>IFERROR(IF(OR(_xll.ECONOMATICA($Q$6,$Q$8,,$B36&amp;E$5&amp;YEAR($Q$7),,,,)=E35,_xll.ECONOMATICA($Q$6,$Q$8,,$B36&amp;E$5&amp;YEAR($Q$7),,,,)=E34),"",_xll.ECONOMATICA($Q$6,$Q$8,,$B36&amp;E$5&amp;YEAR($Q$7),,,,)),"")</f>
        <v/>
      </c>
      <c r="F36" s="27" t="str">
        <f>IFERROR(IF(OR(_xll.ECONOMATICA($Q$6,$Q$8,,$B36&amp;F$5&amp;YEAR($Q$7),,,,)=F35,_xll.ECONOMATICA($Q$6,$Q$8,,$B36&amp;F$5&amp;YEAR($Q$7),,,,)=F34),"",_xll.ECONOMATICA($Q$6,$Q$8,,$B36&amp;F$5&amp;YEAR($Q$7),,,,)),"")</f>
        <v/>
      </c>
      <c r="G36" s="27" t="str">
        <f>IFERROR(IF(OR(_xll.ECONOMATICA($Q$6,$Q$8,,$B36&amp;G$5&amp;YEAR($Q$7),,,,)=G35,_xll.ECONOMATICA($Q$6,$Q$8,,$B36&amp;G$5&amp;YEAR($Q$7),,,,)=G34),"",_xll.ECONOMATICA($Q$6,$Q$8,,$B36&amp;G$5&amp;YEAR($Q$7),,,,)),"")</f>
        <v/>
      </c>
      <c r="H36" s="27" t="str">
        <f>IFERROR(IF(OR(_xll.ECONOMATICA($Q$6,$Q$8,,$B36&amp;H$5&amp;YEAR($Q$7),,,,)=H35,_xll.ECONOMATICA($Q$6,$Q$8,,$B36&amp;H$5&amp;YEAR($Q$7),,,,)=H34),"",_xll.ECONOMATICA($Q$6,$Q$8,,$B36&amp;H$5&amp;YEAR($Q$7),,,,)),"")</f>
        <v/>
      </c>
      <c r="I36" s="27">
        <f>IFERROR(IF(OR(_xll.ECONOMATICA($Q$6,$Q$8,,$B36&amp;I$5&amp;YEAR($Q$7),,,,)=I35,_xll.ECONOMATICA($Q$6,$Q$8,,$B36&amp;I$5&amp;YEAR($Q$7),,,,)=I34),"",_xll.ECONOMATICA($Q$6,$Q$8,,$B36&amp;I$5&amp;YEAR($Q$7),,,,)),"")</f>
        <v>19957.2599999905</v>
      </c>
      <c r="J36" s="27" t="str">
        <f>IFERROR(IF(OR(_xll.ECONOMATICA($Q$6,$Q$8,,$B36&amp;J$5&amp;YEAR($Q$7),,,,)=J35,_xll.ECONOMATICA($Q$6,$Q$8,,$B36&amp;J$5&amp;YEAR($Q$7),,,,)=J34),"",_xll.ECONOMATICA($Q$6,$Q$8,,$B36&amp;J$5&amp;YEAR($Q$7),,,,)),"")</f>
        <v/>
      </c>
      <c r="K36" s="27" t="str">
        <f>IFERROR(IF(OR(_xll.ECONOMATICA($Q$6,$Q$8,,$B36&amp;K$5&amp;YEAR($Q$7),,,,)=K35,_xll.ECONOMATICA($Q$6,$Q$8,,$B36&amp;K$5&amp;YEAR($Q$7),,,,)=K34),"",_xll.ECONOMATICA($Q$6,$Q$8,,$B36&amp;K$5&amp;YEAR($Q$7),,,,)),"")</f>
        <v/>
      </c>
      <c r="L36" s="27" t="str">
        <f>IFERROR(IF(OR(_xll.ECONOMATICA($Q$6,$Q$8,,$B36&amp;L$5&amp;YEAR($Q$7),,,,)=L35,_xll.ECONOMATICA($Q$6,$Q$8,,$B36&amp;L$5&amp;YEAR($Q$7),,,,)=L34),"",_xll.ECONOMATICA($Q$6,$Q$8,,$B36&amp;L$5&amp;YEAR($Q$7),,,,)),"")</f>
        <v/>
      </c>
      <c r="M36" s="27" t="str">
        <f>IFERROR(IF(OR(_xll.ECONOMATICA($Q$6,$Q$8,,$B36&amp;M$5&amp;YEAR($Q$7),,,,)=M35,_xll.ECONOMATICA($Q$6,$Q$8,,$B36&amp;M$5&amp;YEAR($Q$7),,,,)=M34),"",_xll.ECONOMATICA($Q$6,$Q$8,,$B36&amp;M$5&amp;YEAR($Q$7),,,,)),"")</f>
        <v/>
      </c>
      <c r="N36" s="54" t="str">
        <f>IFERROR(IF(OR(_xll.ECONOMATICA($Q$6,$Q$8,,$B36&amp;N$5&amp;YEAR($Q$7),,,,)=N35,_xll.ECONOMATICA($Q$6,$Q$8,,$B36&amp;N$5&amp;YEAR($Q$7),,,,)=N34),"",_xll.ECONOMATICA($Q$6,$Q$8,,$B36&amp;N$5&amp;YEAR($Q$7),,,,)),"")</f>
        <v/>
      </c>
      <c r="O36" s="4"/>
    </row>
    <row r="37" spans="2:17" ht="14.4" x14ac:dyDescent="0.3">
      <c r="B37" s="55" t="s">
        <v>14</v>
      </c>
      <c r="C37" s="46">
        <f>IF(MAX(C6:C36)=0,"",MAX(C6:C36))</f>
        <v>20185.389999985699</v>
      </c>
      <c r="D37" s="46" t="str">
        <f t="shared" ref="D37:N37" si="0">IF(MAX(D6:D36)=0,"",MAX(D6:D36))</f>
        <v/>
      </c>
      <c r="E37" s="46">
        <f t="shared" si="0"/>
        <v>21170.800000011899</v>
      </c>
      <c r="F37" s="46" t="str">
        <f t="shared" si="0"/>
        <v/>
      </c>
      <c r="G37" s="46" t="str">
        <f t="shared" si="0"/>
        <v/>
      </c>
      <c r="H37" s="46">
        <f t="shared" si="0"/>
        <v>20750.830000013098</v>
      </c>
      <c r="I37" s="46">
        <f t="shared" si="0"/>
        <v>20919.650000006</v>
      </c>
      <c r="J37" s="46" t="str">
        <f t="shared" si="0"/>
        <v/>
      </c>
      <c r="K37" s="46" t="str">
        <f t="shared" si="0"/>
        <v/>
      </c>
      <c r="L37" s="46" t="str">
        <f t="shared" si="0"/>
        <v/>
      </c>
      <c r="M37" s="46">
        <f t="shared" si="0"/>
        <v>20140.8199999928</v>
      </c>
      <c r="N37" s="56" t="str">
        <f t="shared" si="0"/>
        <v/>
      </c>
      <c r="O37" s="5"/>
    </row>
    <row r="38" spans="2:17" ht="14.4" x14ac:dyDescent="0.3">
      <c r="B38" s="57" t="s">
        <v>15</v>
      </c>
      <c r="C38" s="47">
        <f>IF(MIN(C6:C36)=0,"",MIN(C6:C36))</f>
        <v>19242.949999988101</v>
      </c>
      <c r="D38" s="47" t="str">
        <f t="shared" ref="D38:N38" si="1">IF(MIN(D6:D36)=0,"",MIN(D6:D36))</f>
        <v/>
      </c>
      <c r="E38" s="47">
        <f t="shared" si="1"/>
        <v>20502.870000004801</v>
      </c>
      <c r="F38" s="47" t="str">
        <f t="shared" si="1"/>
        <v/>
      </c>
      <c r="G38" s="47" t="str">
        <f t="shared" si="1"/>
        <v/>
      </c>
      <c r="H38" s="47">
        <f t="shared" si="1"/>
        <v>19922.7700000107</v>
      </c>
      <c r="I38" s="47">
        <f t="shared" si="1"/>
        <v>19957.2599999905</v>
      </c>
      <c r="J38" s="47" t="str">
        <f t="shared" si="1"/>
        <v/>
      </c>
      <c r="K38" s="47" t="str">
        <f t="shared" si="1"/>
        <v/>
      </c>
      <c r="L38" s="47" t="str">
        <f t="shared" si="1"/>
        <v/>
      </c>
      <c r="M38" s="47">
        <f t="shared" si="1"/>
        <v>19581.080000013098</v>
      </c>
      <c r="N38" s="58" t="str">
        <f t="shared" si="1"/>
        <v/>
      </c>
      <c r="O38" s="5"/>
    </row>
  </sheetData>
  <conditionalFormatting sqref="C6:O3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O38 L2:N3">
    <cfRule type="expression" dxfId="6" priority="17">
      <formula>$Q$9="sim"</formula>
    </cfRule>
  </conditionalFormatting>
  <conditionalFormatting sqref="Q11:Q12 C6:N38 L2:N3">
    <cfRule type="expression" dxfId="5" priority="16">
      <formula>$Q$8="volume$"</formula>
    </cfRule>
  </conditionalFormatting>
  <conditionalFormatting sqref="L2:N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list" allowBlank="1" showInputMessage="1" showErrorMessage="1" sqref="Q9" xr:uid="{F4AA4D18-20F7-4D5E-BF2D-33086FBF3C99}">
      <formula1>"Sim,Não"</formula1>
    </dataValidation>
    <dataValidation type="list" allowBlank="1" showInputMessage="1" showErrorMessage="1" sqref="Q8" xr:uid="{A613E8AC-C463-47E3-84E9-6AA4086959D2}">
      <formula1>"Close,Volume$"</formula1>
    </dataValidation>
    <dataValidation errorStyle="warning" allowBlank="1" showInputMessage="1" showErrorMessage="1" promptTitle="Economatica Excel Add-In" prompt="15410: Invalid &quot;Date&quot;" sqref="K9" xr:uid="{027E7CF8-E377-4979-A7D7-E3BCA2AA2EB8}"/>
  </dataValidations>
  <pageMargins left="0.19685039370078741" right="0.19685039370078741" top="0.19685039370078741" bottom="0.19685039370078741" header="0.11811023622047245" footer="0.11811023622047245"/>
  <pageSetup paperSize="9" scale="69" orientation="landscape" r:id="rId1"/>
  <headerFooter>
    <oddFooter>&amp;L&amp;"-,Negrito"&amp;10&amp;K006B66Fonte: Economatica&amp;R&amp;"-,Negrito"&amp;10&amp;K006B66www.economatica.com</oddFooter>
  </headerFooter>
  <colBreaks count="1" manualBreakCount="1">
    <brk id="1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2A7E8D-4E0D-486C-B1F7-5E546FFE5344}">
          <x14:formula1>
            <xm:f>Referência!$A$2:$A$26</xm:f>
          </x14:formula1>
          <xm:sqref>Q7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3823-4173-4BD6-B359-9778B63C624A}">
  <dimension ref="B1:AB44"/>
  <sheetViews>
    <sheetView showGridLines="0" zoomScaleNormal="100" workbookViewId="0"/>
  </sheetViews>
  <sheetFormatPr baseColWidth="10" defaultColWidth="6.6640625" defaultRowHeight="19.5" customHeight="1" x14ac:dyDescent="0.3"/>
  <cols>
    <col min="1" max="1" width="1.44140625" style="17" customWidth="1"/>
    <col min="2" max="2" width="8" style="21" bestFit="1" customWidth="1"/>
    <col min="3" max="3" width="6.6640625" style="19"/>
    <col min="4" max="28" width="7.109375" style="17" customWidth="1"/>
    <col min="29" max="16384" width="6.6640625" style="17"/>
  </cols>
  <sheetData>
    <row r="1" spans="2:28" customFormat="1" ht="30" customHeight="1" x14ac:dyDescent="0.35">
      <c r="B1" s="12"/>
      <c r="F1" s="17"/>
      <c r="J1" s="25" t="str">
        <f>'Evolução Diária de Preço-Volume'!F1&amp;" - Taxa Média Crescimento"</f>
        <v>SPBLPGPT - Evolução Diária de Preço e Volume - Taxa Média Crescimento</v>
      </c>
      <c r="K1" s="17"/>
      <c r="L1" s="17"/>
      <c r="P1" s="2"/>
      <c r="Q1" s="3"/>
      <c r="R1" s="28"/>
    </row>
    <row r="2" spans="2:28" customFormat="1" ht="6" customHeight="1" x14ac:dyDescent="0.35">
      <c r="B2" s="12"/>
      <c r="L2" s="17"/>
      <c r="M2" s="17"/>
      <c r="N2" s="17"/>
      <c r="P2" s="2"/>
      <c r="Q2" s="3"/>
      <c r="R2" s="28"/>
      <c r="Z2" s="24">
        <f>MIN(C6:N36)</f>
        <v>-0.34386843449843602</v>
      </c>
      <c r="AA2" s="24">
        <f>AVERAGE(C6:N36)</f>
        <v>4252.52457301707</v>
      </c>
      <c r="AB2" s="24">
        <f>MAX(C6:N36)</f>
        <v>43927</v>
      </c>
    </row>
    <row r="3" spans="2:28" customFormat="1" ht="9.9" customHeight="1" x14ac:dyDescent="0.4">
      <c r="B3" s="12"/>
      <c r="F3" s="23"/>
      <c r="L3" s="17"/>
      <c r="M3" s="17"/>
      <c r="N3" s="17"/>
      <c r="P3" s="2"/>
      <c r="Q3" s="3"/>
      <c r="R3" s="28"/>
      <c r="Z3" s="26" t="s">
        <v>52</v>
      </c>
      <c r="AA3" s="26" t="s">
        <v>50</v>
      </c>
      <c r="AB3" s="26" t="s">
        <v>51</v>
      </c>
    </row>
    <row r="4" spans="2:28" ht="6.9" customHeight="1" x14ac:dyDescent="0.3"/>
    <row r="5" spans="2:28" s="19" customFormat="1" ht="19.5" customHeight="1" x14ac:dyDescent="0.3">
      <c r="B5" s="39" t="s">
        <v>49</v>
      </c>
      <c r="C5" s="40" t="s">
        <v>38</v>
      </c>
      <c r="D5" s="41">
        <f>$C$6</f>
        <v>35430</v>
      </c>
      <c r="E5" s="41">
        <f>$C$7</f>
        <v>35795</v>
      </c>
      <c r="F5" s="41">
        <f>$C$8</f>
        <v>36160</v>
      </c>
      <c r="G5" s="41">
        <f>$C$9</f>
        <v>36525</v>
      </c>
      <c r="H5" s="41">
        <f>$C$10</f>
        <v>36891</v>
      </c>
      <c r="I5" s="41">
        <f>$C$11</f>
        <v>37256</v>
      </c>
      <c r="J5" s="41">
        <f>$C$12</f>
        <v>37621</v>
      </c>
      <c r="K5" s="41">
        <f>$C$13</f>
        <v>37986</v>
      </c>
      <c r="L5" s="41">
        <f>$C$14</f>
        <v>38352</v>
      </c>
      <c r="M5" s="41">
        <f>$C$15</f>
        <v>38717</v>
      </c>
      <c r="N5" s="41">
        <f>$C$16</f>
        <v>39082</v>
      </c>
      <c r="O5" s="41">
        <f>$C$17</f>
        <v>39447</v>
      </c>
      <c r="P5" s="41">
        <f>$C$18</f>
        <v>39813</v>
      </c>
      <c r="Q5" s="41">
        <f>$C$19</f>
        <v>40178</v>
      </c>
      <c r="R5" s="41">
        <f>$C$20</f>
        <v>40543</v>
      </c>
      <c r="S5" s="41">
        <f>$C$21</f>
        <v>40908</v>
      </c>
      <c r="T5" s="41">
        <f>$C$22</f>
        <v>41274</v>
      </c>
      <c r="U5" s="41">
        <f>$C$23</f>
        <v>41639</v>
      </c>
      <c r="V5" s="41">
        <f>$C$24</f>
        <v>42004</v>
      </c>
      <c r="W5" s="41">
        <f>$C$25</f>
        <v>42369</v>
      </c>
      <c r="X5" s="41">
        <f>$C$26</f>
        <v>42735</v>
      </c>
      <c r="Y5" s="41">
        <f>$C$27</f>
        <v>43100</v>
      </c>
      <c r="Z5" s="41">
        <f>$C$28</f>
        <v>43465</v>
      </c>
      <c r="AA5" s="41">
        <f>$C$29</f>
        <v>43830</v>
      </c>
      <c r="AB5" s="42">
        <f>$C$30</f>
        <v>43927</v>
      </c>
    </row>
    <row r="6" spans="2:28" ht="19.5" customHeight="1" x14ac:dyDescent="0.3">
      <c r="B6" s="43">
        <f>_xll.ECONOMATICA('Evolução Diária de Preço-Volume'!Q6,"close",,C6,,,,,,,,{"tc.pers=5"})</f>
        <v>1429.02001953125</v>
      </c>
      <c r="C6" s="38">
        <f>IF(Referência!A26="","",Referência!A26)</f>
        <v>35430</v>
      </c>
      <c r="D6" s="36" t="str">
        <f>IFERROR(_xll.ECONOMATICA('Evolução Diária de Preço-Volume'!Q6,"Return",D$5,$C6,,,,"decimal",,,,{"std.tec.ppr.per=4";"std.tec.ppr.pertd=false"}),"")</f>
        <v/>
      </c>
      <c r="E6" s="36" t="str">
        <f>IFERROR(_xll.ECONOMATICA('Evolução Diária de Preço-Volume'!Q6,"Return",E$5,$C6,,,,"decimal",,,,{"std.tec.ppr.per=4";"std.tec.ppr.pertd=false"}),"")</f>
        <v/>
      </c>
      <c r="F6" s="36" t="str">
        <f>IFERROR(_xll.ECONOMATICA('Evolução Diária de Preço-Volume'!Q6,"Return",F$5,$C6,,,,"decimal",,,,{"std.tec.ppr.per=4";"std.tec.ppr.pertd=false"}),"")</f>
        <v/>
      </c>
      <c r="G6" s="36" t="str">
        <f>IFERROR(_xll.ECONOMATICA('Evolução Diária de Preço-Volume'!Q6,"Return",G$5,$C6,,,,"decimal",,,,{"std.tec.ppr.per=4";"std.tec.ppr.pertd=false"}),"")</f>
        <v/>
      </c>
      <c r="H6" s="36" t="str">
        <f>IFERROR(_xll.ECONOMATICA('Evolução Diária de Preço-Volume'!Q6,"Return",H$5,$C6,,,,"decimal",,,,{"std.tec.ppr.per=4";"std.tec.ppr.pertd=false"}),"")</f>
        <v/>
      </c>
      <c r="I6" s="36" t="str">
        <f>IFERROR(_xll.ECONOMATICA('Evolução Diária de Preço-Volume'!Q6,"Return",I$5,$C6,,,,"decimal",,,,{"std.tec.ppr.per=4";"std.tec.ppr.pertd=false"}),"")</f>
        <v/>
      </c>
      <c r="J6" s="36" t="str">
        <f>IFERROR(_xll.ECONOMATICA('Evolução Diária de Preço-Volume'!Q6,"Return",J$5,$C6,,,,"decimal",,,,{"std.tec.ppr.per=4";"std.tec.ppr.pertd=false"}),"")</f>
        <v/>
      </c>
      <c r="K6" s="36" t="str">
        <f>IFERROR(_xll.ECONOMATICA('Evolução Diária de Preço-Volume'!Q6,"Return",K$5,$C6,,,,"decimal",,,,{"std.tec.ppr.per=4";"std.tec.ppr.pertd=false"}),"")</f>
        <v/>
      </c>
      <c r="L6" s="36" t="str">
        <f>IFERROR(_xll.ECONOMATICA('Evolução Diária de Preço-Volume'!Q6,"Return",L$5,$C6,,,,"decimal",,,,{"std.tec.ppr.per=4";"std.tec.ppr.pertd=false"}),"")</f>
        <v/>
      </c>
      <c r="M6" s="36" t="str">
        <f>IFERROR(_xll.ECONOMATICA('Evolução Diária de Preço-Volume'!Q6,"Return",M$5,$C6,,,,"decimal",,,,{"std.tec.ppr.per=4";"std.tec.ppr.pertd=false"}),"")</f>
        <v/>
      </c>
      <c r="N6" s="36" t="str">
        <f>IFERROR(_xll.ECONOMATICA('Evolução Diária de Preço-Volume'!Q6,"Return",N$5,$C6,,,,"decimal",,,,{"std.tec.ppr.per=4";"std.tec.ppr.pertd=false"}),"")</f>
        <v/>
      </c>
      <c r="O6" s="36" t="str">
        <f>IFERROR(_xll.ECONOMATICA('Evolução Diária de Preço-Volume'!Q6,"Return",O$5,$C6,,,,"decimal",,,,{"std.tec.ppr.per=4";"std.tec.ppr.pertd=false"}),"")</f>
        <v/>
      </c>
      <c r="P6" s="36" t="str">
        <f>IFERROR(_xll.ECONOMATICA('Evolução Diária de Preço-Volume'!Q6,"Return",P$5,$C6,,,,"decimal",,,,{"std.tec.ppr.per=4";"std.tec.ppr.pertd=false"}),"")</f>
        <v/>
      </c>
      <c r="Q6" s="36" t="str">
        <f>IFERROR(_xll.ECONOMATICA('Evolução Diária de Preço-Volume'!Q6,"Return",Q$5,$C6,,,,"decimal",,,,{"std.tec.ppr.per=4";"std.tec.ppr.pertd=false"}),"")</f>
        <v/>
      </c>
      <c r="R6" s="36" t="str">
        <f>IFERROR(_xll.ECONOMATICA('Evolução Diária de Preço-Volume'!Q6,"Return",R$5,$C6,,,,"decimal",,,,{"std.tec.ppr.per=4";"std.tec.ppr.pertd=false"}),"")</f>
        <v/>
      </c>
      <c r="S6" s="36" t="str">
        <f>IFERROR(_xll.ECONOMATICA('Evolução Diária de Preço-Volume'!Q6,"Return",S$5,$C6,,,,"decimal",,,,{"std.tec.ppr.per=4";"std.tec.ppr.pertd=false"}),"")</f>
        <v/>
      </c>
      <c r="T6" s="36" t="str">
        <f>IFERROR(_xll.ECONOMATICA('Evolução Diária de Preço-Volume'!Q6,"Return",T$5,$C6,,,,"decimal",,,,{"std.tec.ppr.per=4";"std.tec.ppr.pertd=false"}),"")</f>
        <v/>
      </c>
      <c r="U6" s="36" t="str">
        <f>IFERROR(_xll.ECONOMATICA('Evolução Diária de Preço-Volume'!Q6,"Return",U$5,$C6,,,,"decimal",,,,{"std.tec.ppr.per=4";"std.tec.ppr.pertd=false"}),"")</f>
        <v/>
      </c>
      <c r="V6" s="36" t="str">
        <f>IFERROR(_xll.ECONOMATICA('Evolução Diária de Preço-Volume'!Q6,"Return",V$5,$C6,,,,"decimal",,,,{"std.tec.ppr.per=4";"std.tec.ppr.pertd=false"}),"")</f>
        <v/>
      </c>
      <c r="W6" s="36" t="str">
        <f>IFERROR(_xll.ECONOMATICA('Evolução Diária de Preço-Volume'!Q6,"Return",W$5,$C6,,,,"decimal",,,,{"std.tec.ppr.per=4";"std.tec.ppr.pertd=false"}),"")</f>
        <v/>
      </c>
      <c r="X6" s="36" t="str">
        <f>IFERROR(_xll.ECONOMATICA('Evolução Diária de Preço-Volume'!Q6,"Return",X$5,$C6,,,,"decimal",,,,{"std.tec.ppr.per=4";"std.tec.ppr.pertd=false"}),"")</f>
        <v/>
      </c>
      <c r="Y6" s="36" t="str">
        <f>IFERROR(_xll.ECONOMATICA('Evolução Diária de Preço-Volume'!Q6,"Return",Y$5,$C6,,,,"decimal",,,,{"std.tec.ppr.per=4";"std.tec.ppr.pertd=false"}),"")</f>
        <v/>
      </c>
      <c r="Z6" s="36" t="str">
        <f>IFERROR(_xll.ECONOMATICA('Evolução Diária de Preço-Volume'!Q6,"Return",Z$5,$C6,,,,"decimal",,,,{"std.tec.ppr.per=4";"std.tec.ppr.pertd=false"}),"")</f>
        <v/>
      </c>
      <c r="AA6" s="36" t="str">
        <f>IFERROR(_xll.ECONOMATICA('Evolução Diária de Preço-Volume'!Q6,"Return",AA$5,$C6,,,,"decimal",,,,{"std.tec.ppr.per=4";"std.tec.ppr.pertd=false"}),"")</f>
        <v/>
      </c>
      <c r="AB6" s="33" t="str">
        <f>IFERROR(_xll.ECONOMATICA('Evolução Diária de Preço-Volume'!Q6,"Return",AB$5,$C6,,,,"decimal",,,,{"std.tec.ppr.per=4";"std.tec.ppr.pertd=false"}),"")</f>
        <v/>
      </c>
    </row>
    <row r="7" spans="2:28" ht="19.5" customHeight="1" x14ac:dyDescent="0.3">
      <c r="B7" s="43">
        <f>_xll.ECONOMATICA('Evolução Diária de Preço-Volume'!Q6,"close",,C7,,,,,,,,{"tc.pers=5"})</f>
        <v>1792.7099609375</v>
      </c>
      <c r="C7" s="38">
        <f>IF(Referência!A25="","",Referência!A25)</f>
        <v>35795</v>
      </c>
      <c r="D7" s="16">
        <f>IFERROR(_xll.ECONOMATICA('Evolução Diária de Preço-Volume'!Q6,"Return",D$5,$C7,,,,"decimal",,,,{"std.tec.ppr.per=4";"std.tec.ppr.pertd=false"}),"")</f>
        <v>0.255636802192312</v>
      </c>
      <c r="E7" s="36" t="str">
        <f>IFERROR(_xll.ECONOMATICA('Evolução Diária de Preço-Volume'!Q6,"Return",E$5,$C7,,,,"decimal",,,,{"std.tec.ppr.per=4";"std.tec.ppr.pertd=false"}),"")</f>
        <v/>
      </c>
      <c r="F7" s="36" t="str">
        <f>IFERROR(_xll.ECONOMATICA('Evolução Diária de Preço-Volume'!Q6,"Return",F$5,$C7,,,,"decimal",,,,{"std.tec.ppr.per=4";"std.tec.ppr.pertd=false"}),"")</f>
        <v/>
      </c>
      <c r="G7" s="36" t="str">
        <f>IFERROR(_xll.ECONOMATICA('Evolução Diária de Preço-Volume'!Q6,"Return",G$5,$C7,,,,"decimal",,,,{"std.tec.ppr.per=4";"std.tec.ppr.pertd=false"}),"")</f>
        <v/>
      </c>
      <c r="H7" s="36" t="str">
        <f>IFERROR(_xll.ECONOMATICA('Evolução Diária de Preço-Volume'!Q6,"Return",H$5,$C7,,,,"decimal",,,,{"std.tec.ppr.per=4";"std.tec.ppr.pertd=false"}),"")</f>
        <v/>
      </c>
      <c r="I7" s="36" t="str">
        <f>IFERROR(_xll.ECONOMATICA('Evolução Diária de Preço-Volume'!Q6,"Return",I$5,$C7,,,,"decimal",,,,{"std.tec.ppr.per=4";"std.tec.ppr.pertd=false"}),"")</f>
        <v/>
      </c>
      <c r="J7" s="36" t="str">
        <f>IFERROR(_xll.ECONOMATICA('Evolução Diária de Preço-Volume'!Q6,"Return",J$5,$C7,,,,"decimal",,,,{"std.tec.ppr.per=4";"std.tec.ppr.pertd=false"}),"")</f>
        <v/>
      </c>
      <c r="K7" s="36" t="str">
        <f>IFERROR(_xll.ECONOMATICA('Evolução Diária de Preço-Volume'!Q6,"Return",K$5,$C7,,,,"decimal",,,,{"std.tec.ppr.per=4";"std.tec.ppr.pertd=false"}),"")</f>
        <v/>
      </c>
      <c r="L7" s="36" t="str">
        <f>IFERROR(_xll.ECONOMATICA('Evolução Diária de Preço-Volume'!Q6,"Return",L$5,$C7,,,,"decimal",,,,{"std.tec.ppr.per=4";"std.tec.ppr.pertd=false"}),"")</f>
        <v/>
      </c>
      <c r="M7" s="36" t="str">
        <f>IFERROR(_xll.ECONOMATICA('Evolução Diária de Preço-Volume'!Q6,"Return",M$5,$C7,,,,"decimal",,,,{"std.tec.ppr.per=4";"std.tec.ppr.pertd=false"}),"")</f>
        <v/>
      </c>
      <c r="N7" s="36" t="str">
        <f>IFERROR(_xll.ECONOMATICA('Evolução Diária de Preço-Volume'!Q6,"Return",N$5,$C7,,,,"decimal",,,,{"std.tec.ppr.per=4";"std.tec.ppr.pertd=false"}),"")</f>
        <v/>
      </c>
      <c r="O7" s="36" t="str">
        <f>IFERROR(_xll.ECONOMATICA('Evolução Diária de Preço-Volume'!Q6,"Return",O$5,$C7,,,,"decimal",,,,{"std.tec.ppr.per=4";"std.tec.ppr.pertd=false"}),"")</f>
        <v/>
      </c>
      <c r="P7" s="36" t="str">
        <f>IFERROR(_xll.ECONOMATICA('Evolução Diária de Preço-Volume'!Q6,"Return",P$5,$C7,,,,"decimal",,,,{"std.tec.ppr.per=4";"std.tec.ppr.pertd=false"}),"")</f>
        <v/>
      </c>
      <c r="Q7" s="36" t="str">
        <f>IFERROR(_xll.ECONOMATICA('Evolução Diária de Preço-Volume'!Q6,"Return",Q$5,$C7,,,,"decimal",,,,{"std.tec.ppr.per=4";"std.tec.ppr.pertd=false"}),"")</f>
        <v/>
      </c>
      <c r="R7" s="36" t="str">
        <f>IFERROR(_xll.ECONOMATICA('Evolução Diária de Preço-Volume'!Q6,"Return",R$5,$C7,,,,"decimal",,,,{"std.tec.ppr.per=4";"std.tec.ppr.pertd=false"}),"")</f>
        <v/>
      </c>
      <c r="S7" s="36" t="str">
        <f>IFERROR(_xll.ECONOMATICA('Evolução Diária de Preço-Volume'!Q6,"Return",S$5,$C7,,,,"decimal",,,,{"std.tec.ppr.per=4";"std.tec.ppr.pertd=false"}),"")</f>
        <v/>
      </c>
      <c r="T7" s="36" t="str">
        <f>IFERROR(_xll.ECONOMATICA('Evolução Diária de Preço-Volume'!Q6,"Return",T$5,$C7,,,,"decimal",,,,{"std.tec.ppr.per=4";"std.tec.ppr.pertd=false"}),"")</f>
        <v/>
      </c>
      <c r="U7" s="36" t="str">
        <f>IFERROR(_xll.ECONOMATICA('Evolução Diária de Preço-Volume'!Q6,"Return",U$5,$C7,,,,"decimal",,,,{"std.tec.ppr.per=4";"std.tec.ppr.pertd=false"}),"")</f>
        <v/>
      </c>
      <c r="V7" s="36" t="str">
        <f>IFERROR(_xll.ECONOMATICA('Evolução Diária de Preço-Volume'!Q6,"Return",V$5,$C7,,,,"decimal",,,,{"std.tec.ppr.per=4";"std.tec.ppr.pertd=false"}),"")</f>
        <v/>
      </c>
      <c r="W7" s="36" t="str">
        <f>IFERROR(_xll.ECONOMATICA('Evolução Diária de Preço-Volume'!Q6,"Return",W$5,$C7,,,,"decimal",,,,{"std.tec.ppr.per=4";"std.tec.ppr.pertd=false"}),"")</f>
        <v/>
      </c>
      <c r="X7" s="36" t="str">
        <f>IFERROR(_xll.ECONOMATICA('Evolução Diária de Preço-Volume'!Q6,"Return",X$5,$C7,,,,"decimal",,,,{"std.tec.ppr.per=4";"std.tec.ppr.pertd=false"}),"")</f>
        <v/>
      </c>
      <c r="Y7" s="36" t="str">
        <f>IFERROR(_xll.ECONOMATICA('Evolução Diária de Preço-Volume'!Q6,"Return",Y$5,$C7,,,,"decimal",,,,{"std.tec.ppr.per=4";"std.tec.ppr.pertd=false"}),"")</f>
        <v/>
      </c>
      <c r="Z7" s="36" t="str">
        <f>IFERROR(_xll.ECONOMATICA('Evolução Diária de Preço-Volume'!Q6,"Return",Z$5,$C7,,,,"decimal",,,,{"std.tec.ppr.per=4";"std.tec.ppr.pertd=false"}),"")</f>
        <v/>
      </c>
      <c r="AA7" s="36" t="str">
        <f>IFERROR(_xll.ECONOMATICA('Evolução Diária de Preço-Volume'!Q6,"Return",AA$5,$C7,,,,"decimal",,,,{"std.tec.ppr.per=4";"std.tec.ppr.pertd=false"}),"")</f>
        <v/>
      </c>
      <c r="AB7" s="33" t="str">
        <f>IFERROR(_xll.ECONOMATICA('Evolução Diária de Preço-Volume'!Q6,"Return",AB$5,$C7,,,,"decimal",,,,{"std.tec.ppr.per=4";"std.tec.ppr.pertd=false"}),"")</f>
        <v/>
      </c>
    </row>
    <row r="8" spans="2:28" ht="19.5" customHeight="1" x14ac:dyDescent="0.3">
      <c r="B8" s="43">
        <f>_xll.ECONOMATICA('Evolução Diária de Preço-Volume'!Q6,"close",,C8,,,,,,,,{"tc.pers=5"})</f>
        <v>1335.88000488281</v>
      </c>
      <c r="C8" s="38">
        <f>IF(Referência!A24="","",Referência!A24)</f>
        <v>36160</v>
      </c>
      <c r="D8" s="16">
        <f>IFERROR(_xll.ECONOMATICA('Evolução Diária de Preço-Volume'!Q6,"Return",D$5,$C8,,,,"decimal",,,,{"std.tec.ppr.per=4";"std.tec.ppr.pertd=false"}),"")</f>
        <v>-3.35303115016359E-2</v>
      </c>
      <c r="E8" s="16">
        <f>IFERROR(_xll.ECONOMATICA('Evolução Diária de Preço-Volume'!Q6,"Return",E$5,$C8,,,,"decimal",,,,{"std.tec.ppr.per=4";"std.tec.ppr.pertd=false"}),"")</f>
        <v>-0.25925021231261802</v>
      </c>
      <c r="F8" s="36" t="str">
        <f>IFERROR(_xll.ECONOMATICA('Evolução Diária de Preço-Volume'!Q6,"Return",F$5,$C8,,,,"decimal",,,,{"std.tec.ppr.per=4";"std.tec.ppr.pertd=false"}),"")</f>
        <v/>
      </c>
      <c r="G8" s="36" t="str">
        <f>IFERROR(_xll.ECONOMATICA('Evolução Diária de Preço-Volume'!Q6,"Return",G$5,$C8,,,,"decimal",,,,{"std.tec.ppr.per=4";"std.tec.ppr.pertd=false"}),"")</f>
        <v/>
      </c>
      <c r="H8" s="36" t="str">
        <f>IFERROR(_xll.ECONOMATICA('Evolução Diária de Preço-Volume'!Q6,"Return",H$5,$C8,,,,"decimal",,,,{"std.tec.ppr.per=4";"std.tec.ppr.pertd=false"}),"")</f>
        <v/>
      </c>
      <c r="I8" s="36" t="str">
        <f>IFERROR(_xll.ECONOMATICA('Evolução Diária de Preço-Volume'!Q6,"Return",I$5,$C8,,,,"decimal",,,,{"std.tec.ppr.per=4";"std.tec.ppr.pertd=false"}),"")</f>
        <v/>
      </c>
      <c r="J8" s="36" t="str">
        <f>IFERROR(_xll.ECONOMATICA('Evolução Diária de Preço-Volume'!Q6,"Return",J$5,$C8,,,,"decimal",,,,{"std.tec.ppr.per=4";"std.tec.ppr.pertd=false"}),"")</f>
        <v/>
      </c>
      <c r="K8" s="36" t="str">
        <f>IFERROR(_xll.ECONOMATICA('Evolução Diária de Preço-Volume'!Q6,"Return",K$5,$C8,,,,"decimal",,,,{"std.tec.ppr.per=4";"std.tec.ppr.pertd=false"}),"")</f>
        <v/>
      </c>
      <c r="L8" s="36" t="str">
        <f>IFERROR(_xll.ECONOMATICA('Evolução Diária de Preço-Volume'!Q6,"Return",L$5,$C8,,,,"decimal",,,,{"std.tec.ppr.per=4";"std.tec.ppr.pertd=false"}),"")</f>
        <v/>
      </c>
      <c r="M8" s="36" t="str">
        <f>IFERROR(_xll.ECONOMATICA('Evolução Diária de Preço-Volume'!Q6,"Return",M$5,$C8,,,,"decimal",,,,{"std.tec.ppr.per=4";"std.tec.ppr.pertd=false"}),"")</f>
        <v/>
      </c>
      <c r="N8" s="36" t="str">
        <f>IFERROR(_xll.ECONOMATICA('Evolução Diária de Preço-Volume'!Q6,"Return",N$5,$C8,,,,"decimal",,,,{"std.tec.ppr.per=4";"std.tec.ppr.pertd=false"}),"")</f>
        <v/>
      </c>
      <c r="O8" s="36" t="str">
        <f>IFERROR(_xll.ECONOMATICA('Evolução Diária de Preço-Volume'!Q6,"Return",O$5,$C8,,,,"decimal",,,,{"std.tec.ppr.per=4";"std.tec.ppr.pertd=false"}),"")</f>
        <v/>
      </c>
      <c r="P8" s="36" t="str">
        <f>IFERROR(_xll.ECONOMATICA('Evolução Diária de Preço-Volume'!Q6,"Return",P$5,$C8,,,,"decimal",,,,{"std.tec.ppr.per=4";"std.tec.ppr.pertd=false"}),"")</f>
        <v/>
      </c>
      <c r="Q8" s="36" t="str">
        <f>IFERROR(_xll.ECONOMATICA('Evolução Diária de Preço-Volume'!Q6,"Return",Q$5,$C8,,,,"decimal",,,,{"std.tec.ppr.per=4";"std.tec.ppr.pertd=false"}),"")</f>
        <v/>
      </c>
      <c r="R8" s="36" t="str">
        <f>IFERROR(_xll.ECONOMATICA('Evolução Diária de Preço-Volume'!Q6,"Return",R$5,$C8,,,,"decimal",,,,{"std.tec.ppr.per=4";"std.tec.ppr.pertd=false"}),"")</f>
        <v/>
      </c>
      <c r="S8" s="36" t="str">
        <f>IFERROR(_xll.ECONOMATICA('Evolução Diária de Preço-Volume'!Q6,"Return",S$5,$C8,,,,"decimal",,,,{"std.tec.ppr.per=4";"std.tec.ppr.pertd=false"}),"")</f>
        <v/>
      </c>
      <c r="T8" s="36" t="str">
        <f>IFERROR(_xll.ECONOMATICA('Evolução Diária de Preço-Volume'!Q6,"Return",T$5,$C8,,,,"decimal",,,,{"std.tec.ppr.per=4";"std.tec.ppr.pertd=false"}),"")</f>
        <v/>
      </c>
      <c r="U8" s="36" t="str">
        <f>IFERROR(_xll.ECONOMATICA('Evolução Diária de Preço-Volume'!Q6,"Return",U$5,$C8,,,,"decimal",,,,{"std.tec.ppr.per=4";"std.tec.ppr.pertd=false"}),"")</f>
        <v/>
      </c>
      <c r="V8" s="36" t="str">
        <f>IFERROR(_xll.ECONOMATICA('Evolução Diária de Preço-Volume'!Q6,"Return",V$5,$C8,,,,"decimal",,,,{"std.tec.ppr.per=4";"std.tec.ppr.pertd=false"}),"")</f>
        <v/>
      </c>
      <c r="W8" s="36" t="str">
        <f>IFERROR(_xll.ECONOMATICA('Evolução Diária de Preço-Volume'!Q6,"Return",W$5,$C8,,,,"decimal",,,,{"std.tec.ppr.per=4";"std.tec.ppr.pertd=false"}),"")</f>
        <v/>
      </c>
      <c r="X8" s="36" t="str">
        <f>IFERROR(_xll.ECONOMATICA('Evolução Diária de Preço-Volume'!Q6,"Return",X$5,$C8,,,,"decimal",,,,{"std.tec.ppr.per=4";"std.tec.ppr.pertd=false"}),"")</f>
        <v/>
      </c>
      <c r="Y8" s="36" t="str">
        <f>IFERROR(_xll.ECONOMATICA('Evolução Diária de Preço-Volume'!Q6,"Return",Y$5,$C8,,,,"decimal",,,,{"std.tec.ppr.per=4";"std.tec.ppr.pertd=false"}),"")</f>
        <v/>
      </c>
      <c r="Z8" s="36" t="str">
        <f>IFERROR(_xll.ECONOMATICA('Evolução Diária de Preço-Volume'!Q6,"Return",Z$5,$C8,,,,"decimal",,,,{"std.tec.ppr.per=4";"std.tec.ppr.pertd=false"}),"")</f>
        <v/>
      </c>
      <c r="AA8" s="36" t="str">
        <f>IFERROR(_xll.ECONOMATICA('Evolução Diária de Preço-Volume'!Q6,"Return",AA$5,$C8,,,,"decimal",,,,{"std.tec.ppr.per=4";"std.tec.ppr.pertd=false"}),"")</f>
        <v/>
      </c>
      <c r="AB8" s="33" t="str">
        <f>IFERROR(_xll.ECONOMATICA('Evolução Diária de Preço-Volume'!Q6,"Return",AB$5,$C8,,,,"decimal",,,,{"std.tec.ppr.per=4";"std.tec.ppr.pertd=false"}),"")</f>
        <v/>
      </c>
    </row>
    <row r="9" spans="2:28" ht="19.5" customHeight="1" x14ac:dyDescent="0.3">
      <c r="B9" s="43">
        <f>_xll.ECONOMATICA('Evolução Diária de Preço-Volume'!Q6,"close",,C9,,,,,,,,{"tc.pers=5"})</f>
        <v>1835.56994628906</v>
      </c>
      <c r="C9" s="38">
        <f>IF(Referência!A23="","",Referência!A23)</f>
        <v>36525</v>
      </c>
      <c r="D9" s="16">
        <f>IFERROR(_xll.ECONOMATICA('Evolução Diária de Preço-Volume'!Q6,"Return",D$5,$C9,,,,"decimal",,,,{"std.tec.ppr.per=4";"std.tec.ppr.pertd=false"}),"")</f>
        <v>8.8253457841346999E-2</v>
      </c>
      <c r="E9" s="16">
        <f>IFERROR(_xll.ECONOMATICA('Evolução Diária de Preço-Volume'!Q6,"Return",E$5,$C9,,,,"decimal",,,,{"std.tec.ppr.per=4";"std.tec.ppr.pertd=false"}),"")</f>
        <v>1.21007213147095E-2</v>
      </c>
      <c r="F9" s="16">
        <f>IFERROR(_xll.ECONOMATICA('Evolução Diária de Preço-Volume'!Q6,"Return",F$5,$C9,,,,"decimal",,,,{"std.tec.ppr.per=4";"std.tec.ppr.pertd=false"}),"")</f>
        <v>0.38111344032746303</v>
      </c>
      <c r="G9" s="36" t="str">
        <f>IFERROR(_xll.ECONOMATICA('Evolução Diária de Preço-Volume'!Q6,"Return",G$5,$C9,,,,"decimal",,,,{"std.tec.ppr.per=4";"std.tec.ppr.pertd=false"}),"")</f>
        <v/>
      </c>
      <c r="H9" s="36" t="str">
        <f>IFERROR(_xll.ECONOMATICA('Evolução Diária de Preço-Volume'!Q6,"Return",H$5,$C9,,,,"decimal",,,,{"std.tec.ppr.per=4";"std.tec.ppr.pertd=false"}),"")</f>
        <v/>
      </c>
      <c r="I9" s="36" t="str">
        <f>IFERROR(_xll.ECONOMATICA('Evolução Diária de Preço-Volume'!Q6,"Return",I$5,$C9,,,,"decimal",,,,{"std.tec.ppr.per=4";"std.tec.ppr.pertd=false"}),"")</f>
        <v/>
      </c>
      <c r="J9" s="36" t="str">
        <f>IFERROR(_xll.ECONOMATICA('Evolução Diária de Preço-Volume'!Q6,"Return",J$5,$C9,,,,"decimal",,,,{"std.tec.ppr.per=4";"std.tec.ppr.pertd=false"}),"")</f>
        <v/>
      </c>
      <c r="K9" s="36" t="str">
        <f>IFERROR(_xll.ECONOMATICA('Evolução Diária de Preço-Volume'!Q6,"Return",K$5,$C9,,,,"decimal",,,,{"std.tec.ppr.per=4";"std.tec.ppr.pertd=false"}),"")</f>
        <v/>
      </c>
      <c r="L9" s="36" t="str">
        <f>IFERROR(_xll.ECONOMATICA('Evolução Diária de Preço-Volume'!Q6,"Return",L$5,$C9,,,,"decimal",,,,{"std.tec.ppr.per=4";"std.tec.ppr.pertd=false"}),"")</f>
        <v/>
      </c>
      <c r="M9" s="36" t="str">
        <f>IFERROR(_xll.ECONOMATICA('Evolução Diária de Preço-Volume'!Q6,"Return",M$5,$C9,,,,"decimal",,,,{"std.tec.ppr.per=4";"std.tec.ppr.pertd=false"}),"")</f>
        <v/>
      </c>
      <c r="N9" s="36" t="str">
        <f>IFERROR(_xll.ECONOMATICA('Evolução Diária de Preço-Volume'!Q6,"Return",N$5,$C9,,,,"decimal",,,,{"std.tec.ppr.per=4";"std.tec.ppr.pertd=false"}),"")</f>
        <v/>
      </c>
      <c r="O9" s="36" t="str">
        <f>IFERROR(_xll.ECONOMATICA('Evolução Diária de Preço-Volume'!Q6,"Return",O$5,$C9,,,,"decimal",,,,{"std.tec.ppr.per=4";"std.tec.ppr.pertd=false"}),"")</f>
        <v/>
      </c>
      <c r="P9" s="36" t="str">
        <f>IFERROR(_xll.ECONOMATICA('Evolução Diária de Preço-Volume'!Q6,"Return",P$5,$C9,,,,"decimal",,,,{"std.tec.ppr.per=4";"std.tec.ppr.pertd=false"}),"")</f>
        <v/>
      </c>
      <c r="Q9" s="36" t="str">
        <f>IFERROR(_xll.ECONOMATICA('Evolução Diária de Preço-Volume'!Q6,"Return",Q$5,$C9,,,,"decimal",,,,{"std.tec.ppr.per=4";"std.tec.ppr.pertd=false"}),"")</f>
        <v/>
      </c>
      <c r="R9" s="36" t="str">
        <f>IFERROR(_xll.ECONOMATICA('Evolução Diária de Preço-Volume'!Q6,"Return",R$5,$C9,,,,"decimal",,,,{"std.tec.ppr.per=4";"std.tec.ppr.pertd=false"}),"")</f>
        <v/>
      </c>
      <c r="S9" s="36" t="str">
        <f>IFERROR(_xll.ECONOMATICA('Evolução Diária de Preço-Volume'!Q6,"Return",S$5,$C9,,,,"decimal",,,,{"std.tec.ppr.per=4";"std.tec.ppr.pertd=false"}),"")</f>
        <v/>
      </c>
      <c r="T9" s="36" t="str">
        <f>IFERROR(_xll.ECONOMATICA('Evolução Diária de Preço-Volume'!Q6,"Return",T$5,$C9,,,,"decimal",,,,{"std.tec.ppr.per=4";"std.tec.ppr.pertd=false"}),"")</f>
        <v/>
      </c>
      <c r="U9" s="36" t="str">
        <f>IFERROR(_xll.ECONOMATICA('Evolução Diária de Preço-Volume'!Q6,"Return",U$5,$C9,,,,"decimal",,,,{"std.tec.ppr.per=4";"std.tec.ppr.pertd=false"}),"")</f>
        <v/>
      </c>
      <c r="V9" s="36" t="str">
        <f>IFERROR(_xll.ECONOMATICA('Evolução Diária de Preço-Volume'!Q6,"Return",V$5,$C9,,,,"decimal",,,,{"std.tec.ppr.per=4";"std.tec.ppr.pertd=false"}),"")</f>
        <v/>
      </c>
      <c r="W9" s="36" t="str">
        <f>IFERROR(_xll.ECONOMATICA('Evolução Diária de Preço-Volume'!Q6,"Return",W$5,$C9,,,,"decimal",,,,{"std.tec.ppr.per=4";"std.tec.ppr.pertd=false"}),"")</f>
        <v/>
      </c>
      <c r="X9" s="36" t="str">
        <f>IFERROR(_xll.ECONOMATICA('Evolução Diária de Preço-Volume'!Q6,"Return",X$5,$C9,,,,"decimal",,,,{"std.tec.ppr.per=4";"std.tec.ppr.pertd=false"}),"")</f>
        <v/>
      </c>
      <c r="Y9" s="36" t="str">
        <f>IFERROR(_xll.ECONOMATICA('Evolução Diária de Preço-Volume'!Q6,"Return",Y$5,$C9,,,,"decimal",,,,{"std.tec.ppr.per=4";"std.tec.ppr.pertd=false"}),"")</f>
        <v/>
      </c>
      <c r="Z9" s="36" t="str">
        <f>IFERROR(_xll.ECONOMATICA('Evolução Diária de Preço-Volume'!Q6,"Return",Z$5,$C9,,,,"decimal",,,,{"std.tec.ppr.per=4";"std.tec.ppr.pertd=false"}),"")</f>
        <v/>
      </c>
      <c r="AA9" s="36" t="str">
        <f>IFERROR(_xll.ECONOMATICA('Evolução Diária de Preço-Volume'!Q6,"Return",AA$5,$C9,,,,"decimal",,,,{"std.tec.ppr.per=4";"std.tec.ppr.pertd=false"}),"")</f>
        <v/>
      </c>
      <c r="AB9" s="33" t="str">
        <f>IFERROR(_xll.ECONOMATICA('Evolução Diária de Preço-Volume'!Q6,"Return",AB$5,$C9,,,,"decimal",,,,{"std.tec.ppr.per=4";"std.tec.ppr.pertd=false"}),"")</f>
        <v/>
      </c>
    </row>
    <row r="10" spans="2:28" ht="19.5" customHeight="1" x14ac:dyDescent="0.3">
      <c r="B10" s="43">
        <f>_xll.ECONOMATICA('Evolução Diária de Preço-Volume'!Q6,"close",,C10,,,,,,,,{"tc.pers=5"})</f>
        <v>1208.41003417969</v>
      </c>
      <c r="C10" s="38">
        <f>IF(Referência!A22="","",Referência!A22)</f>
        <v>36891</v>
      </c>
      <c r="D10" s="16">
        <f>IFERROR(_xll.ECONOMATICA('Evolução Diária de Preço-Volume'!Q6,"Return",D$5,$C10,,,,"decimal",,,,{"std.tec.ppr.per=4";"std.tec.ppr.pertd=false"}),"")</f>
        <v>-4.1538543022397803E-2</v>
      </c>
      <c r="E10" s="16">
        <f>IFERROR(_xll.ECONOMATICA('Evolução Diária de Preço-Volume'!Q6,"Return",E$5,$C10,,,,"decimal",,,,{"std.tec.ppr.per=4";"std.tec.ppr.pertd=false"}),"")</f>
        <v>-0.124898628904775</v>
      </c>
      <c r="F10" s="16">
        <f>IFERROR(_xll.ECONOMATICA('Evolução Diária de Preço-Volume'!Q6,"Return",F$5,$C10,,,,"decimal",,,,{"std.tec.ppr.per=4";"std.tec.ppr.pertd=false"}),"")</f>
        <v>-4.9480417808808901E-2</v>
      </c>
      <c r="G10" s="16">
        <f>IFERROR(_xll.ECONOMATICA('Evolução Diária de Preço-Volume'!Q6,"Return",G$5,$C10,,,,"decimal",,,,{"std.tec.ppr.per=4";"std.tec.ppr.pertd=false"}),"")</f>
        <v>-0.34386843449843602</v>
      </c>
      <c r="H10" s="36" t="str">
        <f>IFERROR(_xll.ECONOMATICA('Evolução Diária de Preço-Volume'!Q6,"Return",H$5,$C10,,,,"decimal",,,,{"std.tec.ppr.per=4";"std.tec.ppr.pertd=false"}),"")</f>
        <v/>
      </c>
      <c r="I10" s="36" t="str">
        <f>IFERROR(_xll.ECONOMATICA('Evolução Diária de Preço-Volume'!Q6,"Return",I$5,$C10,,,,"decimal",,,,{"std.tec.ppr.per=4";"std.tec.ppr.pertd=false"}),"")</f>
        <v/>
      </c>
      <c r="J10" s="36" t="str">
        <f>IFERROR(_xll.ECONOMATICA('Evolução Diária de Preço-Volume'!Q6,"Return",J$5,$C10,,,,"decimal",,,,{"std.tec.ppr.per=4";"std.tec.ppr.pertd=false"}),"")</f>
        <v/>
      </c>
      <c r="K10" s="36" t="str">
        <f>IFERROR(_xll.ECONOMATICA('Evolução Diária de Preço-Volume'!Q6,"Return",K$5,$C10,,,,"decimal",,,,{"std.tec.ppr.per=4";"std.tec.ppr.pertd=false"}),"")</f>
        <v/>
      </c>
      <c r="L10" s="36" t="str">
        <f>IFERROR(_xll.ECONOMATICA('Evolução Diária de Preço-Volume'!Q6,"Return",L$5,$C10,,,,"decimal",,,,{"std.tec.ppr.per=4";"std.tec.ppr.pertd=false"}),"")</f>
        <v/>
      </c>
      <c r="M10" s="36" t="str">
        <f>IFERROR(_xll.ECONOMATICA('Evolução Diária de Preço-Volume'!Q6,"Return",M$5,$C10,,,,"decimal",,,,{"std.tec.ppr.per=4";"std.tec.ppr.pertd=false"}),"")</f>
        <v/>
      </c>
      <c r="N10" s="36" t="str">
        <f>IFERROR(_xll.ECONOMATICA('Evolução Diária de Preço-Volume'!Q6,"Return",N$5,$C10,,,,"decimal",,,,{"std.tec.ppr.per=4";"std.tec.ppr.pertd=false"}),"")</f>
        <v/>
      </c>
      <c r="O10" s="36" t="str">
        <f>IFERROR(_xll.ECONOMATICA('Evolução Diária de Preço-Volume'!Q6,"Return",O$5,$C10,,,,"decimal",,,,{"std.tec.ppr.per=4";"std.tec.ppr.pertd=false"}),"")</f>
        <v/>
      </c>
      <c r="P10" s="36" t="str">
        <f>IFERROR(_xll.ECONOMATICA('Evolução Diária de Preço-Volume'!Q6,"Return",P$5,$C10,,,,"decimal",,,,{"std.tec.ppr.per=4";"std.tec.ppr.pertd=false"}),"")</f>
        <v/>
      </c>
      <c r="Q10" s="36" t="str">
        <f>IFERROR(_xll.ECONOMATICA('Evolução Diária de Preço-Volume'!Q6,"Return",Q$5,$C10,,,,"decimal",,,,{"std.tec.ppr.per=4";"std.tec.ppr.pertd=false"}),"")</f>
        <v/>
      </c>
      <c r="R10" s="36" t="str">
        <f>IFERROR(_xll.ECONOMATICA('Evolução Diária de Preço-Volume'!Q6,"Return",R$5,$C10,,,,"decimal",,,,{"std.tec.ppr.per=4";"std.tec.ppr.pertd=false"}),"")</f>
        <v/>
      </c>
      <c r="S10" s="36" t="str">
        <f>IFERROR(_xll.ECONOMATICA('Evolução Diária de Preço-Volume'!Q6,"Return",S$5,$C10,,,,"decimal",,,,{"std.tec.ppr.per=4";"std.tec.ppr.pertd=false"}),"")</f>
        <v/>
      </c>
      <c r="T10" s="36" t="str">
        <f>IFERROR(_xll.ECONOMATICA('Evolução Diária de Preço-Volume'!Q6,"Return",T$5,$C10,,,,"decimal",,,,{"std.tec.ppr.per=4";"std.tec.ppr.pertd=false"}),"")</f>
        <v/>
      </c>
      <c r="U10" s="36" t="str">
        <f>IFERROR(_xll.ECONOMATICA('Evolução Diária de Preço-Volume'!Q6,"Return",U$5,$C10,,,,"decimal",,,,{"std.tec.ppr.per=4";"std.tec.ppr.pertd=false"}),"")</f>
        <v/>
      </c>
      <c r="V10" s="36" t="str">
        <f>IFERROR(_xll.ECONOMATICA('Evolução Diária de Preço-Volume'!Q6,"Return",V$5,$C10,,,,"decimal",,,,{"std.tec.ppr.per=4";"std.tec.ppr.pertd=false"}),"")</f>
        <v/>
      </c>
      <c r="W10" s="36" t="str">
        <f>IFERROR(_xll.ECONOMATICA('Evolução Diária de Preço-Volume'!Q6,"Return",W$5,$C10,,,,"decimal",,,,{"std.tec.ppr.per=4";"std.tec.ppr.pertd=false"}),"")</f>
        <v/>
      </c>
      <c r="X10" s="36" t="str">
        <f>IFERROR(_xll.ECONOMATICA('Evolução Diária de Preço-Volume'!Q6,"Return",X$5,$C10,,,,"decimal",,,,{"std.tec.ppr.per=4";"std.tec.ppr.pertd=false"}),"")</f>
        <v/>
      </c>
      <c r="Y10" s="36" t="str">
        <f>IFERROR(_xll.ECONOMATICA('Evolução Diária de Preço-Volume'!Q6,"Return",Y$5,$C10,,,,"decimal",,,,{"std.tec.ppr.per=4";"std.tec.ppr.pertd=false"}),"")</f>
        <v/>
      </c>
      <c r="Z10" s="36" t="str">
        <f>IFERROR(_xll.ECONOMATICA('Evolução Diária de Preço-Volume'!Q6,"Return",Z$5,$C10,,,,"decimal",,,,{"std.tec.ppr.per=4";"std.tec.ppr.pertd=false"}),"")</f>
        <v/>
      </c>
      <c r="AA10" s="36" t="str">
        <f>IFERROR(_xll.ECONOMATICA('Evolução Diária de Preço-Volume'!Q6,"Return",AA$5,$C10,,,,"decimal",,,,{"std.tec.ppr.per=4";"std.tec.ppr.pertd=false"}),"")</f>
        <v/>
      </c>
      <c r="AB10" s="33" t="str">
        <f>IFERROR(_xll.ECONOMATICA('Evolução Diária de Preço-Volume'!Q6,"Return",AB$5,$C10,,,,"decimal",,,,{"std.tec.ppr.per=4";"std.tec.ppr.pertd=false"}),"")</f>
        <v/>
      </c>
    </row>
    <row r="11" spans="2:28" ht="19.5" customHeight="1" x14ac:dyDescent="0.3">
      <c r="B11" s="43">
        <f>_xll.ECONOMATICA('Evolução Diária de Preço-Volume'!Q6,"close",,C11,,,,,,,,{"tc.pers=5"})</f>
        <v>1176.44995117188</v>
      </c>
      <c r="C11" s="38">
        <f>IF(Referência!A21="","",Referência!A21)</f>
        <v>37256</v>
      </c>
      <c r="D11" s="16">
        <f>IFERROR(_xll.ECONOMATICA('Evolução Diária de Preço-Volume'!Q6,"Return",D$5,$C11,,,,"decimal",,,,{"std.tec.ppr.per=4";"std.tec.ppr.pertd=false"}),"")</f>
        <v>-3.8631792986962003E-2</v>
      </c>
      <c r="E11" s="16">
        <f>IFERROR(_xll.ECONOMATICA('Evolução Diária de Preço-Volume'!Q6,"Return",E$5,$C11,,,,"decimal",,,,{"std.tec.ppr.per=4";"std.tec.ppr.pertd=false"}),"")</f>
        <v>-0.101382218445942</v>
      </c>
      <c r="F11" s="16">
        <f>IFERROR(_xll.ECONOMATICA('Evolução Diária de Preço-Volume'!Q6,"Return",F$5,$C11,,,,"decimal",,,,{"std.tec.ppr.per=4";"std.tec.ppr.pertd=false"}),"")</f>
        <v>-4.2022342729978797E-2</v>
      </c>
      <c r="G11" s="16">
        <f>IFERROR(_xll.ECONOMATICA('Evolução Diária de Preço-Volume'!Q6,"Return",G$5,$C11,,,,"decimal",,,,{"std.tec.ppr.per=4";"std.tec.ppr.pertd=false"}),"")</f>
        <v>-0.201568948561617</v>
      </c>
      <c r="H11" s="16">
        <f>IFERROR(_xll.ECONOMATICA('Evolução Diária de Preço-Volume'!Q6,"Return",H$5,$C11,,,,"decimal",,,,{"std.tec.ppr.per=4";"std.tec.ppr.pertd=false"}),"")</f>
        <v>-2.6868843920056E-2</v>
      </c>
      <c r="I11" s="36" t="str">
        <f>IFERROR(_xll.ECONOMATICA('Evolução Diária de Preço-Volume'!Q6,"Return",I$5,$C11,,,,"decimal",,,,{"std.tec.ppr.per=4";"std.tec.ppr.pertd=false"}),"")</f>
        <v/>
      </c>
      <c r="J11" s="36" t="str">
        <f>IFERROR(_xll.ECONOMATICA('Evolução Diária de Preço-Volume'!Q6,"Return",J$5,$C11,,,,"decimal",,,,{"std.tec.ppr.per=4";"std.tec.ppr.pertd=false"}),"")</f>
        <v/>
      </c>
      <c r="K11" s="36" t="str">
        <f>IFERROR(_xll.ECONOMATICA('Evolução Diária de Preço-Volume'!Q6,"Return",K$5,$C11,,,,"decimal",,,,{"std.tec.ppr.per=4";"std.tec.ppr.pertd=false"}),"")</f>
        <v/>
      </c>
      <c r="L11" s="36" t="str">
        <f>IFERROR(_xll.ECONOMATICA('Evolução Diária de Preço-Volume'!Q6,"Return",L$5,$C11,,,,"decimal",,,,{"std.tec.ppr.per=4";"std.tec.ppr.pertd=false"}),"")</f>
        <v/>
      </c>
      <c r="M11" s="36" t="str">
        <f>IFERROR(_xll.ECONOMATICA('Evolução Diária de Preço-Volume'!Q6,"Return",M$5,$C11,,,,"decimal",,,,{"std.tec.ppr.per=4";"std.tec.ppr.pertd=false"}),"")</f>
        <v/>
      </c>
      <c r="N11" s="36" t="str">
        <f>IFERROR(_xll.ECONOMATICA('Evolução Diária de Preço-Volume'!Q6,"Return",N$5,$C11,,,,"decimal",,,,{"std.tec.ppr.per=4";"std.tec.ppr.pertd=false"}),"")</f>
        <v/>
      </c>
      <c r="O11" s="36" t="str">
        <f>IFERROR(_xll.ECONOMATICA('Evolução Diária de Preço-Volume'!Q6,"Return",O$5,$C11,,,,"decimal",,,,{"std.tec.ppr.per=4";"std.tec.ppr.pertd=false"}),"")</f>
        <v/>
      </c>
      <c r="P11" s="36" t="str">
        <f>IFERROR(_xll.ECONOMATICA('Evolução Diária de Preço-Volume'!Q6,"Return",P$5,$C11,,,,"decimal",,,,{"std.tec.ppr.per=4";"std.tec.ppr.pertd=false"}),"")</f>
        <v/>
      </c>
      <c r="Q11" s="36" t="str">
        <f>IFERROR(_xll.ECONOMATICA('Evolução Diária de Preço-Volume'!Q6,"Return",Q$5,$C11,,,,"decimal",,,,{"std.tec.ppr.per=4";"std.tec.ppr.pertd=false"}),"")</f>
        <v/>
      </c>
      <c r="R11" s="36" t="str">
        <f>IFERROR(_xll.ECONOMATICA('Evolução Diária de Preço-Volume'!Q6,"Return",R$5,$C11,,,,"decimal",,,,{"std.tec.ppr.per=4";"std.tec.ppr.pertd=false"}),"")</f>
        <v/>
      </c>
      <c r="S11" s="36" t="str">
        <f>IFERROR(_xll.ECONOMATICA('Evolução Diária de Preço-Volume'!Q6,"Return",S$5,$C11,,,,"decimal",,,,{"std.tec.ppr.per=4";"std.tec.ppr.pertd=false"}),"")</f>
        <v/>
      </c>
      <c r="T11" s="36" t="str">
        <f>IFERROR(_xll.ECONOMATICA('Evolução Diária de Preço-Volume'!Q6,"Return",T$5,$C11,,,,"decimal",,,,{"std.tec.ppr.per=4";"std.tec.ppr.pertd=false"}),"")</f>
        <v/>
      </c>
      <c r="U11" s="36" t="str">
        <f>IFERROR(_xll.ECONOMATICA('Evolução Diária de Preço-Volume'!Q6,"Return",U$5,$C11,,,,"decimal",,,,{"std.tec.ppr.per=4";"std.tec.ppr.pertd=false"}),"")</f>
        <v/>
      </c>
      <c r="V11" s="36" t="str">
        <f>IFERROR(_xll.ECONOMATICA('Evolução Diária de Preço-Volume'!Q6,"Return",V$5,$C11,,,,"decimal",,,,{"std.tec.ppr.per=4";"std.tec.ppr.pertd=false"}),"")</f>
        <v/>
      </c>
      <c r="W11" s="36" t="str">
        <f>IFERROR(_xll.ECONOMATICA('Evolução Diária de Preço-Volume'!Q6,"Return",W$5,$C11,,,,"decimal",,,,{"std.tec.ppr.per=4";"std.tec.ppr.pertd=false"}),"")</f>
        <v/>
      </c>
      <c r="X11" s="36" t="str">
        <f>IFERROR(_xll.ECONOMATICA('Evolução Diária de Preço-Volume'!Q6,"Return",X$5,$C11,,,,"decimal",,,,{"std.tec.ppr.per=4";"std.tec.ppr.pertd=false"}),"")</f>
        <v/>
      </c>
      <c r="Y11" s="36" t="str">
        <f>IFERROR(_xll.ECONOMATICA('Evolução Diária de Preço-Volume'!Q6,"Return",Y$5,$C11,,,,"decimal",,,,{"std.tec.ppr.per=4";"std.tec.ppr.pertd=false"}),"")</f>
        <v/>
      </c>
      <c r="Z11" s="36" t="str">
        <f>IFERROR(_xll.ECONOMATICA('Evolução Diária de Preço-Volume'!Q6,"Return",Z$5,$C11,,,,"decimal",,,,{"std.tec.ppr.per=4";"std.tec.ppr.pertd=false"}),"")</f>
        <v/>
      </c>
      <c r="AA11" s="36" t="str">
        <f>IFERROR(_xll.ECONOMATICA('Evolução Diária de Preço-Volume'!Q6,"Return",AA$5,$C11,,,,"decimal",,,,{"std.tec.ppr.per=4";"std.tec.ppr.pertd=false"}),"")</f>
        <v/>
      </c>
      <c r="AB11" s="33" t="str">
        <f>IFERROR(_xll.ECONOMATICA('Evolução Diária de Preço-Volume'!Q6,"Return",AB$5,$C11,,,,"decimal",,,,{"std.tec.ppr.per=4";"std.tec.ppr.pertd=false"}),"")</f>
        <v/>
      </c>
    </row>
    <row r="12" spans="2:28" ht="19.5" customHeight="1" x14ac:dyDescent="0.3">
      <c r="B12" s="43">
        <f>_xll.ECONOMATICA('Evolução Diária de Preço-Volume'!Q6,"close",,C12,,,,,,,,{"tc.pers=5"})</f>
        <v>1391.96997070313</v>
      </c>
      <c r="C12" s="38">
        <f>IF(Referência!A20="","",Referência!A20)</f>
        <v>37621</v>
      </c>
      <c r="D12" s="16">
        <f>IFERROR(_xll.ECONOMATICA('Evolução Diária de Preço-Volume'!Q6,"Return",D$5,$C12,,,,"decimal",,,,{"std.tec.ppr.per=4";"std.tec.ppr.pertd=false"}),"")</f>
        <v>-4.4359129988151801E-3</v>
      </c>
      <c r="E12" s="16">
        <f>IFERROR(_xll.ECONOMATICA('Evolução Diária de Preço-Volume'!Q6,"Return",E$5,$C12,,,,"decimal",,,,{"std.tec.ppr.per=4";"std.tec.ppr.pertd=false"}),"")</f>
        <v>-5.0197212799539599E-2</v>
      </c>
      <c r="F12" s="16">
        <f>IFERROR(_xll.ECONOMATICA('Evolução Diária de Preço-Volume'!Q6,"Return",F$5,$C12,,,,"decimal",,,,{"std.tec.ppr.per=4";"std.tec.ppr.pertd=false"}),"")</f>
        <v>1.0513707164136601E-2</v>
      </c>
      <c r="G12" s="16">
        <f>IFERROR(_xll.ECONOMATICA('Evolução Diária de Preço-Volume'!Q6,"Return",G$5,$C12,,,,"decimal",,,,{"std.tec.ppr.per=4";"std.tec.ppr.pertd=false"}),"")</f>
        <v>-8.9557992386253296E-2</v>
      </c>
      <c r="H12" s="16">
        <f>IFERROR(_xll.ECONOMATICA('Evolução Diária de Preço-Volume'!Q6,"Return",H$5,$C12,,,,"decimal",,,,{"std.tec.ppr.per=4";"std.tec.ppr.pertd=false"}),"")</f>
        <v>7.4961561371310395E-2</v>
      </c>
      <c r="I12" s="16">
        <f>IFERROR(_xll.ECONOMATICA('Evolução Diária de Preço-Volume'!Q6,"Return",I$5,$C12,,,,"decimal",,,,{"std.tec.ppr.per=4";"std.tec.ppr.pertd=false"}),"")</f>
        <v>0.18889564498560499</v>
      </c>
      <c r="J12" s="36" t="str">
        <f>IFERROR(_xll.ECONOMATICA('Evolução Diária de Preço-Volume'!Q6,"Return",J$5,$C12,,,,"decimal",,,,{"std.tec.ppr.per=4";"std.tec.ppr.pertd=false"}),"")</f>
        <v/>
      </c>
      <c r="K12" s="36" t="str">
        <f>IFERROR(_xll.ECONOMATICA('Evolução Diária de Preço-Volume'!Q6,"Return",K$5,$C12,,,,"decimal",,,,{"std.tec.ppr.per=4";"std.tec.ppr.pertd=false"}),"")</f>
        <v/>
      </c>
      <c r="L12" s="36" t="str">
        <f>IFERROR(_xll.ECONOMATICA('Evolução Diária de Preço-Volume'!Q6,"Return",L$5,$C12,,,,"decimal",,,,{"std.tec.ppr.per=4";"std.tec.ppr.pertd=false"}),"")</f>
        <v/>
      </c>
      <c r="M12" s="36" t="str">
        <f>IFERROR(_xll.ECONOMATICA('Evolução Diária de Preço-Volume'!Q6,"Return",M$5,$C12,,,,"decimal",,,,{"std.tec.ppr.per=4";"std.tec.ppr.pertd=false"}),"")</f>
        <v/>
      </c>
      <c r="N12" s="36" t="str">
        <f>IFERROR(_xll.ECONOMATICA('Evolução Diária de Preço-Volume'!Q6,"Return",N$5,$C12,,,,"decimal",,,,{"std.tec.ppr.per=4";"std.tec.ppr.pertd=false"}),"")</f>
        <v/>
      </c>
      <c r="O12" s="36" t="str">
        <f>IFERROR(_xll.ECONOMATICA('Evolução Diária de Preço-Volume'!Q6,"Return",O$5,$C12,,,,"decimal",,,,{"std.tec.ppr.per=4";"std.tec.ppr.pertd=false"}),"")</f>
        <v/>
      </c>
      <c r="P12" s="36" t="str">
        <f>IFERROR(_xll.ECONOMATICA('Evolução Diária de Preço-Volume'!Q6,"Return",P$5,$C12,,,,"decimal",,,,{"std.tec.ppr.per=4";"std.tec.ppr.pertd=false"}),"")</f>
        <v/>
      </c>
      <c r="Q12" s="36" t="str">
        <f>IFERROR(_xll.ECONOMATICA('Evolução Diária de Preço-Volume'!Q6,"Return",Q$5,$C12,,,,"decimal",,,,{"std.tec.ppr.per=4";"std.tec.ppr.pertd=false"}),"")</f>
        <v/>
      </c>
      <c r="R12" s="36" t="str">
        <f>IFERROR(_xll.ECONOMATICA('Evolução Diária de Preço-Volume'!Q6,"Return",R$5,$C12,,,,"decimal",,,,{"std.tec.ppr.per=4";"std.tec.ppr.pertd=false"}),"")</f>
        <v/>
      </c>
      <c r="S12" s="36" t="str">
        <f>IFERROR(_xll.ECONOMATICA('Evolução Diária de Preço-Volume'!Q6,"Return",S$5,$C12,,,,"decimal",,,,{"std.tec.ppr.per=4";"std.tec.ppr.pertd=false"}),"")</f>
        <v/>
      </c>
      <c r="T12" s="36" t="str">
        <f>IFERROR(_xll.ECONOMATICA('Evolução Diária de Preço-Volume'!Q6,"Return",T$5,$C12,,,,"decimal",,,,{"std.tec.ppr.per=4";"std.tec.ppr.pertd=false"}),"")</f>
        <v/>
      </c>
      <c r="U12" s="36" t="str">
        <f>IFERROR(_xll.ECONOMATICA('Evolução Diária de Preço-Volume'!Q6,"Return",U$5,$C12,,,,"decimal",,,,{"std.tec.ppr.per=4";"std.tec.ppr.pertd=false"}),"")</f>
        <v/>
      </c>
      <c r="V12" s="36" t="str">
        <f>IFERROR(_xll.ECONOMATICA('Evolução Diária de Preço-Volume'!Q6,"Return",V$5,$C12,,,,"decimal",,,,{"std.tec.ppr.per=4";"std.tec.ppr.pertd=false"}),"")</f>
        <v/>
      </c>
      <c r="W12" s="36" t="str">
        <f>IFERROR(_xll.ECONOMATICA('Evolução Diária de Preço-Volume'!Q6,"Return",W$5,$C12,,,,"decimal",,,,{"std.tec.ppr.per=4";"std.tec.ppr.pertd=false"}),"")</f>
        <v/>
      </c>
      <c r="X12" s="36" t="str">
        <f>IFERROR(_xll.ECONOMATICA('Evolução Diária de Preço-Volume'!Q6,"Return",X$5,$C12,,,,"decimal",,,,{"std.tec.ppr.per=4";"std.tec.ppr.pertd=false"}),"")</f>
        <v/>
      </c>
      <c r="Y12" s="36" t="str">
        <f>IFERROR(_xll.ECONOMATICA('Evolução Diária de Preço-Volume'!Q6,"Return",Y$5,$C12,,,,"decimal",,,,{"std.tec.ppr.per=4";"std.tec.ppr.pertd=false"}),"")</f>
        <v/>
      </c>
      <c r="Z12" s="36" t="str">
        <f>IFERROR(_xll.ECONOMATICA('Evolução Diária de Preço-Volume'!Q6,"Return",Z$5,$C12,,,,"decimal",,,,{"std.tec.ppr.per=4";"std.tec.ppr.pertd=false"}),"")</f>
        <v/>
      </c>
      <c r="AA12" s="36" t="str">
        <f>IFERROR(_xll.ECONOMATICA('Evolução Diária de Preço-Volume'!Q6,"Return",AA$5,$C12,,,,"decimal",,,,{"std.tec.ppr.per=4";"std.tec.ppr.pertd=false"}),"")</f>
        <v/>
      </c>
      <c r="AB12" s="33" t="str">
        <f>IFERROR(_xll.ECONOMATICA('Evolução Diária de Preço-Volume'!Q6,"Return",AB$5,$C12,,,,"decimal",,,,{"std.tec.ppr.per=4";"std.tec.ppr.pertd=false"}),"")</f>
        <v/>
      </c>
    </row>
    <row r="13" spans="2:28" ht="19.5" customHeight="1" x14ac:dyDescent="0.3">
      <c r="B13" s="43">
        <f>_xll.ECONOMATICA('Evolução Diária de Preço-Volume'!Q6,"close",,C13,,,,,,,,{"tc.pers=5"})</f>
        <v>2435.03999999911</v>
      </c>
      <c r="C13" s="38">
        <f>IF(Referência!A19="","",Referência!A19)</f>
        <v>37986</v>
      </c>
      <c r="D13" s="16">
        <f>IFERROR(_xll.ECONOMATICA('Evolução Diária de Preço-Volume'!Q6,"Return",D$5,$C13,,,,"decimal",,,,{"std.tec.ppr.per=4";"std.tec.ppr.pertd=false"}),"")</f>
        <v>8.0294581948692198E-2</v>
      </c>
      <c r="E13" s="16">
        <f>IFERROR(_xll.ECONOMATICA('Evolução Diária de Preço-Volume'!Q6,"Return",E$5,$C13,,,,"decimal",,,,{"std.tec.ppr.per=4";"std.tec.ppr.pertd=false"}),"")</f>
        <v>5.3230743777021403E-2</v>
      </c>
      <c r="F13" s="16">
        <f>IFERROR(_xll.ECONOMATICA('Evolução Diária de Preço-Volume'!Q6,"Return",F$5,$C13,,,,"decimal",,,,{"std.tec.ppr.per=4";"std.tec.ppr.pertd=false"}),"")</f>
        <v>0.12965576751055799</v>
      </c>
      <c r="G13" s="16">
        <f>IFERROR(_xll.ECONOMATICA('Evolução Diária de Preço-Volume'!Q6,"Return",G$5,$C13,,,,"decimal",,,,{"std.tec.ppr.per=4";"std.tec.ppr.pertd=false"}),"")</f>
        <v>7.4353719393911902E-2</v>
      </c>
      <c r="H13" s="16">
        <f>IFERROR(_xll.ECONOMATICA('Evolução Diária de Preço-Volume'!Q6,"Return",H$5,$C13,,,,"decimal",,,,{"std.tec.ppr.per=4";"std.tec.ppr.pertd=false"}),"")</f>
        <v>0.26825121299945698</v>
      </c>
      <c r="I13" s="16">
        <f>IFERROR(_xll.ECONOMATICA('Evolução Diária de Preço-Volume'!Q6,"Return",I$5,$C13,,,,"decimal",,,,{"std.tec.ppr.per=4";"std.tec.ppr.pertd=false"}),"")</f>
        <v>0.44823299169016501</v>
      </c>
      <c r="J13" s="16">
        <f>IFERROR(_xll.ECONOMATICA('Evolução Diária de Preço-Volume'!Q6,"Return",J$5,$C13,,,,"decimal",,,,{"std.tec.ppr.per=4";"std.tec.ppr.pertd=false"}),"")</f>
        <v>0.75719210497452905</v>
      </c>
      <c r="K13" s="36" t="str">
        <f>IFERROR(_xll.ECONOMATICA('Evolução Diária de Preço-Volume'!Q6,"Return",K$5,$C13,,,,"decimal",,,,{"std.tec.ppr.per=4";"std.tec.ppr.pertd=false"}),"")</f>
        <v/>
      </c>
      <c r="L13" s="36" t="str">
        <f>IFERROR(_xll.ECONOMATICA('Evolução Diária de Preço-Volume'!Q6,"Return",L$5,$C13,,,,"decimal",,,,{"std.tec.ppr.per=4";"std.tec.ppr.pertd=false"}),"")</f>
        <v/>
      </c>
      <c r="M13" s="36" t="str">
        <f>IFERROR(_xll.ECONOMATICA('Evolução Diária de Preço-Volume'!Q6,"Return",M$5,$C13,,,,"decimal",,,,{"std.tec.ppr.per=4";"std.tec.ppr.pertd=false"}),"")</f>
        <v/>
      </c>
      <c r="N13" s="36" t="str">
        <f>IFERROR(_xll.ECONOMATICA('Evolução Diária de Preço-Volume'!Q6,"Return",N$5,$C13,,,,"decimal",,,,{"std.tec.ppr.per=4";"std.tec.ppr.pertd=false"}),"")</f>
        <v/>
      </c>
      <c r="O13" s="36" t="str">
        <f>IFERROR(_xll.ECONOMATICA('Evolução Diária de Preço-Volume'!Q6,"Return",O$5,$C13,,,,"decimal",,,,{"std.tec.ppr.per=4";"std.tec.ppr.pertd=false"}),"")</f>
        <v/>
      </c>
      <c r="P13" s="36" t="str">
        <f>IFERROR(_xll.ECONOMATICA('Evolução Diária de Preço-Volume'!Q6,"Return",P$5,$C13,,,,"decimal",,,,{"std.tec.ppr.per=4";"std.tec.ppr.pertd=false"}),"")</f>
        <v/>
      </c>
      <c r="Q13" s="36" t="str">
        <f>IFERROR(_xll.ECONOMATICA('Evolução Diária de Preço-Volume'!Q6,"Return",Q$5,$C13,,,,"decimal",,,,{"std.tec.ppr.per=4";"std.tec.ppr.pertd=false"}),"")</f>
        <v/>
      </c>
      <c r="R13" s="36" t="str">
        <f>IFERROR(_xll.ECONOMATICA('Evolução Diária de Preço-Volume'!Q6,"Return",R$5,$C13,,,,"decimal",,,,{"std.tec.ppr.per=4";"std.tec.ppr.pertd=false"}),"")</f>
        <v/>
      </c>
      <c r="S13" s="36" t="str">
        <f>IFERROR(_xll.ECONOMATICA('Evolução Diária de Preço-Volume'!Q6,"Return",S$5,$C13,,,,"decimal",,,,{"std.tec.ppr.per=4";"std.tec.ppr.pertd=false"}),"")</f>
        <v/>
      </c>
      <c r="T13" s="36" t="str">
        <f>IFERROR(_xll.ECONOMATICA('Evolução Diária de Preço-Volume'!Q6,"Return",T$5,$C13,,,,"decimal",,,,{"std.tec.ppr.per=4";"std.tec.ppr.pertd=false"}),"")</f>
        <v/>
      </c>
      <c r="U13" s="36" t="str">
        <f>IFERROR(_xll.ECONOMATICA('Evolução Diária de Preço-Volume'!Q6,"Return",U$5,$C13,,,,"decimal",,,,{"std.tec.ppr.per=4";"std.tec.ppr.pertd=false"}),"")</f>
        <v/>
      </c>
      <c r="V13" s="36" t="str">
        <f>IFERROR(_xll.ECONOMATICA('Evolução Diária de Preço-Volume'!Q6,"Return",V$5,$C13,,,,"decimal",,,,{"std.tec.ppr.per=4";"std.tec.ppr.pertd=false"}),"")</f>
        <v/>
      </c>
      <c r="W13" s="36" t="str">
        <f>IFERROR(_xll.ECONOMATICA('Evolução Diária de Preço-Volume'!Q6,"Return",W$5,$C13,,,,"decimal",,,,{"std.tec.ppr.per=4";"std.tec.ppr.pertd=false"}),"")</f>
        <v/>
      </c>
      <c r="X13" s="36" t="str">
        <f>IFERROR(_xll.ECONOMATICA('Evolução Diária de Preço-Volume'!Q6,"Return",X$5,$C13,,,,"decimal",,,,{"std.tec.ppr.per=4";"std.tec.ppr.pertd=false"}),"")</f>
        <v/>
      </c>
      <c r="Y13" s="36" t="str">
        <f>IFERROR(_xll.ECONOMATICA('Evolução Diária de Preço-Volume'!Q6,"Return",Y$5,$C13,,,,"decimal",,,,{"std.tec.ppr.per=4";"std.tec.ppr.pertd=false"}),"")</f>
        <v/>
      </c>
      <c r="Z13" s="36" t="str">
        <f>IFERROR(_xll.ECONOMATICA('Evolução Diária de Preço-Volume'!Q6,"Return",Z$5,$C13,,,,"decimal",,,,{"std.tec.ppr.per=4";"std.tec.ppr.pertd=false"}),"")</f>
        <v/>
      </c>
      <c r="AA13" s="36" t="str">
        <f>IFERROR(_xll.ECONOMATICA('Evolução Diária de Preço-Volume'!Q6,"Return",AA$5,$C13,,,,"decimal",,,,{"std.tec.ppr.per=4";"std.tec.ppr.pertd=false"}),"")</f>
        <v/>
      </c>
      <c r="AB13" s="33" t="str">
        <f>IFERROR(_xll.ECONOMATICA('Evolução Diária de Preço-Volume'!Q6,"Return",AB$5,$C13,,,,"decimal",,,,{"std.tec.ppr.per=4";"std.tec.ppr.pertd=false"}),"")</f>
        <v/>
      </c>
    </row>
    <row r="14" spans="2:28" ht="19.5" customHeight="1" x14ac:dyDescent="0.3">
      <c r="B14" s="43">
        <f>_xll.ECONOMATICA('Evolução Diária de Preço-Volume'!Q6,"close",,C14,,,,,,,,{"tc.pers=5"})</f>
        <v>3710.3900000006001</v>
      </c>
      <c r="C14" s="38">
        <f>IF(Referência!A18="","",Referência!A18)</f>
        <v>38352</v>
      </c>
      <c r="D14" s="16">
        <f>IFERROR(_xll.ECONOMATICA('Evolução Diária de Preço-Volume'!Q6,"Return",D$5,$C14,,,,"decimal",,,,{"std.tec.ppr.per=4";"std.tec.ppr.pertd=false"}),"")</f>
        <v>0.12849799441755699</v>
      </c>
      <c r="E14" s="16">
        <f>IFERROR(_xll.ECONOMATICA('Evolução Diária de Preço-Volume'!Q6,"Return",E$5,$C14,,,,"decimal",,,,{"std.tec.ppr.per=4";"std.tec.ppr.pertd=false"}),"")</f>
        <v>0.11123283118839</v>
      </c>
      <c r="F14" s="16">
        <f>IFERROR(_xll.ECONOMATICA('Evolução Diária de Preço-Volume'!Q6,"Return",F$5,$C14,,,,"decimal",,,,{"std.tec.ppr.per=4";"std.tec.ppr.pertd=false"}),"")</f>
        <v>0.18845695198804599</v>
      </c>
      <c r="G14" s="16">
        <f>IFERROR(_xll.ECONOMATICA('Evolução Diária de Preço-Volume'!Q6,"Return",G$5,$C14,,,,"decimal",,,,{"std.tec.ppr.per=4";"std.tec.ppr.pertd=false"}),"")</f>
        <v>0.153362350694806</v>
      </c>
      <c r="H14" s="16">
        <f>IFERROR(_xll.ECONOMATICA('Evolução Diária de Preço-Volume'!Q6,"Return",H$5,$C14,,,,"decimal",,,,{"std.tec.ppr.per=4";"std.tec.ppr.pertd=false"}),"")</f>
        <v>0.32935571946844</v>
      </c>
      <c r="I14" s="16">
        <f>IFERROR(_xll.ECONOMATICA('Evolução Diária de Preço-Volume'!Q6,"Return",I$5,$C14,,,,"decimal",,,,{"std.tec.ppr.per=4";"std.tec.ppr.pertd=false"}),"")</f>
        <v>0.47481384487415201</v>
      </c>
      <c r="J14" s="16">
        <f>IFERROR(_xll.ECONOMATICA('Evolução Diária de Preço-Volume'!Q6,"Return",J$5,$C14,,,,"decimal",,,,{"std.tec.ppr.per=4";"std.tec.ppr.pertd=false"}),"")</f>
        <v>0.63907190449594098</v>
      </c>
      <c r="K14" s="16">
        <f>IFERROR(_xll.ECONOMATICA('Evolução Diária de Preço-Volume'!Q6,"Return",K$5,$C14,,,,"decimal",,,,{"std.tec.ppr.per=4";"std.tec.ppr.pertd=false"}),"")</f>
        <v>0.52889186133688804</v>
      </c>
      <c r="L14" s="36" t="str">
        <f>IFERROR(_xll.ECONOMATICA('Evolução Diária de Preço-Volume'!Q6,"Return",L$5,$C14,,,,"decimal",,,,{"std.tec.ppr.per=4";"std.tec.ppr.pertd=false"}),"")</f>
        <v/>
      </c>
      <c r="M14" s="36" t="str">
        <f>IFERROR(_xll.ECONOMATICA('Evolução Diária de Preço-Volume'!Q6,"Return",M$5,$C14,,,,"decimal",,,,{"std.tec.ppr.per=4";"std.tec.ppr.pertd=false"}),"")</f>
        <v/>
      </c>
      <c r="N14" s="36" t="str">
        <f>IFERROR(_xll.ECONOMATICA('Evolução Diária de Preço-Volume'!Q6,"Return",N$5,$C14,,,,"decimal",,,,{"std.tec.ppr.per=4";"std.tec.ppr.pertd=false"}),"")</f>
        <v/>
      </c>
      <c r="O14" s="36" t="str">
        <f>IFERROR(_xll.ECONOMATICA('Evolução Diária de Preço-Volume'!Q6,"Return",O$5,$C14,,,,"decimal",,,,{"std.tec.ppr.per=4";"std.tec.ppr.pertd=false"}),"")</f>
        <v/>
      </c>
      <c r="P14" s="36" t="str">
        <f>IFERROR(_xll.ECONOMATICA('Evolução Diária de Preço-Volume'!Q6,"Return",P$5,$C14,,,,"decimal",,,,{"std.tec.ppr.per=4";"std.tec.ppr.pertd=false"}),"")</f>
        <v/>
      </c>
      <c r="Q14" s="36" t="str">
        <f>IFERROR(_xll.ECONOMATICA('Evolução Diária de Preço-Volume'!Q6,"Return",Q$5,$C14,,,,"decimal",,,,{"std.tec.ppr.per=4";"std.tec.ppr.pertd=false"}),"")</f>
        <v/>
      </c>
      <c r="R14" s="36" t="str">
        <f>IFERROR(_xll.ECONOMATICA('Evolução Diária de Preço-Volume'!Q6,"Return",R$5,$C14,,,,"decimal",,,,{"std.tec.ppr.per=4";"std.tec.ppr.pertd=false"}),"")</f>
        <v/>
      </c>
      <c r="S14" s="36" t="str">
        <f>IFERROR(_xll.ECONOMATICA('Evolução Diária de Preço-Volume'!Q6,"Return",S$5,$C14,,,,"decimal",,,,{"std.tec.ppr.per=4";"std.tec.ppr.pertd=false"}),"")</f>
        <v/>
      </c>
      <c r="T14" s="36" t="str">
        <f>IFERROR(_xll.ECONOMATICA('Evolução Diária de Preço-Volume'!Q6,"Return",T$5,$C14,,,,"decimal",,,,{"std.tec.ppr.per=4";"std.tec.ppr.pertd=false"}),"")</f>
        <v/>
      </c>
      <c r="U14" s="36" t="str">
        <f>IFERROR(_xll.ECONOMATICA('Evolução Diária de Preço-Volume'!Q6,"Return",U$5,$C14,,,,"decimal",,,,{"std.tec.ppr.per=4";"std.tec.ppr.pertd=false"}),"")</f>
        <v/>
      </c>
      <c r="V14" s="36" t="str">
        <f>IFERROR(_xll.ECONOMATICA('Evolução Diária de Preço-Volume'!Q6,"Return",V$5,$C14,,,,"decimal",,,,{"std.tec.ppr.per=4";"std.tec.ppr.pertd=false"}),"")</f>
        <v/>
      </c>
      <c r="W14" s="36" t="str">
        <f>IFERROR(_xll.ECONOMATICA('Evolução Diária de Preço-Volume'!Q6,"Return",W$5,$C14,,,,"decimal",,,,{"std.tec.ppr.per=4";"std.tec.ppr.pertd=false"}),"")</f>
        <v/>
      </c>
      <c r="X14" s="36" t="str">
        <f>IFERROR(_xll.ECONOMATICA('Evolução Diária de Preço-Volume'!Q6,"Return",X$5,$C14,,,,"decimal",,,,{"std.tec.ppr.per=4";"std.tec.ppr.pertd=false"}),"")</f>
        <v/>
      </c>
      <c r="Y14" s="36" t="str">
        <f>IFERROR(_xll.ECONOMATICA('Evolução Diária de Preço-Volume'!Q6,"Return",Y$5,$C14,,,,"decimal",,,,{"std.tec.ppr.per=4";"std.tec.ppr.pertd=false"}),"")</f>
        <v/>
      </c>
      <c r="Z14" s="36" t="str">
        <f>IFERROR(_xll.ECONOMATICA('Evolução Diária de Preço-Volume'!Q6,"Return",Z$5,$C14,,,,"decimal",,,,{"std.tec.ppr.per=4";"std.tec.ppr.pertd=false"}),"")</f>
        <v/>
      </c>
      <c r="AA14" s="36" t="str">
        <f>IFERROR(_xll.ECONOMATICA('Evolução Diária de Preço-Volume'!Q6,"Return",AA$5,$C14,,,,"decimal",,,,{"std.tec.ppr.per=4";"std.tec.ppr.pertd=false"}),"")</f>
        <v/>
      </c>
      <c r="AB14" s="33" t="str">
        <f>IFERROR(_xll.ECONOMATICA('Evolução Diária de Preço-Volume'!Q6,"Return",AB$5,$C14,,,,"decimal",,,,{"std.tec.ppr.per=4";"std.tec.ppr.pertd=false"}),"")</f>
        <v/>
      </c>
    </row>
    <row r="15" spans="2:28" ht="19.5" customHeight="1" x14ac:dyDescent="0.3">
      <c r="B15" s="43">
        <f>_xll.ECONOMATICA('Evolução Diária de Preço-Volume'!Q6,"close",,C15,,,,,,,,{"tc.pers=5"})</f>
        <v>4802.25</v>
      </c>
      <c r="C15" s="38">
        <f>IF(Referência!A17="","",Referência!A17)</f>
        <v>38717</v>
      </c>
      <c r="D15" s="16">
        <f>IFERROR(_xll.ECONOMATICA('Evolução Diária de Preço-Volume'!Q6,"Return",D$5,$C15,,,,"decimal",,,,{"std.tec.ppr.per=4";"std.tec.ppr.pertd=false"}),"")</f>
        <v>0.14609528504486699</v>
      </c>
      <c r="E15" s="16">
        <f>IFERROR(_xll.ECONOMATICA('Evolução Diária de Preço-Volume'!Q6,"Return",E$5,$C15,,,,"decimal",,,,{"std.tec.ppr.per=4";"std.tec.ppr.pertd=false"}),"")</f>
        <v>0.13296886519863599</v>
      </c>
      <c r="F15" s="16">
        <f>IFERROR(_xll.ECONOMATICA('Evolução Diária de Preço-Volume'!Q6,"Return",F$5,$C15,,,,"decimal",,,,{"std.tec.ppr.per=4";"std.tec.ppr.pertd=false"}),"")</f>
        <v>0.20333073046815101</v>
      </c>
      <c r="G15" s="16">
        <f>IFERROR(_xll.ECONOMATICA('Evolução Diária de Preço-Volume'!Q6,"Return",G$5,$C15,,,,"decimal",,,,{"std.tec.ppr.per=4";"std.tec.ppr.pertd=false"}),"")</f>
        <v>0.17611829846660801</v>
      </c>
      <c r="H15" s="16">
        <f>IFERROR(_xll.ECONOMATICA('Evolução Diária de Preço-Volume'!Q6,"Return",H$5,$C15,,,,"decimal",,,,{"std.tec.ppr.per=4";"std.tec.ppr.pertd=false"}),"")</f>
        <v>0.32247514117974801</v>
      </c>
      <c r="I15" s="16">
        <f>IFERROR(_xll.ECONOMATICA('Evolução Diária de Preço-Volume'!Q6,"Return",I$5,$C15,,,,"decimal",,,,{"std.tec.ppr.per=4";"std.tec.ppr.pertd=false"}),"")</f>
        <v>0.42743979832448498</v>
      </c>
      <c r="J15" s="16">
        <f>IFERROR(_xll.ECONOMATICA('Evolução Diária de Preço-Volume'!Q6,"Return",J$5,$C15,,,,"decimal",,,,{"std.tec.ppr.per=4";"std.tec.ppr.pertd=false"}),"")</f>
        <v>0.51518333773652603</v>
      </c>
      <c r="K15" s="16">
        <f>IFERROR(_xll.ECONOMATICA('Evolução Diária de Preço-Volume'!Q6,"Return",K$5,$C15,,,,"decimal",,,,{"std.tec.ppr.per=4";"std.tec.ppr.pertd=false"}),"")</f>
        <v>0.40718884147994699</v>
      </c>
      <c r="L15" s="16">
        <f>IFERROR(_xll.ECONOMATICA('Evolução Diária de Preço-Volume'!Q6,"Return",L$5,$C15,,,,"decimal",,,,{"std.tec.ppr.per=4";"std.tec.ppr.pertd=false"}),"")</f>
        <v>0.29560173212317797</v>
      </c>
      <c r="M15" s="36" t="str">
        <f>IFERROR(_xll.ECONOMATICA('Evolução Diária de Preço-Volume'!Q6,"Return",M$5,$C15,,,,"decimal",,,,{"std.tec.ppr.per=4";"std.tec.ppr.pertd=false"}),"")</f>
        <v/>
      </c>
      <c r="N15" s="36" t="str">
        <f>IFERROR(_xll.ECONOMATICA('Evolução Diária de Preço-Volume'!Q6,"Return",N$5,$C15,,,,"decimal",,,,{"std.tec.ppr.per=4";"std.tec.ppr.pertd=false"}),"")</f>
        <v/>
      </c>
      <c r="O15" s="36" t="str">
        <f>IFERROR(_xll.ECONOMATICA('Evolução Diária de Preço-Volume'!Q6,"Return",O$5,$C15,,,,"decimal",,,,{"std.tec.ppr.per=4";"std.tec.ppr.pertd=false"}),"")</f>
        <v/>
      </c>
      <c r="P15" s="36" t="str">
        <f>IFERROR(_xll.ECONOMATICA('Evolução Diária de Preço-Volume'!Q6,"Return",P$5,$C15,,,,"decimal",,,,{"std.tec.ppr.per=4";"std.tec.ppr.pertd=false"}),"")</f>
        <v/>
      </c>
      <c r="Q15" s="36" t="str">
        <f>IFERROR(_xll.ECONOMATICA('Evolução Diária de Preço-Volume'!Q6,"Return",Q$5,$C15,,,,"decimal",,,,{"std.tec.ppr.per=4";"std.tec.ppr.pertd=false"}),"")</f>
        <v/>
      </c>
      <c r="R15" s="36" t="str">
        <f>IFERROR(_xll.ECONOMATICA('Evolução Diária de Preço-Volume'!Q6,"Return",R$5,$C15,,,,"decimal",,,,{"std.tec.ppr.per=4";"std.tec.ppr.pertd=false"}),"")</f>
        <v/>
      </c>
      <c r="S15" s="36" t="str">
        <f>IFERROR(_xll.ECONOMATICA('Evolução Diária de Preço-Volume'!Q6,"Return",S$5,$C15,,,,"decimal",,,,{"std.tec.ppr.per=4";"std.tec.ppr.pertd=false"}),"")</f>
        <v/>
      </c>
      <c r="T15" s="36" t="str">
        <f>IFERROR(_xll.ECONOMATICA('Evolução Diária de Preço-Volume'!Q6,"Return",T$5,$C15,,,,"decimal",,,,{"std.tec.ppr.per=4";"std.tec.ppr.pertd=false"}),"")</f>
        <v/>
      </c>
      <c r="U15" s="36" t="str">
        <f>IFERROR(_xll.ECONOMATICA('Evolução Diária de Preço-Volume'!Q6,"Return",U$5,$C15,,,,"decimal",,,,{"std.tec.ppr.per=4";"std.tec.ppr.pertd=false"}),"")</f>
        <v/>
      </c>
      <c r="V15" s="36" t="str">
        <f>IFERROR(_xll.ECONOMATICA('Evolução Diária de Preço-Volume'!Q6,"Return",V$5,$C15,,,,"decimal",,,,{"std.tec.ppr.per=4";"std.tec.ppr.pertd=false"}),"")</f>
        <v/>
      </c>
      <c r="W15" s="36" t="str">
        <f>IFERROR(_xll.ECONOMATICA('Evolução Diária de Preço-Volume'!Q6,"Return",W$5,$C15,,,,"decimal",,,,{"std.tec.ppr.per=4";"std.tec.ppr.pertd=false"}),"")</f>
        <v/>
      </c>
      <c r="X15" s="36" t="str">
        <f>IFERROR(_xll.ECONOMATICA('Evolução Diária de Preço-Volume'!Q6,"Return",X$5,$C15,,,,"decimal",,,,{"std.tec.ppr.per=4";"std.tec.ppr.pertd=false"}),"")</f>
        <v/>
      </c>
      <c r="Y15" s="36" t="str">
        <f>IFERROR(_xll.ECONOMATICA('Evolução Diária de Preço-Volume'!Q6,"Return",Y$5,$C15,,,,"decimal",,,,{"std.tec.ppr.per=4";"std.tec.ppr.pertd=false"}),"")</f>
        <v/>
      </c>
      <c r="Z15" s="36" t="str">
        <f>IFERROR(_xll.ECONOMATICA('Evolução Diária de Preço-Volume'!Q6,"Return",Z$5,$C15,,,,"decimal",,,,{"std.tec.ppr.per=4";"std.tec.ppr.pertd=false"}),"")</f>
        <v/>
      </c>
      <c r="AA15" s="36" t="str">
        <f>IFERROR(_xll.ECONOMATICA('Evolução Diária de Preço-Volume'!Q6,"Return",AA$5,$C15,,,,"decimal",,,,{"std.tec.ppr.per=4";"std.tec.ppr.pertd=false"}),"")</f>
        <v/>
      </c>
      <c r="AB15" s="33" t="str">
        <f>IFERROR(_xll.ECONOMATICA('Evolução Diária de Preço-Volume'!Q6,"Return",AB$5,$C15,,,,"decimal",,,,{"std.tec.ppr.per=4";"std.tec.ppr.pertd=false"}),"")</f>
        <v/>
      </c>
    </row>
    <row r="16" spans="2:28" ht="19.5" customHeight="1" x14ac:dyDescent="0.3">
      <c r="B16" s="43">
        <f>_xll.ECONOMATICA('Evolução Diária de Preço-Volume'!Q6,"close",,C16,,,,,,,,{"tc.pers=5"})</f>
        <v>12884.200000003</v>
      </c>
      <c r="C16" s="38">
        <f>IF(Referência!A16="","",Referência!A16)</f>
        <v>39082</v>
      </c>
      <c r="D16" s="16">
        <f>IFERROR(_xll.ECONOMATICA('Evolução Diária de Preço-Volume'!Q6,"Return",D$5,$C16,,,,"decimal",,,,{"std.tec.ppr.per=4";"std.tec.ppr.pertd=false"}),"")</f>
        <v>0.249147546377499</v>
      </c>
      <c r="E16" s="16">
        <f>IFERROR(_xll.ECONOMATICA('Evolução Diária de Preço-Volume'!Q6,"Return",E$5,$C16,,,,"decimal",,,,{"std.tec.ppr.per=4";"std.tec.ppr.pertd=false"}),"")</f>
        <v>0.248422494814731</v>
      </c>
      <c r="F16" s="16">
        <f>IFERROR(_xll.ECONOMATICA('Evolução Diária de Preço-Volume'!Q6,"Return",F$5,$C16,,,,"decimal",,,,{"std.tec.ppr.per=4";"std.tec.ppr.pertd=false"}),"")</f>
        <v>0.33185252227878698</v>
      </c>
      <c r="G16" s="16">
        <f>IFERROR(_xll.ECONOMATICA('Evolução Diária de Preço-Volume'!Q6,"Return",G$5,$C16,,,,"decimal",,,,{"std.tec.ppr.per=4";"std.tec.ppr.pertd=false"}),"")</f>
        <v>0.32499562080192801</v>
      </c>
      <c r="H16" s="16">
        <f>IFERROR(_xll.ECONOMATICA('Evolução Diária de Preço-Volume'!Q6,"Return",H$5,$C16,,,,"decimal",,,,{"std.tec.ppr.per=4";"std.tec.ppr.pertd=false"}),"")</f>
        <v>0.49023638885933901</v>
      </c>
      <c r="I16" s="16">
        <f>IFERROR(_xll.ECONOMATICA('Evolução Diária de Preço-Volume'!Q6,"Return",I$5,$C16,,,,"decimal",,,,{"std.tec.ppr.per=4";"std.tec.ppr.pertd=false"}),"")</f>
        <v>0.62204959421243999</v>
      </c>
      <c r="J16" s="16">
        <f>IFERROR(_xll.ECONOMATICA('Evolução Diária de Preço-Volume'!Q6,"Return",J$5,$C16,,,,"decimal",,,,{"std.tec.ppr.per=4";"std.tec.ppr.pertd=false"}),"")</f>
        <v>0.75006284990347905</v>
      </c>
      <c r="K16" s="16">
        <f>IFERROR(_xll.ECONOMATICA('Evolução Diária de Preço-Volume'!Q6,"Return",K$5,$C16,,,,"decimal",,,,{"std.tec.ppr.per=4";"std.tec.ppr.pertd=false"}),"")</f>
        <v>0.74769916395656799</v>
      </c>
      <c r="L16" s="16">
        <f>IFERROR(_xll.ECONOMATICA('Evolução Diária de Preço-Volume'!Q6,"Return",L$5,$C16,,,,"decimal",,,,{"std.tec.ppr.per=4";"std.tec.ppr.pertd=false"}),"")</f>
        <v>0.86808191643678601</v>
      </c>
      <c r="M16" s="16">
        <f>IFERROR(_xll.ECONOMATICA('Evolução Diária de Preço-Volume'!Q6,"Return",M$5,$C16,,,,"decimal",,,,{"std.tec.ppr.per=4";"std.tec.ppr.pertd=false"}),"")</f>
        <v>1.6935206707427299</v>
      </c>
      <c r="N16" s="36" t="str">
        <f>IFERROR(_xll.ECONOMATICA('Evolução Diária de Preço-Volume'!Q6,"Return",N$5,$C16,,,,"decimal",,,,{"std.tec.ppr.per=4";"std.tec.ppr.pertd=false"}),"")</f>
        <v/>
      </c>
      <c r="O16" s="36" t="str">
        <f>IFERROR(_xll.ECONOMATICA('Evolução Diária de Preço-Volume'!Q6,"Return",O$5,$C16,,,,"decimal",,,,{"std.tec.ppr.per=4";"std.tec.ppr.pertd=false"}),"")</f>
        <v/>
      </c>
      <c r="P16" s="36" t="str">
        <f>IFERROR(_xll.ECONOMATICA('Evolução Diária de Preço-Volume'!Q6,"Return",P$5,$C16,,,,"decimal",,,,{"std.tec.ppr.per=4";"std.tec.ppr.pertd=false"}),"")</f>
        <v/>
      </c>
      <c r="Q16" s="36" t="str">
        <f>IFERROR(_xll.ECONOMATICA('Evolução Diária de Preço-Volume'!Q6,"Return",Q$5,$C16,,,,"decimal",,,,{"std.tec.ppr.per=4";"std.tec.ppr.pertd=false"}),"")</f>
        <v/>
      </c>
      <c r="R16" s="36" t="str">
        <f>IFERROR(_xll.ECONOMATICA('Evolução Diária de Preço-Volume'!Q6,"Return",R$5,$C16,,,,"decimal",,,,{"std.tec.ppr.per=4";"std.tec.ppr.pertd=false"}),"")</f>
        <v/>
      </c>
      <c r="S16" s="36" t="str">
        <f>IFERROR(_xll.ECONOMATICA('Evolução Diária de Preço-Volume'!Q6,"Return",S$5,$C16,,,,"decimal",,,,{"std.tec.ppr.per=4";"std.tec.ppr.pertd=false"}),"")</f>
        <v/>
      </c>
      <c r="T16" s="36" t="str">
        <f>IFERROR(_xll.ECONOMATICA('Evolução Diária de Preço-Volume'!Q6,"Return",T$5,$C16,,,,"decimal",,,,{"std.tec.ppr.per=4";"std.tec.ppr.pertd=false"}),"")</f>
        <v/>
      </c>
      <c r="U16" s="36" t="str">
        <f>IFERROR(_xll.ECONOMATICA('Evolução Diária de Preço-Volume'!Q6,"Return",U$5,$C16,,,,"decimal",,,,{"std.tec.ppr.per=4";"std.tec.ppr.pertd=false"}),"")</f>
        <v/>
      </c>
      <c r="V16" s="36" t="str">
        <f>IFERROR(_xll.ECONOMATICA('Evolução Diária de Preço-Volume'!Q6,"Return",V$5,$C16,,,,"decimal",,,,{"std.tec.ppr.per=4";"std.tec.ppr.pertd=false"}),"")</f>
        <v/>
      </c>
      <c r="W16" s="36" t="str">
        <f>IFERROR(_xll.ECONOMATICA('Evolução Diária de Preço-Volume'!Q6,"Return",W$5,$C16,,,,"decimal",,,,{"std.tec.ppr.per=4";"std.tec.ppr.pertd=false"}),"")</f>
        <v/>
      </c>
      <c r="X16" s="36" t="str">
        <f>IFERROR(_xll.ECONOMATICA('Evolução Diária de Preço-Volume'!Q6,"Return",X$5,$C16,,,,"decimal",,,,{"std.tec.ppr.per=4";"std.tec.ppr.pertd=false"}),"")</f>
        <v/>
      </c>
      <c r="Y16" s="36" t="str">
        <f>IFERROR(_xll.ECONOMATICA('Evolução Diária de Preço-Volume'!Q6,"Return",Y$5,$C16,,,,"decimal",,,,{"std.tec.ppr.per=4";"std.tec.ppr.pertd=false"}),"")</f>
        <v/>
      </c>
      <c r="Z16" s="36" t="str">
        <f>IFERROR(_xll.ECONOMATICA('Evolução Diária de Preço-Volume'!Q6,"Return",Z$5,$C16,,,,"decimal",,,,{"std.tec.ppr.per=4";"std.tec.ppr.pertd=false"}),"")</f>
        <v/>
      </c>
      <c r="AA16" s="36" t="str">
        <f>IFERROR(_xll.ECONOMATICA('Evolução Diária de Preço-Volume'!Q6,"Return",AA$5,$C16,,,,"decimal",,,,{"std.tec.ppr.per=4";"std.tec.ppr.pertd=false"}),"")</f>
        <v/>
      </c>
      <c r="AB16" s="33" t="str">
        <f>IFERROR(_xll.ECONOMATICA('Evolução Diária de Preço-Volume'!Q6,"Return",AB$5,$C16,,,,"decimal",,,,{"std.tec.ppr.per=4";"std.tec.ppr.pertd=false"}),"")</f>
        <v/>
      </c>
    </row>
    <row r="17" spans="2:28" ht="19.5" customHeight="1" x14ac:dyDescent="0.3">
      <c r="B17" s="43">
        <f>_xll.ECONOMATICA('Evolução Diária de Preço-Volume'!Q6,"close",,C17,,,,,,,,{"tc.pers=5"})</f>
        <v>17524.789999991699</v>
      </c>
      <c r="C17" s="38">
        <f>IF(Referência!A15="","",Referência!A15)</f>
        <v>39447</v>
      </c>
      <c r="D17" s="16">
        <f>IFERROR(_xll.ECONOMATICA('Evolução Diária de Preço-Volume'!Q6,"Return",D$5,$C17,,,,"decimal",,,,{"std.tec.ppr.per=4";"std.tec.ppr.pertd=false"}),"")</f>
        <v>0.259169580884336</v>
      </c>
      <c r="E17" s="16">
        <f>IFERROR(_xll.ECONOMATICA('Evolução Diária de Preço-Volume'!Q6,"Return",E$5,$C17,,,,"decimal",,,,{"std.tec.ppr.per=4";"std.tec.ppr.pertd=false"}),"")</f>
        <v>0.25952624733327001</v>
      </c>
      <c r="F17" s="16">
        <f>IFERROR(_xll.ECONOMATICA('Evolução Diária de Preço-Volume'!Q6,"Return",F$5,$C17,,,,"decimal",,,,{"std.tec.ppr.per=4";"std.tec.ppr.pertd=false"}),"")</f>
        <v>0.33534627215878599</v>
      </c>
      <c r="G17" s="16">
        <f>IFERROR(_xll.ECONOMATICA('Evolução Diária de Preço-Volume'!Q6,"Return",G$5,$C17,,,,"decimal",,,,{"std.tec.ppr.per=4";"std.tec.ppr.pertd=false"}),"")</f>
        <v>0.329763946214225</v>
      </c>
      <c r="H17" s="16">
        <f>IFERROR(_xll.ECONOMATICA('Evolução Diária de Preço-Volume'!Q6,"Return",H$5,$C17,,,,"decimal",,,,{"std.tec.ppr.per=4";"std.tec.ppr.pertd=false"}),"")</f>
        <v>0.47138512808829502</v>
      </c>
      <c r="I17" s="16">
        <f>IFERROR(_xll.ECONOMATICA('Evolução Diária de Preço-Volume'!Q6,"Return",I$5,$C17,,,,"decimal",,,,{"std.tec.ppr.per=4";"std.tec.ppr.pertd=false"}),"")</f>
        <v>0.57569543977093396</v>
      </c>
      <c r="J17" s="16">
        <f>IFERROR(_xll.ECONOMATICA('Evolução Diária de Preço-Volume'!Q6,"Return",J$5,$C17,,,,"decimal",,,,{"std.tec.ppr.per=4";"std.tec.ppr.pertd=false"}),"")</f>
        <v>0.66498517684289304</v>
      </c>
      <c r="K17" s="16">
        <f>IFERROR(_xll.ECONOMATICA('Evolução Diária de Preço-Volume'!Q6,"Return",K$5,$C17,,,,"decimal",,,,{"std.tec.ppr.per=4";"std.tec.ppr.pertd=false"}),"")</f>
        <v>0.64274379136622894</v>
      </c>
      <c r="L17" s="16">
        <f>IFERROR(_xll.ECONOMATICA('Evolução Diária de Preço-Volume'!Q6,"Return",L$5,$C17,,,,"decimal",,,,{"std.tec.ppr.per=4";"std.tec.ppr.pertd=false"}),"")</f>
        <v>0.68244110198924302</v>
      </c>
      <c r="M17" s="16">
        <f>IFERROR(_xll.ECONOMATICA('Evolução Diária de Preço-Volume'!Q6,"Return",M$5,$C17,,,,"decimal",,,,{"std.tec.ppr.per=4";"std.tec.ppr.pertd=false"}),"")</f>
        <v>0.91772922334726903</v>
      </c>
      <c r="N17" s="16">
        <f>IFERROR(_xll.ECONOMATICA('Evolução Diária de Preço-Volume'!Q6,"Return",N$5,$C17,,,,"decimal",,,,{"std.tec.ppr.per=4";"std.tec.ppr.pertd=false"}),"")</f>
        <v>0.36352821076463399</v>
      </c>
      <c r="O17" s="36" t="str">
        <f>IFERROR(_xll.ECONOMATICA('Evolução Diária de Preço-Volume'!Q6,"Return",O$5,$C17,,,,"decimal",,,,{"std.tec.ppr.per=4";"std.tec.ppr.pertd=false"}),"")</f>
        <v/>
      </c>
      <c r="P17" s="36" t="str">
        <f>IFERROR(_xll.ECONOMATICA('Evolução Diária de Preço-Volume'!Q6,"Return",P$5,$C17,,,,"decimal",,,,{"std.tec.ppr.per=4";"std.tec.ppr.pertd=false"}),"")</f>
        <v/>
      </c>
      <c r="Q17" s="36" t="str">
        <f>IFERROR(_xll.ECONOMATICA('Evolução Diária de Preço-Volume'!Q6,"Return",Q$5,$C17,,,,"decimal",,,,{"std.tec.ppr.per=4";"std.tec.ppr.pertd=false"}),"")</f>
        <v/>
      </c>
      <c r="R17" s="36" t="str">
        <f>IFERROR(_xll.ECONOMATICA('Evolução Diária de Preço-Volume'!Q6,"Return",R$5,$C17,,,,"decimal",,,,{"std.tec.ppr.per=4";"std.tec.ppr.pertd=false"}),"")</f>
        <v/>
      </c>
      <c r="S17" s="36" t="str">
        <f>IFERROR(_xll.ECONOMATICA('Evolução Diária de Preço-Volume'!Q6,"Return",S$5,$C17,,,,"decimal",,,,{"std.tec.ppr.per=4";"std.tec.ppr.pertd=false"}),"")</f>
        <v/>
      </c>
      <c r="T17" s="36" t="str">
        <f>IFERROR(_xll.ECONOMATICA('Evolução Diária de Preço-Volume'!Q6,"Return",T$5,$C17,,,,"decimal",,,,{"std.tec.ppr.per=4";"std.tec.ppr.pertd=false"}),"")</f>
        <v/>
      </c>
      <c r="U17" s="36" t="str">
        <f>IFERROR(_xll.ECONOMATICA('Evolução Diária de Preço-Volume'!Q6,"Return",U$5,$C17,,,,"decimal",,,,{"std.tec.ppr.per=4";"std.tec.ppr.pertd=false"}),"")</f>
        <v/>
      </c>
      <c r="V17" s="36" t="str">
        <f>IFERROR(_xll.ECONOMATICA('Evolução Diária de Preço-Volume'!Q6,"Return",V$5,$C17,,,,"decimal",,,,{"std.tec.ppr.per=4";"std.tec.ppr.pertd=false"}),"")</f>
        <v/>
      </c>
      <c r="W17" s="36" t="str">
        <f>IFERROR(_xll.ECONOMATICA('Evolução Diária de Preço-Volume'!Q6,"Return",W$5,$C17,,,,"decimal",,,,{"std.tec.ppr.per=4";"std.tec.ppr.pertd=false"}),"")</f>
        <v/>
      </c>
      <c r="X17" s="36" t="str">
        <f>IFERROR(_xll.ECONOMATICA('Evolução Diária de Preço-Volume'!Q6,"Return",X$5,$C17,,,,"decimal",,,,{"std.tec.ppr.per=4";"std.tec.ppr.pertd=false"}),"")</f>
        <v/>
      </c>
      <c r="Y17" s="36" t="str">
        <f>IFERROR(_xll.ECONOMATICA('Evolução Diária de Preço-Volume'!Q6,"Return",Y$5,$C17,,,,"decimal",,,,{"std.tec.ppr.per=4";"std.tec.ppr.pertd=false"}),"")</f>
        <v/>
      </c>
      <c r="Z17" s="36" t="str">
        <f>IFERROR(_xll.ECONOMATICA('Evolução Diária de Preço-Volume'!Q6,"Return",Z$5,$C17,,,,"decimal",,,,{"std.tec.ppr.per=4";"std.tec.ppr.pertd=false"}),"")</f>
        <v/>
      </c>
      <c r="AA17" s="36" t="str">
        <f>IFERROR(_xll.ECONOMATICA('Evolução Diária de Preço-Volume'!Q6,"Return",AA$5,$C17,,,,"decimal",,,,{"std.tec.ppr.per=4";"std.tec.ppr.pertd=false"}),"")</f>
        <v/>
      </c>
      <c r="AB17" s="33" t="str">
        <f>IFERROR(_xll.ECONOMATICA('Evolução Diária de Preço-Volume'!Q6,"Return",AB$5,$C17,,,,"decimal",,,,{"std.tec.ppr.per=4";"std.tec.ppr.pertd=false"}),"")</f>
        <v/>
      </c>
    </row>
    <row r="18" spans="2:28" ht="19.5" customHeight="1" x14ac:dyDescent="0.3">
      <c r="B18" s="43">
        <f>_xll.ECONOMATICA('Evolução Diária de Preço-Volume'!Q6,"close",,C18,,,,,,,,{"tc.pers=5"})</f>
        <v>7048.67000000179</v>
      </c>
      <c r="C18" s="38">
        <f>IF(Referência!A14="","",Referência!A14)</f>
        <v>39813</v>
      </c>
      <c r="D18" s="16">
        <f>IFERROR(_xll.ECONOMATICA('Evolução Diária de Preço-Volume'!Q6,"Return",D$5,$C18,,,,"decimal",,,,{"std.tec.ppr.per=4";"std.tec.ppr.pertd=false"}),"")</f>
        <v>0.144015834150196</v>
      </c>
      <c r="E18" s="16">
        <f>IFERROR(_xll.ECONOMATICA('Evolução Diária de Preço-Volume'!Q6,"Return",E$5,$C18,,,,"decimal",,,,{"std.tec.ppr.per=4";"std.tec.ppr.pertd=false"}),"")</f>
        <v>0.13429370702215199</v>
      </c>
      <c r="F18" s="16">
        <f>IFERROR(_xll.ECONOMATICA('Evolução Diária de Preço-Volume'!Q6,"Return",F$5,$C18,,,,"decimal",,,,{"std.tec.ppr.per=4";"std.tec.ppr.pertd=false"}),"")</f>
        <v>0.183245644129929</v>
      </c>
      <c r="G18" s="16">
        <f>IFERROR(_xll.ECONOMATICA('Evolução Diária de Preço-Volume'!Q6,"Return",G$5,$C18,,,,"decimal",,,,{"std.tec.ppr.per=4";"std.tec.ppr.pertd=false"}),"")</f>
        <v>0.163187972917513</v>
      </c>
      <c r="H18" s="16">
        <f>IFERROR(_xll.ECONOMATICA('Evolução Diária de Preço-Volume'!Q6,"Return",H$5,$C18,,,,"decimal",,,,{"std.tec.ppr.per=4";"std.tec.ppr.pertd=false"}),"")</f>
        <v>0.24980266062804701</v>
      </c>
      <c r="I18" s="16">
        <f>IFERROR(_xll.ECONOMATICA('Evolução Diária de Preço-Volume'!Q6,"Return",I$5,$C18,,,,"decimal",,,,{"std.tec.ppr.per=4";"std.tec.ppr.pertd=false"}),"")</f>
        <v>0.29504742366058101</v>
      </c>
      <c r="J18" s="16">
        <f>IFERROR(_xll.ECONOMATICA('Evolução Diária de Preço-Volume'!Q6,"Return",J$5,$C18,,,,"decimal",,,,{"std.tec.ppr.per=4";"std.tec.ppr.pertd=false"}),"")</f>
        <v>0.313264451122377</v>
      </c>
      <c r="K18" s="16">
        <f>IFERROR(_xll.ECONOMATICA('Evolução Diária de Preço-Volume'!Q6,"Return",K$5,$C18,,,,"decimal",,,,{"std.tec.ppr.per=4";"std.tec.ppr.pertd=false"}),"")</f>
        <v>0.23896425683051301</v>
      </c>
      <c r="L18" s="16">
        <f>IFERROR(_xll.ECONOMATICA('Evolução Diária de Preço-Volume'!Q6,"Return",L$5,$C18,,,,"decimal",,,,{"std.tec.ppr.per=4";"std.tec.ppr.pertd=false"}),"")</f>
        <v>0.175517989342625</v>
      </c>
      <c r="M18" s="16">
        <f>IFERROR(_xll.ECONOMATICA('Evolução Diária de Preço-Volume'!Q6,"Return",M$5,$C18,,,,"decimal",,,,{"std.tec.ppr.per=4";"std.tec.ppr.pertd=false"}),"")</f>
        <v>0.13781940271655899</v>
      </c>
      <c r="N18" s="16">
        <f>IFERROR(_xll.ECONOMATICA('Evolução Diária de Preço-Volume'!Q6,"Return",N$5,$C18,,,,"decimal",,,,{"std.tec.ppr.per=4";"std.tec.ppr.pertd=false"}),"")</f>
        <v>-0.26303502735128897</v>
      </c>
      <c r="O18" s="16">
        <f>IFERROR(_xll.ECONOMATICA('Evolução Diária de Preço-Volume'!Q6,"Return",O$5,$C18,,,,"decimal",,,,{"std.tec.ppr.per=4";"std.tec.ppr.pertd=false"}),"")</f>
        <v>-0.60365390143415398</v>
      </c>
      <c r="P18" s="36" t="str">
        <f>IFERROR(_xll.ECONOMATICA('Evolução Diária de Preço-Volume'!Q6,"Return",P$5,$C18,,,,"decimal",,,,{"std.tec.ppr.per=4";"std.tec.ppr.pertd=false"}),"")</f>
        <v/>
      </c>
      <c r="Q18" s="36" t="str">
        <f>IFERROR(_xll.ECONOMATICA('Evolução Diária de Preço-Volume'!Q6,"Return",Q$5,$C18,,,,"decimal",,,,{"std.tec.ppr.per=4";"std.tec.ppr.pertd=false"}),"")</f>
        <v/>
      </c>
      <c r="R18" s="36" t="str">
        <f>IFERROR(_xll.ECONOMATICA('Evolução Diária de Preço-Volume'!Q6,"Return",R$5,$C18,,,,"decimal",,,,{"std.tec.ppr.per=4";"std.tec.ppr.pertd=false"}),"")</f>
        <v/>
      </c>
      <c r="S18" s="36" t="str">
        <f>IFERROR(_xll.ECONOMATICA('Evolução Diária de Preço-Volume'!Q6,"Return",S$5,$C18,,,,"decimal",,,,{"std.tec.ppr.per=4";"std.tec.ppr.pertd=false"}),"")</f>
        <v/>
      </c>
      <c r="T18" s="36" t="str">
        <f>IFERROR(_xll.ECONOMATICA('Evolução Diária de Preço-Volume'!Q6,"Return",T$5,$C18,,,,"decimal",,,,{"std.tec.ppr.per=4";"std.tec.ppr.pertd=false"}),"")</f>
        <v/>
      </c>
      <c r="U18" s="36" t="str">
        <f>IFERROR(_xll.ECONOMATICA('Evolução Diária de Preço-Volume'!Q6,"Return",U$5,$C18,,,,"decimal",,,,{"std.tec.ppr.per=4";"std.tec.ppr.pertd=false"}),"")</f>
        <v/>
      </c>
      <c r="V18" s="36" t="str">
        <f>IFERROR(_xll.ECONOMATICA('Evolução Diária de Preço-Volume'!Q6,"Return",V$5,$C18,,,,"decimal",,,,{"std.tec.ppr.per=4";"std.tec.ppr.pertd=false"}),"")</f>
        <v/>
      </c>
      <c r="W18" s="36" t="str">
        <f>IFERROR(_xll.ECONOMATICA('Evolução Diária de Preço-Volume'!Q6,"Return",W$5,$C18,,,,"decimal",,,,{"std.tec.ppr.per=4";"std.tec.ppr.pertd=false"}),"")</f>
        <v/>
      </c>
      <c r="X18" s="36" t="str">
        <f>IFERROR(_xll.ECONOMATICA('Evolução Diária de Preço-Volume'!Q6,"Return",X$5,$C18,,,,"decimal",,,,{"std.tec.ppr.per=4";"std.tec.ppr.pertd=false"}),"")</f>
        <v/>
      </c>
      <c r="Y18" s="36" t="str">
        <f>IFERROR(_xll.ECONOMATICA('Evolução Diária de Preço-Volume'!Q6,"Return",Y$5,$C18,,,,"decimal",,,,{"std.tec.ppr.per=4";"std.tec.ppr.pertd=false"}),"")</f>
        <v/>
      </c>
      <c r="Z18" s="36" t="str">
        <f>IFERROR(_xll.ECONOMATICA('Evolução Diária de Preço-Volume'!Q6,"Return",Z$5,$C18,,,,"decimal",,,,{"std.tec.ppr.per=4";"std.tec.ppr.pertd=false"}),"")</f>
        <v/>
      </c>
      <c r="AA18" s="36" t="str">
        <f>IFERROR(_xll.ECONOMATICA('Evolução Diária de Preço-Volume'!Q6,"Return",AA$5,$C18,,,,"decimal",,,,{"std.tec.ppr.per=4";"std.tec.ppr.pertd=false"}),"")</f>
        <v/>
      </c>
      <c r="AB18" s="33" t="str">
        <f>IFERROR(_xll.ECONOMATICA('Evolução Diária de Preço-Volume'!Q6,"Return",AB$5,$C18,,,,"decimal",,,,{"std.tec.ppr.per=4";"std.tec.ppr.pertd=false"}),"")</f>
        <v/>
      </c>
    </row>
    <row r="19" spans="2:28" ht="19.5" customHeight="1" x14ac:dyDescent="0.3">
      <c r="B19" s="43">
        <f>_xll.ECONOMATICA('Evolução Diária de Preço-Volume'!Q6,"close",,C19,,,,,,,,{"tc.pers=5"})</f>
        <v>14167.200000003</v>
      </c>
      <c r="C19" s="38">
        <f>IF(Referência!A13="","",Referência!A13)</f>
        <v>40178</v>
      </c>
      <c r="D19" s="16">
        <f>IFERROR(_xll.ECONOMATICA('Evolução Diária de Preço-Volume'!Q6,"Return",D$5,$C19,,,,"decimal",,,,{"std.tec.ppr.per=4";"std.tec.ppr.pertd=false"}),"")</f>
        <v>0.19545611500507201</v>
      </c>
      <c r="E19" s="16">
        <f>IFERROR(_xll.ECONOMATICA('Evolução Diária de Preço-Volume'!Q6,"Return",E$5,$C19,,,,"decimal",,,,{"std.tec.ppr.per=4";"std.tec.ppr.pertd=false"}),"")</f>
        <v>0.19053242281923299</v>
      </c>
      <c r="F19" s="16">
        <f>IFERROR(_xll.ECONOMATICA('Evolução Diária de Preço-Volume'!Q6,"Return",F$5,$C19,,,,"decimal",,,,{"std.tec.ppr.per=4";"std.tec.ppr.pertd=false"}),"")</f>
        <v>0.24256061223422901</v>
      </c>
      <c r="G19" s="16">
        <f>IFERROR(_xll.ECONOMATICA('Evolução Diária de Preço-Volume'!Q6,"Return",G$5,$C19,,,,"decimal",,,,{"std.tec.ppr.per=4";"std.tec.ppr.pertd=false"}),"")</f>
        <v>0.22955656891281301</v>
      </c>
      <c r="H19" s="16">
        <f>IFERROR(_xll.ECONOMATICA('Evolução Diária de Preço-Volume'!Q6,"Return",H$5,$C19,,,,"decimal",,,,{"std.tec.ppr.per=4";"std.tec.ppr.pertd=false"}),"")</f>
        <v>0.31875176241912401</v>
      </c>
      <c r="I19" s="16">
        <f>IFERROR(_xll.ECONOMATICA('Evolução Diária de Preço-Volume'!Q6,"Return",I$5,$C19,,,,"decimal",,,,{"std.tec.ppr.per=4";"std.tec.ppr.pertd=false"}),"")</f>
        <v>0.369554343135096</v>
      </c>
      <c r="J19" s="16">
        <f>IFERROR(_xll.ECONOMATICA('Evolução Diária de Preço-Volume'!Q6,"Return",J$5,$C19,,,,"decimal",,,,{"std.tec.ppr.per=4";"std.tec.ppr.pertd=false"}),"")</f>
        <v>0.396963830760797</v>
      </c>
      <c r="K19" s="16">
        <f>IFERROR(_xll.ECONOMATICA('Evolução Diária de Preço-Volume'!Q6,"Return",K$5,$C19,,,,"decimal",,,,{"std.tec.ppr.per=4";"std.tec.ppr.pertd=false"}),"")</f>
        <v>0.34452351965766898</v>
      </c>
      <c r="L19" s="16">
        <f>IFERROR(_xll.ECONOMATICA('Evolução Diária de Preço-Volume'!Q6,"Return",L$5,$C19,,,,"decimal",,,,{"std.tec.ppr.per=4";"std.tec.ppr.pertd=false"}),"")</f>
        <v>0.31038162407814501</v>
      </c>
      <c r="M19" s="16">
        <f>IFERROR(_xll.ECONOMATICA('Evolução Diária de Preço-Volume'!Q6,"Return",M$5,$C19,,,,"decimal",,,,{"std.tec.ppr.per=4";"std.tec.ppr.pertd=false"}),"")</f>
        <v>0.31412527100124898</v>
      </c>
      <c r="N19" s="16">
        <f>IFERROR(_xll.ECONOMATICA('Evolução Diária de Preço-Volume'!Q6,"Return",N$5,$C19,,,,"decimal",,,,{"std.tec.ppr.per=4";"std.tec.ppr.pertd=false"}),"")</f>
        <v>3.2542074734010398E-2</v>
      </c>
      <c r="O19" s="16">
        <f>IFERROR(_xll.ECONOMATICA('Evolução Diária de Preço-Volume'!Q6,"Return",O$5,$C19,,,,"decimal",,,,{"std.tec.ppr.per=4";"std.tec.ppr.pertd=false"}),"")</f>
        <v>-0.10222994241674301</v>
      </c>
      <c r="P19" s="16">
        <f>IFERROR(_xll.ECONOMATICA('Evolução Diária de Preço-Volume'!Q6,"Return",P$5,$C19,,,,"decimal",,,,{"std.tec.ppr.per=4";"std.tec.ppr.pertd=false"}),"")</f>
        <v>1.0268871972581799</v>
      </c>
      <c r="Q19" s="36" t="str">
        <f>IFERROR(_xll.ECONOMATICA('Evolução Diária de Preço-Volume'!Q6,"Return",Q$5,$C19,,,,"decimal",,,,{"std.tec.ppr.per=4";"std.tec.ppr.pertd=false"}),"")</f>
        <v/>
      </c>
      <c r="R19" s="36" t="str">
        <f>IFERROR(_xll.ECONOMATICA('Evolução Diária de Preço-Volume'!Q6,"Return",R$5,$C19,,,,"decimal",,,,{"std.tec.ppr.per=4";"std.tec.ppr.pertd=false"}),"")</f>
        <v/>
      </c>
      <c r="S19" s="36" t="str">
        <f>IFERROR(_xll.ECONOMATICA('Evolução Diária de Preço-Volume'!Q6,"Return",S$5,$C19,,,,"decimal",,,,{"std.tec.ppr.per=4";"std.tec.ppr.pertd=false"}),"")</f>
        <v/>
      </c>
      <c r="T19" s="36" t="str">
        <f>IFERROR(_xll.ECONOMATICA('Evolução Diária de Preço-Volume'!Q6,"Return",T$5,$C19,,,,"decimal",,,,{"std.tec.ppr.per=4";"std.tec.ppr.pertd=false"}),"")</f>
        <v/>
      </c>
      <c r="U19" s="36" t="str">
        <f>IFERROR(_xll.ECONOMATICA('Evolução Diária de Preço-Volume'!Q6,"Return",U$5,$C19,,,,"decimal",,,,{"std.tec.ppr.per=4";"std.tec.ppr.pertd=false"}),"")</f>
        <v/>
      </c>
      <c r="V19" s="36" t="str">
        <f>IFERROR(_xll.ECONOMATICA('Evolução Diária de Preço-Volume'!Q6,"Return",V$5,$C19,,,,"decimal",,,,{"std.tec.ppr.per=4";"std.tec.ppr.pertd=false"}),"")</f>
        <v/>
      </c>
      <c r="W19" s="36" t="str">
        <f>IFERROR(_xll.ECONOMATICA('Evolução Diária de Preço-Volume'!Q6,"Return",W$5,$C19,,,,"decimal",,,,{"std.tec.ppr.per=4";"std.tec.ppr.pertd=false"}),"")</f>
        <v/>
      </c>
      <c r="X19" s="36" t="str">
        <f>IFERROR(_xll.ECONOMATICA('Evolução Diária de Preço-Volume'!Q6,"Return",X$5,$C19,,,,"decimal",,,,{"std.tec.ppr.per=4";"std.tec.ppr.pertd=false"}),"")</f>
        <v/>
      </c>
      <c r="Y19" s="36" t="str">
        <f>IFERROR(_xll.ECONOMATICA('Evolução Diária de Preço-Volume'!Q6,"Return",Y$5,$C19,,,,"decimal",,,,{"std.tec.ppr.per=4";"std.tec.ppr.pertd=false"}),"")</f>
        <v/>
      </c>
      <c r="Z19" s="36" t="str">
        <f>IFERROR(_xll.ECONOMATICA('Evolução Diária de Preço-Volume'!Q6,"Return",Z$5,$C19,,,,"decimal",,,,{"std.tec.ppr.per=4";"std.tec.ppr.pertd=false"}),"")</f>
        <v/>
      </c>
      <c r="AA19" s="36" t="str">
        <f>IFERROR(_xll.ECONOMATICA('Evolução Diária de Preço-Volume'!Q6,"Return",AA$5,$C19,,,,"decimal",,,,{"std.tec.ppr.per=4";"std.tec.ppr.pertd=false"}),"")</f>
        <v/>
      </c>
      <c r="AB19" s="33" t="str">
        <f>IFERROR(_xll.ECONOMATICA('Evolução Diária de Preço-Volume'!Q6,"Return",AB$5,$C19,,,,"decimal",,,,{"std.tec.ppr.per=4";"std.tec.ppr.pertd=false"}),"")</f>
        <v/>
      </c>
    </row>
    <row r="20" spans="2:28" ht="19.5" customHeight="1" x14ac:dyDescent="0.3">
      <c r="B20" s="43">
        <f>_xll.ECONOMATICA('Evolução Diária de Preço-Volume'!Q6,"close",,C20,,,,,,,,{"tc.pers=5"})</f>
        <v>23374.5699999928</v>
      </c>
      <c r="C20" s="38">
        <f>IF(Referência!A12="","",Referência!A12)</f>
        <v>40543</v>
      </c>
      <c r="D20" s="16">
        <f>IFERROR(_xll.ECONOMATICA('Evolução Diária de Preço-Volume'!Q6,"Return",D$5,$C20,,,,"decimal",,,,{"std.tec.ppr.per=4";"std.tec.ppr.pertd=false"}),"")</f>
        <v>0.223664308698208</v>
      </c>
      <c r="E20" s="16">
        <f>IFERROR(_xll.ECONOMATICA('Evolução Diária de Preço-Volume'!Q6,"Return",E$5,$C20,,,,"decimal",,,,{"std.tec.ppr.per=4";"std.tec.ppr.pertd=false"}),"")</f>
        <v>0.221220166977146</v>
      </c>
      <c r="F20" s="16">
        <f>IFERROR(_xll.ECONOMATICA('Evolução Diária de Preço-Volume'!Q6,"Return",F$5,$C20,,,,"decimal",,,,{"std.tec.ppr.per=4";"std.tec.ppr.pertd=false"}),"")</f>
        <v>0.272694512926973</v>
      </c>
      <c r="G20" s="16">
        <f>IFERROR(_xll.ECONOMATICA('Evolução Diária de Preço-Volume'!Q6,"Return",G$5,$C20,,,,"decimal",,,,{"std.tec.ppr.per=4";"std.tec.ppr.pertd=false"}),"")</f>
        <v>0.26332205728424002</v>
      </c>
      <c r="H20" s="16">
        <f>IFERROR(_xll.ECONOMATICA('Evolução Diária de Preço-Volume'!Q6,"Return",H$5,$C20,,,,"decimal",,,,{"std.tec.ppr.per=4";"std.tec.ppr.pertd=false"}),"")</f>
        <v>0.34910665241128302</v>
      </c>
      <c r="I20" s="16">
        <f>IFERROR(_xll.ECONOMATICA('Evolução Diária de Preço-Volume'!Q6,"Return",I$5,$C20,,,,"decimal",,,,{"std.tec.ppr.per=4";"std.tec.ppr.pertd=false"}),"")</f>
        <v>0.39868165662512201</v>
      </c>
      <c r="J20" s="16">
        <f>IFERROR(_xll.ECONOMATICA('Evolução Diária de Preço-Volume'!Q6,"Return",J$5,$C20,,,,"decimal",,,,{"std.tec.ppr.per=4";"std.tec.ppr.pertd=false"}),"")</f>
        <v>0.42680405280960299</v>
      </c>
      <c r="K20" s="16">
        <f>IFERROR(_xll.ECONOMATICA('Evolução Diária de Preço-Volume'!Q6,"Return",K$5,$C20,,,,"decimal",,,,{"std.tec.ppr.per=4";"std.tec.ppr.pertd=false"}),"")</f>
        <v>0.38497586208744899</v>
      </c>
      <c r="L20" s="16">
        <f>IFERROR(_xll.ECONOMATICA('Evolução Diária de Preço-Volume'!Q6,"Return",L$5,$C20,,,,"decimal",,,,{"std.tec.ppr.per=4";"std.tec.ppr.pertd=false"}),"")</f>
        <v>0.36234293438959903</v>
      </c>
      <c r="M20" s="16">
        <f>IFERROR(_xll.ECONOMATICA('Evolução Diária de Preço-Volume'!Q6,"Return",M$5,$C20,,,,"decimal",,,,{"std.tec.ppr.per=4";"std.tec.ppr.pertd=false"}),"")</f>
        <v>0.376164617446484</v>
      </c>
      <c r="N20" s="16">
        <f>IFERROR(_xll.ECONOMATICA('Evolução Diária de Preço-Volume'!Q6,"Return",N$5,$C20,,,,"decimal",,,,{"std.tec.ppr.per=4";"std.tec.ppr.pertd=false"}),"")</f>
        <v>0.162303524155577</v>
      </c>
      <c r="O20" s="16">
        <f>IFERROR(_xll.ECONOMATICA('Evolução Diária de Preço-Volume'!Q6,"Return",O$5,$C20,,,,"decimal",,,,{"std.tec.ppr.per=4";"std.tec.ppr.pertd=false"}),"")</f>
        <v>0.101901799913321</v>
      </c>
      <c r="P20" s="16">
        <f>IFERROR(_xll.ECONOMATICA('Evolução Diária de Preço-Volume'!Q6,"Return",P$5,$C20,,,,"decimal",,,,{"std.tec.ppr.per=4";"std.tec.ppr.pertd=false"}),"")</f>
        <v>0.82978798564057799</v>
      </c>
      <c r="Q20" s="16">
        <f>IFERROR(_xll.ECONOMATICA('Evolução Diária de Preço-Volume'!Q6,"Return",Q$5,$C20,,,,"decimal",,,,{"std.tec.ppr.per=4";"std.tec.ppr.pertd=false"}),"")</f>
        <v>0.65320221431087699</v>
      </c>
      <c r="R20" s="36" t="str">
        <f>IFERROR(_xll.ECONOMATICA('Evolução Diária de Preço-Volume'!Q6,"Return",R$5,$C20,,,,"decimal",,,,{"std.tec.ppr.per=4";"std.tec.ppr.pertd=false"}),"")</f>
        <v/>
      </c>
      <c r="S20" s="36" t="str">
        <f>IFERROR(_xll.ECONOMATICA('Evolução Diária de Preço-Volume'!Q6,"Return",S$5,$C20,,,,"decimal",,,,{"std.tec.ppr.per=4";"std.tec.ppr.pertd=false"}),"")</f>
        <v/>
      </c>
      <c r="T20" s="36" t="str">
        <f>IFERROR(_xll.ECONOMATICA('Evolução Diária de Preço-Volume'!Q6,"Return",T$5,$C20,,,,"decimal",,,,{"std.tec.ppr.per=4";"std.tec.ppr.pertd=false"}),"")</f>
        <v/>
      </c>
      <c r="U20" s="36" t="str">
        <f>IFERROR(_xll.ECONOMATICA('Evolução Diária de Preço-Volume'!Q6,"Return",U$5,$C20,,,,"decimal",,,,{"std.tec.ppr.per=4";"std.tec.ppr.pertd=false"}),"")</f>
        <v/>
      </c>
      <c r="V20" s="36" t="str">
        <f>IFERROR(_xll.ECONOMATICA('Evolução Diária de Preço-Volume'!Q6,"Return",V$5,$C20,,,,"decimal",,,,{"std.tec.ppr.per=4";"std.tec.ppr.pertd=false"}),"")</f>
        <v/>
      </c>
      <c r="W20" s="36" t="str">
        <f>IFERROR(_xll.ECONOMATICA('Evolução Diária de Preço-Volume'!Q6,"Return",W$5,$C20,,,,"decimal",,,,{"std.tec.ppr.per=4";"std.tec.ppr.pertd=false"}),"")</f>
        <v/>
      </c>
      <c r="X20" s="36" t="str">
        <f>IFERROR(_xll.ECONOMATICA('Evolução Diária de Preço-Volume'!Q6,"Return",X$5,$C20,,,,"decimal",,,,{"std.tec.ppr.per=4";"std.tec.ppr.pertd=false"}),"")</f>
        <v/>
      </c>
      <c r="Y20" s="36" t="str">
        <f>IFERROR(_xll.ECONOMATICA('Evolução Diária de Preço-Volume'!Q6,"Return",Y$5,$C20,,,,"decimal",,,,{"std.tec.ppr.per=4";"std.tec.ppr.pertd=false"}),"")</f>
        <v/>
      </c>
      <c r="Z20" s="36" t="str">
        <f>IFERROR(_xll.ECONOMATICA('Evolução Diária de Preço-Volume'!Q6,"Return",Z$5,$C20,,,,"decimal",,,,{"std.tec.ppr.per=4";"std.tec.ppr.pertd=false"}),"")</f>
        <v/>
      </c>
      <c r="AA20" s="36" t="str">
        <f>IFERROR(_xll.ECONOMATICA('Evolução Diária de Preço-Volume'!Q6,"Return",AA$5,$C20,,,,"decimal",,,,{"std.tec.ppr.per=4";"std.tec.ppr.pertd=false"}),"")</f>
        <v/>
      </c>
      <c r="AB20" s="33" t="str">
        <f>IFERROR(_xll.ECONOMATICA('Evolução Diária de Preço-Volume'!Q6,"Return",AB$5,$C20,,,,"decimal",,,,{"std.tec.ppr.per=4";"std.tec.ppr.pertd=false"}),"")</f>
        <v/>
      </c>
    </row>
    <row r="21" spans="2:28" ht="19.5" customHeight="1" x14ac:dyDescent="0.3">
      <c r="B21" s="43">
        <f>_xll.ECONOMATICA('Evolução Diária de Preço-Volume'!Q6,"close",,C21,,,,,,,,{"tc.pers=5"})</f>
        <v>19473.310000002399</v>
      </c>
      <c r="C21" s="38">
        <f>IF(Referência!A11="","",Referência!A11)</f>
        <v>40908</v>
      </c>
      <c r="D21" s="16">
        <f>IFERROR(_xll.ECONOMATICA('Evolução Diária de Preço-Volume'!Q6,"Return",D$5,$C21,,,,"decimal",,,,{"std.tec.ppr.per=4";"std.tec.ppr.pertd=false"}),"")</f>
        <v>0.19238135057821601</v>
      </c>
      <c r="E21" s="16">
        <f>IFERROR(_xll.ECONOMATICA('Evolução Diária de Preço-Volume'!Q6,"Return",E$5,$C21,,,,"decimal",,,,{"std.tec.ppr.per=4";"std.tec.ppr.pertd=false"}),"")</f>
        <v>0.18795682747091599</v>
      </c>
      <c r="F21" s="16">
        <f>IFERROR(_xll.ECONOMATICA('Evolução Diária de Preço-Volume'!Q6,"Return",F$5,$C21,,,,"decimal",,,,{"std.tec.ppr.per=4";"std.tec.ppr.pertd=false"}),"")</f>
        <v>0.231470808983431</v>
      </c>
      <c r="G21" s="16">
        <f>IFERROR(_xll.ECONOMATICA('Evolução Diária de Preço-Volume'!Q6,"Return",G$5,$C21,,,,"decimal",,,,{"std.tec.ppr.per=4";"std.tec.ppr.pertd=false"}),"")</f>
        <v>0.219831982522155</v>
      </c>
      <c r="H21" s="16">
        <f>IFERROR(_xll.ECONOMATICA('Evolução Diária de Preço-Volume'!Q6,"Return",H$5,$C21,,,,"decimal",,,,{"std.tec.ppr.per=4";"std.tec.ppr.pertd=false"}),"")</f>
        <v>0.29070577986392898</v>
      </c>
      <c r="I21" s="16">
        <f>IFERROR(_xll.ECONOMATICA('Evolução Diária de Preço-Volume'!Q6,"Return",I$5,$C21,,,,"decimal",,,,{"std.tec.ppr.per=4";"std.tec.ppr.pertd=false"}),"")</f>
        <v>0.327422994203516</v>
      </c>
      <c r="J21" s="16">
        <f>IFERROR(_xll.ECONOMATICA('Evolução Diária de Preço-Volume'!Q6,"Return",J$5,$C21,,,,"decimal",,,,{"std.tec.ppr.per=4";"std.tec.ppr.pertd=false"}),"")</f>
        <v>0.34343525059928698</v>
      </c>
      <c r="K21" s="16">
        <f>IFERROR(_xll.ECONOMATICA('Evolução Diária de Preço-Volume'!Q6,"Return",K$5,$C21,,,,"decimal",,,,{"std.tec.ppr.per=4";"std.tec.ppr.pertd=false"}),"")</f>
        <v>0.299140097789932</v>
      </c>
      <c r="L21" s="16">
        <f>IFERROR(_xll.ECONOMATICA('Evolução Diária de Preço-Volume'!Q6,"Return",L$5,$C21,,,,"decimal",,,,{"std.tec.ppr.per=4";"std.tec.ppr.pertd=false"}),"")</f>
        <v>0.269300794001611</v>
      </c>
      <c r="M21" s="16">
        <f>IFERROR(_xll.ECONOMATICA('Evolução Diária de Preço-Volume'!Q6,"Return",M$5,$C21,,,,"decimal",,,,{"std.tec.ppr.per=4";"std.tec.ppr.pertd=false"}),"")</f>
        <v>0.26495510476524903</v>
      </c>
      <c r="N21" s="16">
        <f>IFERROR(_xll.ECONOMATICA('Evolução Diária de Preço-Volume'!Q6,"Return",N$5,$C21,,,,"decimal",,,,{"std.tec.ppr.per=4";"std.tec.ppr.pertd=false"}),"")</f>
        <v>8.6834649298980396E-2</v>
      </c>
      <c r="O21" s="16">
        <f>IFERROR(_xll.ECONOMATICA('Evolução Diária de Preço-Volume'!Q6,"Return",O$5,$C21,,,,"decimal",,,,{"std.tec.ppr.per=4";"std.tec.ppr.pertd=false"}),"")</f>
        <v>2.69240210363932E-2</v>
      </c>
      <c r="P21" s="16">
        <f>IFERROR(_xll.ECONOMATICA('Evolução Diária de Preço-Volume'!Q6,"Return",P$5,$C21,,,,"decimal",,,,{"std.tec.ppr.per=4";"std.tec.ppr.pertd=false"}),"")</f>
        <v>0.40570235023740697</v>
      </c>
      <c r="Q21" s="16">
        <f>IFERROR(_xll.ECONOMATICA('Evolução Diária de Preço-Volume'!Q6,"Return",Q$5,$C21,,,,"decimal",,,,{"std.tec.ppr.per=4";"std.tec.ppr.pertd=false"}),"")</f>
        <v>0.17277637318155001</v>
      </c>
      <c r="R21" s="16">
        <f>IFERROR(_xll.ECONOMATICA('Evolução Diária de Preço-Volume'!Q6,"Return",R$5,$C21,,,,"decimal",,,,{"std.tec.ppr.per=4";"std.tec.ppr.pertd=false"}),"")</f>
        <v>-0.16690189381013601</v>
      </c>
      <c r="S21" s="36" t="str">
        <f>IFERROR(_xll.ECONOMATICA('Evolução Diária de Preço-Volume'!Q6,"Return",S$5,$C21,,,,"decimal",,,,{"std.tec.ppr.per=4";"std.tec.ppr.pertd=false"}),"")</f>
        <v/>
      </c>
      <c r="T21" s="36" t="str">
        <f>IFERROR(_xll.ECONOMATICA('Evolução Diária de Preço-Volume'!Q6,"Return",T$5,$C21,,,,"decimal",,,,{"std.tec.ppr.per=4";"std.tec.ppr.pertd=false"}),"")</f>
        <v/>
      </c>
      <c r="U21" s="36" t="str">
        <f>IFERROR(_xll.ECONOMATICA('Evolução Diária de Preço-Volume'!Q6,"Return",U$5,$C21,,,,"decimal",,,,{"std.tec.ppr.per=4";"std.tec.ppr.pertd=false"}),"")</f>
        <v/>
      </c>
      <c r="V21" s="36" t="str">
        <f>IFERROR(_xll.ECONOMATICA('Evolução Diária de Preço-Volume'!Q6,"Return",V$5,$C21,,,,"decimal",,,,{"std.tec.ppr.per=4";"std.tec.ppr.pertd=false"}),"")</f>
        <v/>
      </c>
      <c r="W21" s="36" t="str">
        <f>IFERROR(_xll.ECONOMATICA('Evolução Diária de Preço-Volume'!Q6,"Return",W$5,$C21,,,,"decimal",,,,{"std.tec.ppr.per=4";"std.tec.ppr.pertd=false"}),"")</f>
        <v/>
      </c>
      <c r="X21" s="36" t="str">
        <f>IFERROR(_xll.ECONOMATICA('Evolução Diária de Preço-Volume'!Q6,"Return",X$5,$C21,,,,"decimal",,,,{"std.tec.ppr.per=4";"std.tec.ppr.pertd=false"}),"")</f>
        <v/>
      </c>
      <c r="Y21" s="36" t="str">
        <f>IFERROR(_xll.ECONOMATICA('Evolução Diária de Preço-Volume'!Q6,"Return",Y$5,$C21,,,,"decimal",,,,{"std.tec.ppr.per=4";"std.tec.ppr.pertd=false"}),"")</f>
        <v/>
      </c>
      <c r="Z21" s="36" t="str">
        <f>IFERROR(_xll.ECONOMATICA('Evolução Diária de Preço-Volume'!Q6,"Return",Z$5,$C21,,,,"decimal",,,,{"std.tec.ppr.per=4";"std.tec.ppr.pertd=false"}),"")</f>
        <v/>
      </c>
      <c r="AA21" s="36" t="str">
        <f>IFERROR(_xll.ECONOMATICA('Evolução Diária de Preço-Volume'!Q6,"Return",AA$5,$C21,,,,"decimal",,,,{"std.tec.ppr.per=4";"std.tec.ppr.pertd=false"}),"")</f>
        <v/>
      </c>
      <c r="AB21" s="33" t="str">
        <f>IFERROR(_xll.ECONOMATICA('Evolução Diária de Preço-Volume'!Q6,"Return",AB$5,$C21,,,,"decimal",,,,{"std.tec.ppr.per=4";"std.tec.ppr.pertd=false"}),"")</f>
        <v/>
      </c>
    </row>
    <row r="22" spans="2:28" ht="19.5" customHeight="1" x14ac:dyDescent="0.3">
      <c r="B22" s="43">
        <f>_xll.ECONOMATICA('Evolução Diária de Preço-Volume'!Q6,"close",,C22,,,,,,,,{"tc.pers=5"})</f>
        <v>20629.349999994</v>
      </c>
      <c r="C22" s="38">
        <f>IF(Referência!A10="","",Referência!A10)</f>
        <v>41274</v>
      </c>
      <c r="D22" s="16">
        <f>IFERROR(_xll.ECONOMATICA('Evolução Diária de Preço-Volume'!Q6,"Return",D$5,$C22,,,,"decimal",,,,{"std.tec.ppr.per=4";"std.tec.ppr.pertd=false"}),"")</f>
        <v>0.18356348699686401</v>
      </c>
      <c r="E22" s="16">
        <f>IFERROR(_xll.ECONOMATICA('Evolução Diária de Preço-Volume'!Q6,"Return",E$5,$C22,,,,"decimal",,,,{"std.tec.ppr.per=4";"std.tec.ppr.pertd=false"}),"")</f>
        <v>0.17887858955335101</v>
      </c>
      <c r="F22" s="16">
        <f>IFERROR(_xll.ECONOMATICA('Evolução Diária de Preço-Volume'!Q6,"Return",F$5,$C22,,,,"decimal",,,,{"std.tec.ppr.per=4";"std.tec.ppr.pertd=false"}),"")</f>
        <v>0.218245109270501</v>
      </c>
      <c r="G22" s="16">
        <f>IFERROR(_xll.ECONOMATICA('Evolução Diária de Preço-Volume'!Q6,"Return",G$5,$C22,,,,"decimal",,,,{"std.tec.ppr.per=4";"std.tec.ppr.pertd=false"}),"")</f>
        <v>0.206621860914456</v>
      </c>
      <c r="H22" s="16">
        <f>IFERROR(_xll.ECONOMATICA('Evolução Diária de Preço-Volume'!Q6,"Return",H$5,$C22,,,,"decimal",,,,{"std.tec.ppr.per=4";"std.tec.ppr.pertd=false"}),"")</f>
        <v>0.26954757786734301</v>
      </c>
      <c r="I22" s="16">
        <f>IFERROR(_xll.ECONOMATICA('Evolução Diária de Preço-Volume'!Q6,"Return",I$5,$C22,,,,"decimal",,,,{"std.tec.ppr.per=4";"std.tec.ppr.pertd=false"}),"")</f>
        <v>0.30038077689270698</v>
      </c>
      <c r="J22" s="16">
        <f>IFERROR(_xll.ECONOMATICA('Evolução Diária de Preço-Volume'!Q6,"Return",J$5,$C22,,,,"decimal",,,,{"std.tec.ppr.per=4";"std.tec.ppr.pertd=false"}),"")</f>
        <v>0.31183977743232399</v>
      </c>
      <c r="K22" s="16">
        <f>IFERROR(_xll.ECONOMATICA('Evolução Diária de Preço-Volume'!Q6,"Return",K$5,$C22,,,,"decimal",,,,{"std.tec.ppr.per=4";"std.tec.ppr.pertd=false"}),"")</f>
        <v>0.26997538681636801</v>
      </c>
      <c r="L22" s="16">
        <f>IFERROR(_xll.ECONOMATICA('Evolução Diária de Preço-Volume'!Q6,"Return",L$5,$C22,,,,"decimal",,,,{"std.tec.ppr.per=4";"std.tec.ppr.pertd=false"}),"")</f>
        <v>0.24090263665682901</v>
      </c>
      <c r="M22" s="16">
        <f>IFERROR(_xll.ECONOMATICA('Evolução Diária de Preço-Volume'!Q6,"Return",M$5,$C22,,,,"decimal",,,,{"std.tec.ppr.per=4";"std.tec.ppr.pertd=false"}),"")</f>
        <v>0.23325762890453899</v>
      </c>
      <c r="N22" s="16">
        <f>IFERROR(_xll.ECONOMATICA('Evolução Diária de Preço-Volume'!Q6,"Return",N$5,$C22,,,,"decimal",,,,{"std.tec.ppr.per=4";"std.tec.ppr.pertd=false"}),"")</f>
        <v>8.2233661149075502E-2</v>
      </c>
      <c r="O22" s="16">
        <f>IFERROR(_xll.ECONOMATICA('Evolução Diária de Preço-Volume'!Q6,"Return",O$5,$C22,,,,"decimal",,,,{"std.tec.ppr.per=4";"std.tec.ppr.pertd=false"}),"")</f>
        <v>3.3400011225239702E-2</v>
      </c>
      <c r="P22" s="16">
        <f>IFERROR(_xll.ECONOMATICA('Evolução Diária de Preço-Volume'!Q6,"Return",P$5,$C22,,,,"decimal",,,,{"std.tec.ppr.per=4";"std.tec.ppr.pertd=false"}),"")</f>
        <v>0.30971204226254501</v>
      </c>
      <c r="Q22" s="16">
        <f>IFERROR(_xll.ECONOMATICA('Evolução Diária de Preço-Volume'!Q6,"Return",Q$5,$C22,,,,"decimal",,,,{"std.tec.ppr.per=4";"std.tec.ppr.pertd=false"}),"")</f>
        <v>0.13382180505330299</v>
      </c>
      <c r="R22" s="16">
        <f>IFERROR(_xll.ECONOMATICA('Evolução Diária de Preço-Volume'!Q6,"Return",R$5,$C22,,,,"decimal",,,,{"std.tec.ppr.per=4";"std.tec.ppr.pertd=false"}),"")</f>
        <v>-6.06725315083168E-2</v>
      </c>
      <c r="S22" s="16">
        <f>IFERROR(_xll.ECONOMATICA('Evolução Diária de Preço-Volume'!Q6,"Return",S$5,$C22,,,,"decimal",,,,{"std.tec.ppr.per=4";"std.tec.ppr.pertd=false"}),"")</f>
        <v>5.9608785793898299E-2</v>
      </c>
      <c r="T22" s="36" t="str">
        <f>IFERROR(_xll.ECONOMATICA('Evolução Diária de Preço-Volume'!Q6,"Return",T$5,$C22,,,,"decimal",,,,{"std.tec.ppr.per=4";"std.tec.ppr.pertd=false"}),"")</f>
        <v/>
      </c>
      <c r="U22" s="36" t="str">
        <f>IFERROR(_xll.ECONOMATICA('Evolução Diária de Preço-Volume'!Q6,"Return",U$5,$C22,,,,"decimal",,,,{"std.tec.ppr.per=4";"std.tec.ppr.pertd=false"}),"")</f>
        <v/>
      </c>
      <c r="V22" s="36" t="str">
        <f>IFERROR(_xll.ECONOMATICA('Evolução Diária de Preço-Volume'!Q6,"Return",V$5,$C22,,,,"decimal",,,,{"std.tec.ppr.per=4";"std.tec.ppr.pertd=false"}),"")</f>
        <v/>
      </c>
      <c r="W22" s="36" t="str">
        <f>IFERROR(_xll.ECONOMATICA('Evolução Diária de Preço-Volume'!Q6,"Return",W$5,$C22,,,,"decimal",,,,{"std.tec.ppr.per=4";"std.tec.ppr.pertd=false"}),"")</f>
        <v/>
      </c>
      <c r="X22" s="36" t="str">
        <f>IFERROR(_xll.ECONOMATICA('Evolução Diária de Preço-Volume'!Q6,"Return",X$5,$C22,,,,"decimal",,,,{"std.tec.ppr.per=4";"std.tec.ppr.pertd=false"}),"")</f>
        <v/>
      </c>
      <c r="Y22" s="36" t="str">
        <f>IFERROR(_xll.ECONOMATICA('Evolução Diária de Preço-Volume'!Q6,"Return",Y$5,$C22,,,,"decimal",,,,{"std.tec.ppr.per=4";"std.tec.ppr.pertd=false"}),"")</f>
        <v/>
      </c>
      <c r="Z22" s="36" t="str">
        <f>IFERROR(_xll.ECONOMATICA('Evolução Diária de Preço-Volume'!Q6,"Return",Z$5,$C22,,,,"decimal",,,,{"std.tec.ppr.per=4";"std.tec.ppr.pertd=false"}),"")</f>
        <v/>
      </c>
      <c r="AA22" s="36" t="str">
        <f>IFERROR(_xll.ECONOMATICA('Evolução Diária de Preço-Volume'!Q6,"Return",AA$5,$C22,,,,"decimal",,,,{"std.tec.ppr.per=4";"std.tec.ppr.pertd=false"}),"")</f>
        <v/>
      </c>
      <c r="AB22" s="33" t="str">
        <f>IFERROR(_xll.ECONOMATICA('Evolução Diária de Preço-Volume'!Q6,"Return",AB$5,$C22,,,,"decimal",,,,{"std.tec.ppr.per=4";"std.tec.ppr.pertd=false"}),"")</f>
        <v/>
      </c>
    </row>
    <row r="23" spans="2:28" ht="19.5" customHeight="1" x14ac:dyDescent="0.3">
      <c r="B23" s="43">
        <f>_xll.ECONOMATICA('Evolução Diária de Preço-Volume'!Q6,"close",,C23,,,,,,,,{"tc.pers=5"})</f>
        <v>15753.650000006</v>
      </c>
      <c r="C23" s="38">
        <f>IF(Referência!A9="","",Referência!A9)</f>
        <v>41639</v>
      </c>
      <c r="D23" s="16">
        <f>IFERROR(_xll.ECONOMATICA('Evolução Diária de Preço-Volume'!Q6,"Return",D$5,$C23,,,,"decimal",,,,{"std.tec.ppr.per=4";"std.tec.ppr.pertd=false"}),"")</f>
        <v>0.153166927677375</v>
      </c>
      <c r="E23" s="16">
        <f>IFERROR(_xll.ECONOMATICA('Evolução Diária de Preço-Volume'!Q6,"Return",E$5,$C23,,,,"decimal",,,,{"std.tec.ppr.per=4";"std.tec.ppr.pertd=false"}),"")</f>
        <v>0.14701243805393499</v>
      </c>
      <c r="F23" s="16">
        <f>IFERROR(_xll.ECONOMATICA('Evolução Diária de Preço-Volume'!Q6,"Return",F$5,$C23,,,,"decimal",,,,{"std.tec.ppr.per=4";"std.tec.ppr.pertd=false"}),"")</f>
        <v>0.18056346467346901</v>
      </c>
      <c r="G23" s="16">
        <f>IFERROR(_xll.ECONOMATICA('Evolução Diária de Preço-Volume'!Q6,"Return",G$5,$C23,,,,"decimal",,,,{"std.tec.ppr.per=4";"std.tec.ppr.pertd=false"}),"")</f>
        <v>0.16750398512696801</v>
      </c>
      <c r="H23" s="16">
        <f>IFERROR(_xll.ECONOMATICA('Evolução Diária de Preço-Volume'!Q6,"Return",H$5,$C23,,,,"decimal",,,,{"std.tec.ppr.per=4";"std.tec.ppr.pertd=false"}),"")</f>
        <v>0.22045442815579</v>
      </c>
      <c r="I23" s="16">
        <f>IFERROR(_xll.ECONOMATICA('Evolução Diária de Preço-Volume'!Q6,"Return",I$5,$C23,,,,"decimal",,,,{"std.tec.ppr.per=4";"std.tec.ppr.pertd=false"}),"")</f>
        <v>0.24351735223724999</v>
      </c>
      <c r="J23" s="16">
        <f>IFERROR(_xll.ECONOMATICA('Evolução Diária de Preço-Volume'!Q6,"Return",J$5,$C23,,,,"decimal",,,,{"std.tec.ppr.per=4";"std.tec.ppr.pertd=false"}),"")</f>
        <v>0.24849466585525101</v>
      </c>
      <c r="K23" s="16">
        <f>IFERROR(_xll.ECONOMATICA('Evolução Diária de Preço-Volume'!Q6,"Return",K$5,$C23,,,,"decimal",,,,{"std.tec.ppr.per=4";"std.tec.ppr.pertd=false"}),"")</f>
        <v>0.20662706718023399</v>
      </c>
      <c r="L23" s="16">
        <f>IFERROR(_xll.ECONOMATICA('Evolução Diária de Preço-Volume'!Q6,"Return",L$5,$C23,,,,"decimal",,,,{"std.tec.ppr.per=4";"std.tec.ppr.pertd=false"}),"")</f>
        <v>0.17537312583241099</v>
      </c>
      <c r="M23" s="16">
        <f>IFERROR(_xll.ECONOMATICA('Evolução Diária de Preço-Volume'!Q6,"Return",M$5,$C23,,,,"decimal",,,,{"std.tec.ppr.per=4";"std.tec.ppr.pertd=false"}),"")</f>
        <v>0.16112301481567601</v>
      </c>
      <c r="N23" s="16">
        <f>IFERROR(_xll.ECONOMATICA('Evolução Diária de Preço-Volume'!Q6,"Return",N$5,$C23,,,,"decimal",,,,{"std.tec.ppr.per=4";"std.tec.ppr.pertd=false"}),"")</f>
        <v>2.9326368186957601E-2</v>
      </c>
      <c r="O23" s="16">
        <f>IFERROR(_xll.ECONOMATICA('Evolução Diária de Preço-Volume'!Q6,"Return",O$5,$C23,,,,"decimal",,,,{"std.tec.ppr.per=4";"std.tec.ppr.pertd=false"}),"")</f>
        <v>-1.77051154641958E-2</v>
      </c>
      <c r="P23" s="16">
        <f>IFERROR(_xll.ECONOMATICA('Evolução Diária de Preço-Volume'!Q6,"Return",P$5,$C23,,,,"decimal",,,,{"std.tec.ppr.per=4";"std.tec.ppr.pertd=false"}),"")</f>
        <v>0.175257709521393</v>
      </c>
      <c r="Q23" s="16">
        <f>IFERROR(_xll.ECONOMATICA('Evolução Diária de Preço-Volume'!Q6,"Return",Q$5,$C23,,,,"decimal",,,,{"std.tec.ppr.per=4";"std.tec.ppr.pertd=false"}),"")</f>
        <v>2.6945043167870601E-2</v>
      </c>
      <c r="R23" s="16">
        <f>IFERROR(_xll.ECONOMATICA('Evolução Diária de Preço-Volume'!Q6,"Return",R$5,$C23,,,,"decimal",,,,{"std.tec.ppr.per=4";"std.tec.ppr.pertd=false"}),"")</f>
        <v>-0.123395833172253</v>
      </c>
      <c r="S23" s="16">
        <f>IFERROR(_xll.ECONOMATICA('Evolução Diária de Preço-Volume'!Q6,"Return",S$5,$C23,,,,"decimal",,,,{"std.tec.ppr.per=4";"std.tec.ppr.pertd=false"}),"")</f>
        <v>-0.100752585229202</v>
      </c>
      <c r="T23" s="16">
        <f>IFERROR(_xll.ECONOMATICA('Evolução Diária de Preço-Volume'!Q6,"Return",T$5,$C23,,,,"decimal",,,,{"std.tec.ppr.per=4";"std.tec.ppr.pertd=false"}),"")</f>
        <v>-0.23634772787219799</v>
      </c>
      <c r="U23" s="36" t="str">
        <f>IFERROR(_xll.ECONOMATICA('Evolução Diária de Preço-Volume'!Q6,"Return",U$5,$C23,,,,"decimal",,,,{"std.tec.ppr.per=4";"std.tec.ppr.pertd=false"}),"")</f>
        <v/>
      </c>
      <c r="V23" s="36" t="str">
        <f>IFERROR(_xll.ECONOMATICA('Evolução Diária de Preço-Volume'!Q6,"Return",V$5,$C23,,,,"decimal",,,,{"std.tec.ppr.per=4";"std.tec.ppr.pertd=false"}),"")</f>
        <v/>
      </c>
      <c r="W23" s="36" t="str">
        <f>IFERROR(_xll.ECONOMATICA('Evolução Diária de Preço-Volume'!Q6,"Return",W$5,$C23,,,,"decimal",,,,{"std.tec.ppr.per=4";"std.tec.ppr.pertd=false"}),"")</f>
        <v/>
      </c>
      <c r="X23" s="36" t="str">
        <f>IFERROR(_xll.ECONOMATICA('Evolução Diária de Preço-Volume'!Q6,"Return",X$5,$C23,,,,"decimal",,,,{"std.tec.ppr.per=4";"std.tec.ppr.pertd=false"}),"")</f>
        <v/>
      </c>
      <c r="Y23" s="36" t="str">
        <f>IFERROR(_xll.ECONOMATICA('Evolução Diária de Preço-Volume'!Q6,"Return",Y$5,$C23,,,,"decimal",,,,{"std.tec.ppr.per=4";"std.tec.ppr.pertd=false"}),"")</f>
        <v/>
      </c>
      <c r="Z23" s="36" t="str">
        <f>IFERROR(_xll.ECONOMATICA('Evolução Diária de Preço-Volume'!Q6,"Return",Z$5,$C23,,,,"decimal",,,,{"std.tec.ppr.per=4";"std.tec.ppr.pertd=false"}),"")</f>
        <v/>
      </c>
      <c r="AA23" s="36" t="str">
        <f>IFERROR(_xll.ECONOMATICA('Evolução Diária de Preço-Volume'!Q6,"Return",AA$5,$C23,,,,"decimal",,,,{"std.tec.ppr.per=4";"std.tec.ppr.pertd=false"}),"")</f>
        <v/>
      </c>
      <c r="AB23" s="33" t="str">
        <f>IFERROR(_xll.ECONOMATICA('Evolução Diária de Preço-Volume'!Q6,"Return",AB$5,$C23,,,,"decimal",,,,{"std.tec.ppr.per=4";"std.tec.ppr.pertd=false"}),"")</f>
        <v/>
      </c>
    </row>
    <row r="24" spans="2:28" ht="19.5" customHeight="1" x14ac:dyDescent="0.3">
      <c r="B24" s="43">
        <f>_xll.ECONOMATICA('Evolução Diária de Preço-Volume'!Q6,"close",,C24,,,,,,,,{"tc.pers=5"})</f>
        <v>14794.3199999928</v>
      </c>
      <c r="C24" s="38">
        <f>IF(Referência!A8="","",Referência!A8)</f>
        <v>42004</v>
      </c>
      <c r="D24" s="16">
        <f>IFERROR(_xll.ECONOMATICA('Evolução Diária de Preço-Volume'!Q6,"Return",D$5,$C24,,,,"decimal",,,,{"std.tec.ppr.per=4";"std.tec.ppr.pertd=false"}),"")</f>
        <v>0.139970852480474</v>
      </c>
      <c r="E24" s="16">
        <f>IFERROR(_xll.ECONOMATICA('Evolução Diária de Preço-Volume'!Q6,"Return",E$5,$C24,,,,"decimal",,,,{"std.tec.ppr.per=4";"std.tec.ppr.pertd=false"}),"")</f>
        <v>0.13347543310926999</v>
      </c>
      <c r="F24" s="16">
        <f>IFERROR(_xll.ECONOMATICA('Evolução Diária de Preço-Volume'!Q6,"Return",F$5,$C24,,,,"decimal",,,,{"std.tec.ppr.per=4";"std.tec.ppr.pertd=false"}),"")</f>
        <v>0.16365850747562899</v>
      </c>
      <c r="G24" s="16">
        <f>IFERROR(_xll.ECONOMATICA('Evolução Diária de Preço-Volume'!Q6,"Return",G$5,$C24,,,,"decimal",,,,{"std.tec.ppr.per=4";"std.tec.ppr.pertd=false"}),"")</f>
        <v>0.150548624344083</v>
      </c>
      <c r="H24" s="16">
        <f>IFERROR(_xll.ECONOMATICA('Evolução Diária de Preço-Volume'!Q6,"Return",H$5,$C24,,,,"decimal",,,,{"std.tec.ppr.per=4";"std.tec.ppr.pertd=false"}),"")</f>
        <v>0.19764307966222999</v>
      </c>
      <c r="I24" s="16">
        <f>IFERROR(_xll.ECONOMATICA('Evolução Diária de Preço-Volume'!Q6,"Return",I$5,$C24,,,,"decimal",,,,{"std.tec.ppr.per=4";"std.tec.ppr.pertd=false"}),"")</f>
        <v>0.21675398451596301</v>
      </c>
      <c r="J24" s="16">
        <f>IFERROR(_xll.ECONOMATICA('Evolução Diária de Preço-Volume'!Q6,"Return",J$5,$C24,,,,"decimal",,,,{"std.tec.ppr.per=4";"std.tec.ppr.pertd=false"}),"")</f>
        <v>0.219052341837669</v>
      </c>
      <c r="K24" s="16">
        <f>IFERROR(_xll.ECONOMATICA('Evolução Diária de Preço-Volume'!Q6,"Return",K$5,$C24,,,,"decimal",,,,{"std.tec.ppr.per=4";"std.tec.ppr.pertd=false"}),"")</f>
        <v>0.179296270956984</v>
      </c>
      <c r="L24" s="16">
        <f>IFERROR(_xll.ECONOMATICA('Evolução Diária de Preço-Volume'!Q6,"Return",L$5,$C24,,,,"decimal",,,,{"std.tec.ppr.per=4";"std.tec.ppr.pertd=false"}),"")</f>
        <v>0.149156092300545</v>
      </c>
      <c r="M24" s="16">
        <f>IFERROR(_xll.ECONOMATICA('Evolução Diária de Preço-Volume'!Q6,"Return",M$5,$C24,,,,"decimal",,,,{"std.tec.ppr.per=4";"std.tec.ppr.pertd=false"}),"")</f>
        <v>0.13392223603848799</v>
      </c>
      <c r="N24" s="16">
        <f>IFERROR(_xll.ECONOMATICA('Evolução Diária de Preço-Volume'!Q6,"Return",N$5,$C24,,,,"decimal",,,,{"std.tec.ppr.per=4";"std.tec.ppr.pertd=false"}),"")</f>
        <v>1.7526823525258799E-2</v>
      </c>
      <c r="O24" s="16">
        <f>IFERROR(_xll.ECONOMATICA('Evolução Diária de Preço-Volume'!Q6,"Return",O$5,$C24,,,,"decimal",,,,{"std.tec.ppr.per=4";"std.tec.ppr.pertd=false"}),"")</f>
        <v>-2.4026889655942799E-2</v>
      </c>
      <c r="P24" s="16">
        <f>IFERROR(_xll.ECONOMATICA('Evolução Diária de Preço-Volume'!Q6,"Return",P$5,$C24,,,,"decimal",,,,{"std.tec.ppr.per=4";"std.tec.ppr.pertd=false"}),"")</f>
        <v>0.13199025854555699</v>
      </c>
      <c r="Q24" s="16">
        <f>IFERROR(_xll.ECONOMATICA('Evolução Diária de Preço-Volume'!Q6,"Return",Q$5,$C24,,,,"decimal",,,,{"std.tec.ppr.per=4";"std.tec.ppr.pertd=false"}),"")</f>
        <v>8.71430060760758E-3</v>
      </c>
      <c r="R24" s="16">
        <f>IFERROR(_xll.ECONOMATICA('Evolução Diária de Preço-Volume'!Q6,"Return",R$5,$C24,,,,"decimal",,,,{"std.tec.ppr.per=4";"std.tec.ppr.pertd=false"}),"")</f>
        <v>-0.108156754361553</v>
      </c>
      <c r="S24" s="16">
        <f>IFERROR(_xll.ECONOMATICA('Evolução Diária de Preço-Volume'!Q6,"Return",S$5,$C24,,,,"decimal",,,,{"std.tec.ppr.per=4";"std.tec.ppr.pertd=false"}),"")</f>
        <v>-8.7641086427611301E-2</v>
      </c>
      <c r="T24" s="16">
        <f>IFERROR(_xll.ECONOMATICA('Evolução Diária de Preço-Volume'!Q6,"Return",T$5,$C24,,,,"decimal",,,,{"std.tec.ppr.per=4";"std.tec.ppr.pertd=false"}),"")</f>
        <v>-0.153153431624523</v>
      </c>
      <c r="U24" s="22">
        <f>IFERROR(_xll.ECONOMATICA('Evolução Diária de Preço-Volume'!Q6,"Return",U$5,$C24,,,,"decimal",,,,{"std.tec.ppr.per=4";"std.tec.ppr.pertd=false"}),"")</f>
        <v>-6.0895728926916498E-2</v>
      </c>
      <c r="V24" s="37" t="str">
        <f>IFERROR(_xll.ECONOMATICA('Evolução Diária de Preço-Volume'!Q6,"Return",V$5,$C24,,,,"decimal",,,,{"std.tec.ppr.per=4";"std.tec.ppr.pertd=false"}),"")</f>
        <v/>
      </c>
      <c r="W24" s="36" t="str">
        <f>IFERROR(_xll.ECONOMATICA('Evolução Diária de Preço-Volume'!Q6,"Return",W$5,$C24,,,,"decimal",,,,{"std.tec.ppr.per=4";"std.tec.ppr.pertd=false"}),"")</f>
        <v/>
      </c>
      <c r="X24" s="36" t="str">
        <f>IFERROR(_xll.ECONOMATICA('Evolução Diária de Preço-Volume'!Q6,"Return",X$5,$C24,,,,"decimal",,,,{"std.tec.ppr.per=4";"std.tec.ppr.pertd=false"}),"")</f>
        <v/>
      </c>
      <c r="Y24" s="36" t="str">
        <f>IFERROR(_xll.ECONOMATICA('Evolução Diária de Preço-Volume'!Q6,"Return",Y$5,$C24,,,,"decimal",,,,{"std.tec.ppr.per=4";"std.tec.ppr.pertd=false"}),"")</f>
        <v/>
      </c>
      <c r="Z24" s="36" t="str">
        <f>IFERROR(_xll.ECONOMATICA('Evolução Diária de Preço-Volume'!Q6,"Return",Z$5,$C24,,,,"decimal",,,,{"std.tec.ppr.per=4";"std.tec.ppr.pertd=false"}),"")</f>
        <v/>
      </c>
      <c r="AA24" s="36" t="str">
        <f>IFERROR(_xll.ECONOMATICA('Evolução Diária de Preço-Volume'!Q6,"Return",AA$5,$C24,,,,"decimal",,,,{"std.tec.ppr.per=4";"std.tec.ppr.pertd=false"}),"")</f>
        <v/>
      </c>
      <c r="AB24" s="33" t="str">
        <f>IFERROR(_xll.ECONOMATICA('Evolução Diária de Preço-Volume'!Q6,"Return",AB$5,$C24,,,,"decimal",,,,{"std.tec.ppr.per=4";"std.tec.ppr.pertd=false"}),"")</f>
        <v/>
      </c>
    </row>
    <row r="25" spans="2:28" ht="19.5" customHeight="1" x14ac:dyDescent="0.3">
      <c r="B25" s="43">
        <f>_xll.ECONOMATICA('Evolução Diária de Preço-Volume'!Q6,"close",,C25,,,,,,,,{"tc.pers=5"})</f>
        <v>9848.5900000035799</v>
      </c>
      <c r="C25" s="38">
        <f>IF(Referência!A7="","",Referência!A7)</f>
        <v>42369</v>
      </c>
      <c r="D25" s="16">
        <f>IFERROR(_xll.ECONOMATICA('Evolução Diária de Preço-Volume'!Q6,"Return",D$5,$C25,,,,"decimal",,,,{"std.tec.ppr.per=4";"std.tec.ppr.pertd=false"}),"")</f>
        <v>0.107980631450191</v>
      </c>
      <c r="E25" s="16">
        <f>IFERROR(_xll.ECONOMATICA('Evolução Diária de Preço-Volume'!Q6,"Return",E$5,$C25,,,,"decimal",,,,{"std.tec.ppr.per=4";"std.tec.ppr.pertd=false"}),"")</f>
        <v>0.100264083454094</v>
      </c>
      <c r="F25" s="16">
        <f>IFERROR(_xll.ECONOMATICA('Evolução Diária de Preço-Volume'!Q6,"Return",F$5,$C25,,,,"decimal",,,,{"std.tec.ppr.per=4";"std.tec.ppr.pertd=false"}),"")</f>
        <v>0.12588084860006299</v>
      </c>
      <c r="G25" s="16">
        <f>IFERROR(_xll.ECONOMATICA('Evolução Diária de Preço-Volume'!Q6,"Return",G$5,$C25,,,,"decimal",,,,{"std.tec.ppr.per=4";"std.tec.ppr.pertd=false"}),"")</f>
        <v>0.111700985184143</v>
      </c>
      <c r="H25" s="16">
        <f>IFERROR(_xll.ECONOMATICA('Evolução Diária de Preço-Volume'!Q6,"Return",H$5,$C25,,,,"decimal",,,,{"std.tec.ppr.per=4";"std.tec.ppr.pertd=false"}),"")</f>
        <v>0.15149646113059101</v>
      </c>
      <c r="I25" s="16">
        <f>IFERROR(_xll.ECONOMATICA('Evolução Diária de Preço-Volume'!Q6,"Return",I$5,$C25,,,,"decimal",,,,{"std.tec.ppr.per=4";"std.tec.ppr.pertd=false"}),"")</f>
        <v>0.16531045618467</v>
      </c>
      <c r="J25" s="16">
        <f>IFERROR(_xll.ECONOMATICA('Evolução Diária de Preço-Volume'!Q6,"Return",J$5,$C25,,,,"decimal",,,,{"std.tec.ppr.per=4";"std.tec.ppr.pertd=false"}),"")</f>
        <v>0.16355427758768201</v>
      </c>
      <c r="K25" s="16">
        <f>IFERROR(_xll.ECONOMATICA('Evolução Diária de Preço-Volume'!Q6,"Return",K$5,$C25,,,,"decimal",,,,{"std.tec.ppr.per=4";"std.tec.ppr.pertd=false"}),"")</f>
        <v>0.124325571610825</v>
      </c>
      <c r="L25" s="16">
        <f>IFERROR(_xll.ECONOMATICA('Evolução Diária de Preço-Volume'!Q6,"Return",L$5,$C25,,,,"decimal",,,,{"std.tec.ppr.per=4";"std.tec.ppr.pertd=false"}),"")</f>
        <v>9.34001797232486E-2</v>
      </c>
      <c r="M25" s="16">
        <f>IFERROR(_xll.ECONOMATICA('Evolução Diária de Preço-Volume'!Q6,"Return",M$5,$C25,,,,"decimal",,,,{"std.tec.ppr.per=4";"std.tec.ppr.pertd=false"}),"")</f>
        <v>7.4959853876862298E-2</v>
      </c>
      <c r="N25" s="16">
        <f>IFERROR(_xll.ECONOMATICA('Evolução Diária de Preço-Volume'!Q6,"Return",N$5,$C25,,,,"decimal",,,,{"std.tec.ppr.per=4";"std.tec.ppr.pertd=false"}),"")</f>
        <v>-2.9604305970679E-2</v>
      </c>
      <c r="O25" s="16">
        <f>IFERROR(_xll.ECONOMATICA('Evolução Diária de Preço-Volume'!Q6,"Return",O$5,$C25,,,,"decimal",,,,{"std.tec.ppr.per=4";"std.tec.ppr.pertd=false"}),"")</f>
        <v>-6.99375567919924E-2</v>
      </c>
      <c r="P25" s="16">
        <f>IFERROR(_xll.ECONOMATICA('Evolução Diária de Preço-Volume'!Q6,"Return",P$5,$C25,,,,"decimal",,,,{"std.tec.ppr.per=4";"std.tec.ppr.pertd=false"}),"")</f>
        <v>4.9201333700693801E-2</v>
      </c>
      <c r="Q25" s="16">
        <f>IFERROR(_xll.ECONOMATICA('Evolução Diária de Preço-Volume'!Q6,"Return",Q$5,$C25,,,,"decimal",,,,{"std.tec.ppr.per=4";"std.tec.ppr.pertd=false"}),"")</f>
        <v>-5.9027744913691997E-2</v>
      </c>
      <c r="R25" s="16">
        <f>IFERROR(_xll.ECONOMATICA('Evolução Diária de Preço-Volume'!Q6,"Return",R$5,$C25,,,,"decimal",,,,{"std.tec.ppr.per=4";"std.tec.ppr.pertd=false"}),"")</f>
        <v>-0.159327218877443</v>
      </c>
      <c r="S25" s="16">
        <f>IFERROR(_xll.ECONOMATICA('Evolução Diária de Preço-Volume'!Q6,"Return",S$5,$C25,,,,"decimal",,,,{"std.tec.ppr.per=4";"std.tec.ppr.pertd=false"}),"")</f>
        <v>-0.15741330918172</v>
      </c>
      <c r="T25" s="16">
        <f>IFERROR(_xll.ECONOMATICA('Evolução Diária de Preço-Volume'!Q6,"Return",T$5,$C25,,,,"decimal",,,,{"std.tec.ppr.per=4";"std.tec.ppr.pertd=false"}),"")</f>
        <v>-0.21946300636132901</v>
      </c>
      <c r="U25" s="16">
        <f>IFERROR(_xll.ECONOMATICA('Evolução Diária de Preço-Volume'!Q6,"Return",U$5,$C25,,,,"decimal",,,,{"std.tec.ppr.per=4";"std.tec.ppr.pertd=false"}),"")</f>
        <v>-0.210812124919321</v>
      </c>
      <c r="V25" s="16">
        <f>IFERROR(_xll.ECONOMATICA('Evolução Diária de Preço-Volume'!Q6,"Return",V$5,$C25,,,,"decimal",,,,{"std.tec.ppr.per=4";"std.tec.ppr.pertd=false"}),"")</f>
        <v>-0.33865402936586197</v>
      </c>
      <c r="W25" s="36" t="str">
        <f>IFERROR(_xll.ECONOMATICA('Evolução Diária de Preço-Volume'!Q6,"Return",W$5,$C25,,,,"decimal",,,,{"std.tec.ppr.per=4";"std.tec.ppr.pertd=false"}),"")</f>
        <v/>
      </c>
      <c r="X25" s="36" t="str">
        <f>IFERROR(_xll.ECONOMATICA('Evolução Diária de Preço-Volume'!Q6,"Return",X$5,$C25,,,,"decimal",,,,{"std.tec.ppr.per=4";"std.tec.ppr.pertd=false"}),"")</f>
        <v/>
      </c>
      <c r="Y25" s="36" t="str">
        <f>IFERROR(_xll.ECONOMATICA('Evolução Diária de Preço-Volume'!Q6,"Return",Y$5,$C25,,,,"decimal",,,,{"std.tec.ppr.per=4";"std.tec.ppr.pertd=false"}),"")</f>
        <v/>
      </c>
      <c r="Z25" s="36" t="str">
        <f>IFERROR(_xll.ECONOMATICA('Evolução Diária de Preço-Volume'!Q6,"Return",Z$5,$C25,,,,"decimal",,,,{"std.tec.ppr.per=4";"std.tec.ppr.pertd=false"}),"")</f>
        <v/>
      </c>
      <c r="AA25" s="36" t="str">
        <f>IFERROR(_xll.ECONOMATICA('Evolução Diária de Preço-Volume'!Q6,"Return",AA$5,$C25,,,,"decimal",,,,{"std.tec.ppr.per=4";"std.tec.ppr.pertd=false"}),"")</f>
        <v/>
      </c>
      <c r="AB25" s="33" t="str">
        <f>IFERROR(_xll.ECONOMATICA('Evolução Diária de Preço-Volume'!Q6,"Return",AB$5,$C25,,,,"decimal",,,,{"std.tec.ppr.per=4";"std.tec.ppr.pertd=false"}),"")</f>
        <v/>
      </c>
    </row>
    <row r="26" spans="2:28" ht="19.5" customHeight="1" x14ac:dyDescent="0.3">
      <c r="B26" s="43">
        <f>_xll.ECONOMATICA('Evolução Diária de Preço-Volume'!Q6,"close",,C26,,,,,,,,{"tc.pers=5"})</f>
        <v>15566.9599999934</v>
      </c>
      <c r="C26" s="38">
        <f>IF(Referência!A6="","",Referência!A6)</f>
        <v>42735</v>
      </c>
      <c r="D26" s="16">
        <f>IFERROR(_xll.ECONOMATICA('Evolução Diária de Preço-Volume'!Q6,"Return",D$5,$C26,,,,"decimal",,,,{"std.tec.ppr.per=4";"std.tec.ppr.pertd=false"}),"")</f>
        <v>0.12806972582620799</v>
      </c>
      <c r="E26" s="16">
        <f>IFERROR(_xll.ECONOMATICA('Evolução Diária de Preço-Volume'!Q6,"Return",E$5,$C26,,,,"decimal",,,,{"std.tec.ppr.per=4";"std.tec.ppr.pertd=false"}),"")</f>
        <v>0.121692131071613</v>
      </c>
      <c r="F26" s="16">
        <f>IFERROR(_xll.ECONOMATICA('Evolução Diária de Preço-Volume'!Q6,"Return",F$5,$C26,,,,"decimal",,,,{"std.tec.ppr.per=4";"std.tec.ppr.pertd=false"}),"")</f>
        <v>0.14755515497934499</v>
      </c>
      <c r="G26" s="16">
        <f>IFERROR(_xll.ECONOMATICA('Evolução Diária de Preço-Volume'!Q6,"Return",G$5,$C26,,,,"decimal",,,,{"std.tec.ppr.per=4";"std.tec.ppr.pertd=false"}),"")</f>
        <v>0.13521083151135799</v>
      </c>
      <c r="H26" s="16">
        <f>IFERROR(_xll.ECONOMATICA('Evolução Diária de Preço-Volume'!Q6,"Return",H$5,$C26,,,,"decimal",,,,{"std.tec.ppr.per=4";"std.tec.ppr.pertd=false"}),"")</f>
        <v>0.17480103325215199</v>
      </c>
      <c r="I26" s="16">
        <f>IFERROR(_xll.ECONOMATICA('Evolução Diária de Preço-Volume'!Q6,"Return",I$5,$C26,,,,"decimal",,,,{"std.tec.ppr.per=4";"std.tec.ppr.pertd=false"}),"")</f>
        <v>0.18952496111887701</v>
      </c>
      <c r="J26" s="16">
        <f>IFERROR(_xll.ECONOMATICA('Evolução Diária de Preço-Volume'!Q6,"Return",J$5,$C26,,,,"decimal",,,,{"std.tec.ppr.per=4";"std.tec.ppr.pertd=false"}),"")</f>
        <v>0.18956896286195801</v>
      </c>
      <c r="K26" s="16">
        <f>IFERROR(_xll.ECONOMATICA('Evolução Diária de Preço-Volume'!Q6,"Return",K$5,$C26,,,,"decimal",,,,{"std.tec.ppr.per=4";"std.tec.ppr.pertd=false"}),"")</f>
        <v>0.154453904426191</v>
      </c>
      <c r="L26" s="16">
        <f>IFERROR(_xll.ECONOMATICA('Evolução Diária de Preço-Volume'!Q6,"Return",L$5,$C26,,,,"decimal",,,,{"std.tec.ppr.per=4";"std.tec.ppr.pertd=false"}),"")</f>
        <v>0.12778634559625099</v>
      </c>
      <c r="M26" s="16">
        <f>IFERROR(_xll.ECONOMATICA('Evolução Diária de Preço-Volume'!Q6,"Return",M$5,$C26,,,,"decimal",,,,{"std.tec.ppr.per=4";"std.tec.ppr.pertd=false"}),"")</f>
        <v>0.113617691375111</v>
      </c>
      <c r="N26" s="16">
        <f>IFERROR(_xll.ECONOMATICA('Evolução Diária de Preço-Volume'!Q6,"Return",N$5,$C26,,,,"decimal",,,,{"std.tec.ppr.per=4";"std.tec.ppr.pertd=false"}),"")</f>
        <v>1.9225845000619302E-2</v>
      </c>
      <c r="O26" s="16">
        <f>IFERROR(_xll.ECONOMATICA('Evolução Diária de Preço-Volume'!Q6,"Return",O$5,$C26,,,,"decimal",,,,{"std.tec.ppr.per=4";"std.tec.ppr.pertd=false"}),"")</f>
        <v>-1.3163093145522E-2</v>
      </c>
      <c r="P26" s="16">
        <f>IFERROR(_xll.ECONOMATICA('Evolução Diária de Preço-Volume'!Q6,"Return",P$5,$C26,,,,"decimal",,,,{"std.tec.ppr.per=4";"std.tec.ppr.pertd=false"}),"")</f>
        <v>0.104709415043617</v>
      </c>
      <c r="Q26" s="16">
        <f>IFERROR(_xll.ECONOMATICA('Evolução Diária de Preço-Volume'!Q6,"Return",Q$5,$C26,,,,"decimal",,,,{"std.tec.ppr.per=4";"std.tec.ppr.pertd=false"}),"")</f>
        <v>1.3613334702313301E-2</v>
      </c>
      <c r="R26" s="16">
        <f>IFERROR(_xll.ECONOMATICA('Evolução Diária de Preço-Volume'!Q6,"Return",R$5,$C26,,,,"decimal",,,,{"std.tec.ppr.per=4";"std.tec.ppr.pertd=false"}),"")</f>
        <v>-6.5800040866670295E-2</v>
      </c>
      <c r="S26" s="16">
        <f>IFERROR(_xll.ECONOMATICA('Evolução Diária de Preço-Volume'!Q6,"Return",S$5,$C26,,,,"decimal",,,,{"std.tec.ppr.per=4";"std.tec.ppr.pertd=false"}),"")</f>
        <v>-4.4030221718494397E-2</v>
      </c>
      <c r="T26" s="16">
        <f>IFERROR(_xll.ECONOMATICA('Evolução Diária de Preço-Volume'!Q6,"Return",T$5,$C26,,,,"decimal",,,,{"std.tec.ppr.per=4";"std.tec.ppr.pertd=false"}),"")</f>
        <v>-6.8363468510142397E-2</v>
      </c>
      <c r="U26" s="16">
        <f>IFERROR(_xll.ECONOMATICA('Evolução Diária de Preço-Volume'!Q6,"Return",U$5,$C26,,,,"decimal",,,,{"std.tec.ppr.per=4";"std.tec.ppr.pertd=false"}),"")</f>
        <v>-3.9975669915293102E-3</v>
      </c>
      <c r="V26" s="16">
        <f>IFERROR(_xll.ECONOMATICA('Evolução Diária de Preço-Volume'!Q6,"Return",V$5,$C26,,,,"decimal",,,,{"std.tec.ppr.per=4";"std.tec.ppr.pertd=false"}),"")</f>
        <v>2.60950349911582E-2</v>
      </c>
      <c r="W26" s="16">
        <f>IFERROR(_xll.ECONOMATICA('Evolução Diária de Preço-Volume'!Q6,"Return",W$5,$C26,,,,"decimal",,,,{"std.tec.ppr.per=4";"std.tec.ppr.pertd=false"}),"")</f>
        <v>0.58642808418138903</v>
      </c>
      <c r="X26" s="36" t="str">
        <f>IFERROR(_xll.ECONOMATICA('Evolução Diária de Preço-Volume'!Q6,"Return",X$5,$C26,,,,"decimal",,,,{"std.tec.ppr.per=4";"std.tec.ppr.pertd=false"}),"")</f>
        <v/>
      </c>
      <c r="Y26" s="36" t="str">
        <f>IFERROR(_xll.ECONOMATICA('Evolução Diária de Preço-Volume'!Q6,"Return",Y$5,$C26,,,,"decimal",,,,{"std.tec.ppr.per=4";"std.tec.ppr.pertd=false"}),"")</f>
        <v/>
      </c>
      <c r="Z26" s="36" t="str">
        <f>IFERROR(_xll.ECONOMATICA('Evolução Diária de Preço-Volume'!Q6,"Return",Z$5,$C26,,,,"decimal",,,,{"std.tec.ppr.per=4";"std.tec.ppr.pertd=false"}),"")</f>
        <v/>
      </c>
      <c r="AA26" s="36" t="str">
        <f>IFERROR(_xll.ECONOMATICA('Evolução Diária de Preço-Volume'!Q6,"Return",AA$5,$C26,,,,"decimal",,,,{"std.tec.ppr.per=4";"std.tec.ppr.pertd=false"}),"")</f>
        <v/>
      </c>
      <c r="AB26" s="33" t="str">
        <f>IFERROR(_xll.ECONOMATICA('Evolução Diária de Preço-Volume'!Q6,"Return",AB$5,$C26,,,,"decimal",,,,{"std.tec.ppr.per=4";"std.tec.ppr.pertd=false"}),"")</f>
        <v/>
      </c>
    </row>
    <row r="27" spans="2:28" ht="19.5" customHeight="1" x14ac:dyDescent="0.3">
      <c r="B27" s="43">
        <f>_xll.ECONOMATICA('Evolução Diária de Preço-Volume'!Q6,"close",,C27,,,,,,,,{"tc.pers=5"})</f>
        <v>19974.379999995199</v>
      </c>
      <c r="C27" s="38">
        <f>IF(Referência!A5="","",Referência!A5)</f>
        <v>43100</v>
      </c>
      <c r="D27" s="16">
        <f>IFERROR(_xll.ECONOMATICA('Evolução Diária de Preço-Volume'!Q6,"Return",D$5,$C27,,,,"decimal",,,,{"std.tec.ppr.per=4";"std.tec.ppr.pertd=false"}),"")</f>
        <v>0.13509782735680301</v>
      </c>
      <c r="E27" s="16">
        <f>IFERROR(_xll.ECONOMATICA('Evolução Diária de Preço-Volume'!Q6,"Return",E$5,$C27,,,,"decimal",,,,{"std.tec.ppr.per=4";"std.tec.ppr.pertd=false"}),"")</f>
        <v>0.12935465305243299</v>
      </c>
      <c r="F27" s="16">
        <f>IFERROR(_xll.ECONOMATICA('Evolução Diária de Preço-Volume'!Q6,"Return",F$5,$C27,,,,"decimal",,,,{"std.tec.ppr.per=4";"std.tec.ppr.pertd=false"}),"")</f>
        <v>0.15441144235956</v>
      </c>
      <c r="G27" s="16">
        <f>IFERROR(_xll.ECONOMATICA('Evolução Diária de Preço-Volume'!Q6,"Return",G$5,$C27,,,,"decimal",,,,{"std.tec.ppr.per=4";"std.tec.ppr.pertd=false"}),"")</f>
        <v>0.143057918969134</v>
      </c>
      <c r="H27" s="16">
        <f>IFERROR(_xll.ECONOMATICA('Evolução Diária de Preço-Volume'!Q6,"Return",H$5,$C27,,,,"decimal",,,,{"std.tec.ppr.per=4";"std.tec.ppr.pertd=false"}),"")</f>
        <v>0.18100732752471199</v>
      </c>
      <c r="I27" s="16">
        <f>IFERROR(_xll.ECONOMATICA('Evolução Diária de Preço-Volume'!Q6,"Return",I$5,$C27,,,,"decimal",,,,{"std.tec.ppr.per=4";"std.tec.ppr.pertd=false"}),"")</f>
        <v>0.19526533574389801</v>
      </c>
      <c r="J27" s="16">
        <f>IFERROR(_xll.ECONOMATICA('Evolução Diária de Preço-Volume'!Q6,"Return",J$5,$C27,,,,"decimal",,,,{"std.tec.ppr.per=4";"std.tec.ppr.pertd=false"}),"")</f>
        <v>0.19568200773937899</v>
      </c>
      <c r="K27" s="16">
        <f>IFERROR(_xll.ECONOMATICA('Evolução Diária de Preço-Volume'!Q6,"Return",K$5,$C27,,,,"decimal",,,,{"std.tec.ppr.per=4";"std.tec.ppr.pertd=false"}),"")</f>
        <v>0.16330346686125299</v>
      </c>
      <c r="L27" s="16">
        <f>IFERROR(_xll.ECONOMATICA('Evolução Diária de Preço-Volume'!Q6,"Return",L$5,$C27,,,,"decimal",,,,{"std.tec.ppr.per=4";"std.tec.ppr.pertd=false"}),"")</f>
        <v>0.13914845862935199</v>
      </c>
      <c r="M27" s="16">
        <f>IFERROR(_xll.ECONOMATICA('Evolução Diária de Preço-Volume'!Q6,"Return",M$5,$C27,,,,"decimal",,,,{"std.tec.ppr.per=4";"std.tec.ppr.pertd=false"}),"")</f>
        <v>0.126968760972959</v>
      </c>
      <c r="N27" s="16">
        <f>IFERROR(_xll.ECONOMATICA('Evolução Diária de Preço-Volume'!Q6,"Return",N$5,$C27,,,,"decimal",,,,{"std.tec.ppr.per=4";"std.tec.ppr.pertd=false"}),"")</f>
        <v>4.0935146744232001E-2</v>
      </c>
      <c r="O27" s="16">
        <f>IFERROR(_xll.ECONOMATICA('Evolução Diária de Preço-Volume'!Q6,"Return",O$5,$C27,,,,"decimal",,,,{"std.tec.ppr.per=4";"std.tec.ppr.pertd=false"}),"")</f>
        <v>1.32540669055743E-2</v>
      </c>
      <c r="P27" s="16">
        <f>IFERROR(_xll.ECONOMATICA('Evolução Diária de Preço-Volume'!Q6,"Return",P$5,$C27,,,,"decimal",,,,{"std.tec.ppr.per=4";"std.tec.ppr.pertd=false"}),"")</f>
        <v>0.12338923819334</v>
      </c>
      <c r="Q27" s="16">
        <f>IFERROR(_xll.ECONOMATICA('Evolução Diária de Preço-Volume'!Q6,"Return",Q$5,$C27,,,,"decimal",,,,{"std.tec.ppr.per=4";"std.tec.ppr.pertd=false"}),"")</f>
        <v>4.4076417863834601E-2</v>
      </c>
      <c r="R27" s="16">
        <f>IFERROR(_xll.ECONOMATICA('Evolução Diária de Preço-Volume'!Q6,"Return",R$5,$C27,,,,"decimal",,,,{"std.tec.ppr.per=4";"std.tec.ppr.pertd=false"}),"")</f>
        <v>-2.2306642842522699E-2</v>
      </c>
      <c r="S27" s="16">
        <f>IFERROR(_xll.ECONOMATICA('Evolução Diária de Preço-Volume'!Q6,"Return",S$5,$C27,,,,"decimal",,,,{"std.tec.ppr.per=4";"std.tec.ppr.pertd=false"}),"")</f>
        <v>4.2658694765123099E-3</v>
      </c>
      <c r="T27" s="16">
        <f>IFERROR(_xll.ECONOMATICA('Evolução Diária de Preço-Volume'!Q6,"Return",T$5,$C27,,,,"decimal",,,,{"std.tec.ppr.per=4";"std.tec.ppr.pertd=false"}),"")</f>
        <v>-6.46791531471536E-3</v>
      </c>
      <c r="U27" s="16">
        <f>IFERROR(_xll.ECONOMATICA('Evolução Diária de Preço-Volume'!Q6,"Return",U$5,$C27,,,,"decimal",,,,{"std.tec.ppr.per=4";"std.tec.ppr.pertd=false"}),"")</f>
        <v>6.1581300176840201E-2</v>
      </c>
      <c r="V27" s="16">
        <f>IFERROR(_xll.ECONOMATICA('Evolução Diária de Preço-Volume'!Q6,"Return",V$5,$C27,,,,"decimal",,,,{"std.tec.ppr.per=4";"std.tec.ppr.pertd=false"}),"")</f>
        <v>0.106281363050657</v>
      </c>
      <c r="W27" s="16">
        <f>IFERROR(_xll.ECONOMATICA('Evolução Diária de Preço-Volume'!Q6,"Return",W$5,$C27,,,,"decimal",,,,{"std.tec.ppr.per=4";"std.tec.ppr.pertd=false"}),"")</f>
        <v>0.42714823165093602</v>
      </c>
      <c r="X27" s="16">
        <f>IFERROR(_xll.ECONOMATICA('Evolução Diária de Preço-Volume'!Q6,"Return",X$5,$C27,,,,"decimal",,,,{"std.tec.ppr.per=4";"std.tec.ppr.pertd=false"}),"")</f>
        <v>0.28440163844963501</v>
      </c>
      <c r="Y27" s="36" t="str">
        <f>IFERROR(_xll.ECONOMATICA('Evolução Diária de Preço-Volume'!Q6,"Return",Y$5,$C27,,,,"decimal",,,,{"std.tec.ppr.per=4";"std.tec.ppr.pertd=false"}),"")</f>
        <v/>
      </c>
      <c r="Z27" s="36" t="str">
        <f>IFERROR(_xll.ECONOMATICA('Evolução Diária de Preço-Volume'!Q6,"Return",Z$5,$C27,,,,"decimal",,,,{"std.tec.ppr.per=4";"std.tec.ppr.pertd=false"}),"")</f>
        <v/>
      </c>
      <c r="AA27" s="36" t="str">
        <f>IFERROR(_xll.ECONOMATICA('Evolução Diária de Preço-Volume'!Q6,"Return",AA$5,$C27,,,,"decimal",,,,{"std.tec.ppr.per=4";"std.tec.ppr.pertd=false"}),"")</f>
        <v/>
      </c>
      <c r="AB27" s="33" t="str">
        <f>IFERROR(_xll.ECONOMATICA('Evolução Diária de Preço-Volume'!Q6,"Return",AB$5,$C27,,,,"decimal",,,,{"std.tec.ppr.per=4";"std.tec.ppr.pertd=false"}),"")</f>
        <v/>
      </c>
    </row>
    <row r="28" spans="2:28" ht="19.5" customHeight="1" x14ac:dyDescent="0.3">
      <c r="B28" s="43">
        <f>_xll.ECONOMATICA('Evolução Diária de Preço-Volume'!Q6,"close",,C28,,,,,,,,{"tc.pers=5"})</f>
        <v>19361.5099999905</v>
      </c>
      <c r="C28" s="38">
        <f>IF(Referência!A4="","",Referência!A4)</f>
        <v>43465</v>
      </c>
      <c r="D28" s="16">
        <f>IFERROR(_xll.ECONOMATICA('Evolução Diária de Preço-Volume'!Q6,"Return",D$5,$C28,,,,"decimal",,,,{"std.tec.ppr.per=4";"std.tec.ppr.pertd=false"}),"")</f>
        <v>0.12693634804236401</v>
      </c>
      <c r="E28" s="16">
        <f>IFERROR(_xll.ECONOMATICA('Evolução Diária de Preço-Volume'!Q6,"Return",E$5,$C28,,,,"decimal",,,,{"std.tec.ppr.per=4";"std.tec.ppr.pertd=false"}),"")</f>
        <v>0.121119454377622</v>
      </c>
      <c r="F28" s="16">
        <f>IFERROR(_xll.ECONOMATICA('Evolução Diária de Preço-Volume'!Q6,"Return",F$5,$C28,,,,"decimal",,,,{"std.tec.ppr.per=4";"std.tec.ppr.pertd=false"}),"")</f>
        <v>0.144317332498758</v>
      </c>
      <c r="G28" s="16">
        <f>IFERROR(_xll.ECONOMATICA('Evolução Diária de Preço-Volume'!Q6,"Return",G$5,$C28,,,,"decimal",,,,{"std.tec.ppr.per=4";"std.tec.ppr.pertd=false"}),"")</f>
        <v>0.13313530267623699</v>
      </c>
      <c r="H28" s="16">
        <f>IFERROR(_xll.ECONOMATICA('Evolução Diária de Preço-Volume'!Q6,"Return",H$5,$C28,,,,"decimal",,,,{"std.tec.ppr.per=4";"std.tec.ppr.pertd=false"}),"")</f>
        <v>0.168058501003543</v>
      </c>
      <c r="I28" s="16">
        <f>IFERROR(_xll.ECONOMATICA('Evolução Diária de Preço-Volume'!Q6,"Return",I$5,$C28,,,,"decimal",,,,{"std.tec.ppr.per=4";"std.tec.ppr.pertd=false"}),"")</f>
        <v>0.18056365969823701</v>
      </c>
      <c r="J28" s="16">
        <f>IFERROR(_xll.ECONOMATICA('Evolução Diária de Preço-Volume'!Q6,"Return",J$5,$C28,,,,"decimal",,,,{"std.tec.ppr.per=4";"std.tec.ppr.pertd=false"}),"")</f>
        <v>0.18005611557047799</v>
      </c>
      <c r="K28" s="16">
        <f>IFERROR(_xll.ECONOMATICA('Evolução Diária de Preço-Volume'!Q6,"Return",K$5,$C28,,,,"decimal",,,,{"std.tec.ppr.per=4";"std.tec.ppr.pertd=false"}),"")</f>
        <v>0.14920198143954599</v>
      </c>
      <c r="L28" s="16">
        <f>IFERROR(_xll.ECONOMATICA('Evolução Diária de Preço-Volume'!Q6,"Return",L$5,$C28,,,,"decimal",,,,{"std.tec.ppr.per=4";"std.tec.ppr.pertd=false"}),"")</f>
        <v>0.12605161867220899</v>
      </c>
      <c r="M28" s="16">
        <f>IFERROR(_xll.ECONOMATICA('Evolução Diária de Preço-Volume'!Q6,"Return",M$5,$C28,,,,"decimal",,,,{"std.tec.ppr.per=4";"std.tec.ppr.pertd=false"}),"")</f>
        <v>0.113942037049128</v>
      </c>
      <c r="N28" s="16">
        <f>IFERROR(_xll.ECONOMATICA('Evolução Diária de Preço-Volume'!Q6,"Return",N$5,$C28,,,,"decimal",,,,{"std.tec.ppr.per=4";"std.tec.ppr.pertd=false"}),"")</f>
        <v>3.4745023051073097E-2</v>
      </c>
      <c r="O28" s="16">
        <f>IFERROR(_xll.ECONOMATICA('Evolução Diária de Preço-Volume'!Q6,"Return",O$5,$C28,,,,"decimal",,,,{"std.tec.ppr.per=4";"std.tec.ppr.pertd=false"}),"")</f>
        <v>9.1585627797030594E-3</v>
      </c>
      <c r="P28" s="16">
        <f>IFERROR(_xll.ECONOMATICA('Evolução Diária de Preço-Volume'!Q6,"Return",P$5,$C28,,,,"decimal",,,,{"std.tec.ppr.per=4";"std.tec.ppr.pertd=false"}),"")</f>
        <v>0.106906047371012</v>
      </c>
      <c r="Q28" s="16">
        <f>IFERROR(_xll.ECONOMATICA('Evolução Diária de Preço-Volume'!Q6,"Return",Q$5,$C28,,,,"decimal",,,,{"std.tec.ppr.per=4";"std.tec.ppr.pertd=false"}),"")</f>
        <v>3.5474844791679103E-2</v>
      </c>
      <c r="R28" s="16">
        <f>IFERROR(_xll.ECONOMATICA('Evolução Diária de Preço-Volume'!Q6,"Return",R$5,$C28,,,,"decimal",,,,{"std.tec.ppr.per=4";"std.tec.ppr.pertd=false"}),"")</f>
        <v>-2.33732965398303E-2</v>
      </c>
      <c r="S28" s="16">
        <f>IFERROR(_xll.ECONOMATICA('Evolução Diária de Preço-Volume'!Q6,"Return",S$5,$C28,,,,"decimal",,,,{"std.tec.ppr.per=4";"std.tec.ppr.pertd=false"}),"")</f>
        <v>-8.2641008430073303E-4</v>
      </c>
      <c r="T28" s="16">
        <f>IFERROR(_xll.ECONOMATICA('Evolução Diária de Preço-Volume'!Q6,"Return",T$5,$C28,,,,"decimal",,,,{"std.tec.ppr.per=4";"std.tec.ppr.pertd=false"}),"")</f>
        <v>-1.05712484237301E-2</v>
      </c>
      <c r="U28" s="16">
        <f>IFERROR(_xll.ECONOMATICA('Evolução Diária de Preço-Volume'!Q6,"Return",U$5,$C28,,,,"decimal",,,,{"std.tec.ppr.per=4";"std.tec.ppr.pertd=false"}),"")</f>
        <v>4.2379970214824397E-2</v>
      </c>
      <c r="V28" s="16">
        <f>IFERROR(_xll.ECONOMATICA('Evolução Diária de Preço-Volume'!Q6,"Return",V$5,$C28,,,,"decimal",,,,{"std.tec.ppr.per=4";"std.tec.ppr.pertd=false"}),"")</f>
        <v>7.0150213790839203E-2</v>
      </c>
      <c r="W28" s="16">
        <f>IFERROR(_xll.ECONOMATICA('Evolução Diária de Preço-Volume'!Q6,"Return",W$5,$C28,,,,"decimal",,,,{"std.tec.ppr.per=4";"std.tec.ppr.pertd=false"}),"")</f>
        <v>0.25422531209013</v>
      </c>
      <c r="X28" s="16">
        <f>IFERROR(_xll.ECONOMATICA('Evolução Diária de Preço-Volume'!Q6,"Return",X$5,$C28,,,,"decimal",,,,{"std.tec.ppr.per=4";"std.tec.ppr.pertd=false"}),"")</f>
        <v>0.115723096943839</v>
      </c>
      <c r="Y28" s="16">
        <f>IFERROR(_xll.ECONOMATICA('Evolução Diária de Preço-Volume'!Q6,"Return",Y$5,$C28,,,,"decimal",,,,{"std.tec.ppr.per=4";"std.tec.ppr.pertd=false"}),"")</f>
        <v>-3.0803144604760701E-2</v>
      </c>
      <c r="Z28" s="36" t="str">
        <f>IFERROR(_xll.ECONOMATICA('Evolução Diária de Preço-Volume'!Q6,"Return",Z$5,$C28,,,,"decimal",,,,{"std.tec.ppr.per=4";"std.tec.ppr.pertd=false"}),"")</f>
        <v/>
      </c>
      <c r="AA28" s="36" t="str">
        <f>IFERROR(_xll.ECONOMATICA('Evolução Diária de Preço-Volume'!Q6,"Return",AA$5,$C28,,,,"decimal",,,,{"std.tec.ppr.per=4";"std.tec.ppr.pertd=false"}),"")</f>
        <v/>
      </c>
      <c r="AB28" s="33" t="str">
        <f>IFERROR(_xll.ECONOMATICA('Evolução Diária de Preço-Volume'!Q6,"Return",AB$5,$C28,,,,"decimal",,,,{"std.tec.ppr.per=4";"std.tec.ppr.pertd=false"}),"")</f>
        <v/>
      </c>
    </row>
    <row r="29" spans="2:28" ht="19.5" customHeight="1" x14ac:dyDescent="0.3">
      <c r="B29" s="43">
        <f>_xll.ECONOMATICA('Evolução Diária de Preço-Volume'!Q6,"close",,C29,,,,,,,,{"tc.pers=5"})</f>
        <v>20510.050000011899</v>
      </c>
      <c r="C29" s="38">
        <f>IF(Referência!A3="","",Referência!A3)</f>
        <v>43830</v>
      </c>
      <c r="D29" s="16">
        <f>IFERROR(_xll.ECONOMATICA('Evolução Diária de Preço-Volume'!Q6,"Return",D$5,$C29,,,,"decimal",,,,{"std.tec.ppr.per=4";"std.tec.ppr.pertd=false"}),"")</f>
        <v>0.123883478869247</v>
      </c>
      <c r="E29" s="16">
        <f>IFERROR(_xll.ECONOMATICA('Evolução Diária de Preço-Volume'!Q6,"Return",E$5,$C29,,,,"decimal",,,,{"std.tec.ppr.per=4";"std.tec.ppr.pertd=false"}),"")</f>
        <v>0.11820911501316</v>
      </c>
      <c r="F29" s="16">
        <f>IFERROR(_xll.ECONOMATICA('Evolução Diária de Preço-Volume'!Q6,"Return",F$5,$C29,,,,"decimal",,,,{"std.tec.ppr.per=4";"std.tec.ppr.pertd=false"}),"")</f>
        <v>0.14008587471471401</v>
      </c>
      <c r="G29" s="16">
        <f>IFERROR(_xll.ECONOMATICA('Evolução Diária de Preço-Volume'!Q6,"Return",G$5,$C29,,,,"decimal",,,,{"std.tec.ppr.per=4";"std.tec.ppr.pertd=false"}),"")</f>
        <v>0.12929640125366901</v>
      </c>
      <c r="H29" s="16">
        <f>IFERROR(_xll.ECONOMATICA('Evolução Diária de Preço-Volume'!Q6,"Return",H$5,$C29,,,,"decimal",,,,{"std.tec.ppr.per=4";"std.tec.ppr.pertd=false"}),"")</f>
        <v>0.16202144294773499</v>
      </c>
      <c r="I29" s="16">
        <f>IFERROR(_xll.ECONOMATICA('Evolução Diária de Preço-Volume'!Q6,"Return",I$5,$C29,,,,"decimal",,,,{"std.tec.ppr.per=4";"std.tec.ppr.pertd=false"}),"")</f>
        <v>0.17342755904624901</v>
      </c>
      <c r="J29" s="16">
        <f>IFERROR(_xll.ECONOMATICA('Evolução Diária de Preço-Volume'!Q6,"Return",J$5,$C29,,,,"decimal",,,,{"std.tec.ppr.per=4";"std.tec.ppr.pertd=false"}),"")</f>
        <v>0.17254390022746499</v>
      </c>
      <c r="K29" s="16">
        <f>IFERROR(_xll.ECONOMATICA('Evolução Diária de Preço-Volume'!Q6,"Return",K$5,$C29,,,,"decimal",,,,{"std.tec.ppr.per=4";"std.tec.ppr.pertd=false"}),"")</f>
        <v>0.143334028764075</v>
      </c>
      <c r="L29" s="16">
        <f>IFERROR(_xll.ECONOMATICA('Evolução Diária de Preço-Volume'!Q6,"Return",L$5,$C29,,,,"decimal",,,,{"std.tec.ppr.per=4";"std.tec.ppr.pertd=false"}),"")</f>
        <v>0.121449438338459</v>
      </c>
      <c r="M29" s="16">
        <f>IFERROR(_xll.ECONOMATICA('Evolução Diária de Preço-Volume'!Q6,"Return",M$5,$C29,,,,"decimal",,,,{"std.tec.ppr.per=4";"std.tec.ppr.pertd=false"}),"")</f>
        <v>0.109926067889319</v>
      </c>
      <c r="N29" s="16">
        <f>IFERROR(_xll.ECONOMATICA('Evolução Diária de Preço-Volume'!Q6,"Return",N$5,$C29,,,,"decimal",,,,{"std.tec.ppr.per=4";"std.tec.ppr.pertd=false"}),"")</f>
        <v>3.6625972763431498E-2</v>
      </c>
      <c r="O29" s="16">
        <f>IFERROR(_xll.ECONOMATICA('Evolução Diária de Preço-Volume'!Q6,"Return",O$5,$C29,,,,"decimal",,,,{"std.tec.ppr.per=4";"std.tec.ppr.pertd=false"}),"")</f>
        <v>1.32695901247644E-2</v>
      </c>
      <c r="P29" s="16">
        <f>IFERROR(_xll.ECONOMATICA('Evolução Diária de Preço-Volume'!Q6,"Return",P$5,$C29,,,,"decimal",,,,{"std.tec.ppr.per=4";"std.tec.ppr.pertd=false"}),"")</f>
        <v>0.102472444670711</v>
      </c>
      <c r="Q29" s="16">
        <f>IFERROR(_xll.ECONOMATICA('Evolução Diária de Preço-Volume'!Q6,"Return",Q$5,$C29,,,,"decimal",,,,{"std.tec.ppr.per=4";"std.tec.ppr.pertd=false"}),"")</f>
        <v>3.7844495893295999E-2</v>
      </c>
      <c r="R29" s="16">
        <f>IFERROR(_xll.ECONOMATICA('Evolução Diária de Preço-Volume'!Q6,"Return",R$5,$C29,,,,"decimal",,,,{"std.tec.ppr.per=4";"std.tec.ppr.pertd=false"}),"")</f>
        <v>-1.4478006584795399E-2</v>
      </c>
      <c r="S29" s="16">
        <f>IFERROR(_xll.ECONOMATICA('Evolução Diária de Preço-Volume'!Q6,"Return",S$5,$C29,,,,"decimal",,,,{"std.tec.ppr.per=4";"std.tec.ppr.pertd=false"}),"")</f>
        <v>6.53410493214324E-3</v>
      </c>
      <c r="T29" s="16">
        <f>IFERROR(_xll.ECONOMATICA('Evolução Diária de Preço-Volume'!Q6,"Return",T$5,$C29,,,,"decimal",,,,{"std.tec.ppr.per=4";"std.tec.ppr.pertd=false"}),"")</f>
        <v>-8.31972572996165E-4</v>
      </c>
      <c r="U29" s="16">
        <f>IFERROR(_xll.ECONOMATICA('Evolução Diária de Preço-Volume'!Q6,"Return",U$5,$C29,,,,"decimal",,,,{"std.tec.ppr.per=4";"std.tec.ppr.pertd=false"}),"")</f>
        <v>4.5199445572507102E-2</v>
      </c>
      <c r="V29" s="16">
        <f>IFERROR(_xll.ECONOMATICA('Evolução Diária de Preço-Volume'!Q6,"Return",V$5,$C29,,,,"decimal",,,,{"std.tec.ppr.per=4";"std.tec.ppr.pertd=false"}),"")</f>
        <v>6.7961625938551207E-2</v>
      </c>
      <c r="W29" s="16">
        <f>IFERROR(_xll.ECONOMATICA('Evolução Diária de Preço-Volume'!Q6,"Return",W$5,$C29,,,,"decimal",,,,{"std.tec.ppr.per=4";"std.tec.ppr.pertd=false"}),"")</f>
        <v>0.20216890006500801</v>
      </c>
      <c r="X29" s="16">
        <f>IFERROR(_xll.ECONOMATICA('Evolução Diária de Preço-Volume'!Q6,"Return",X$5,$C29,,,,"decimal",,,,{"std.tec.ppr.per=4";"std.tec.ppr.pertd=false"}),"")</f>
        <v>9.6546015238418506E-2</v>
      </c>
      <c r="Y29" s="16">
        <f>IFERROR(_xll.ECONOMATICA('Evolução Diária de Preço-Volume'!Q6,"Return",Y$5,$C29,,,,"decimal",,,,{"std.tec.ppr.per=4";"std.tec.ppr.pertd=false"}),"")</f>
        <v>1.33468702806567E-2</v>
      </c>
      <c r="Z29" s="16">
        <f>IFERROR(_xll.ECONOMATICA('Evolução Diária de Preço-Volume'!Q6,"Return",Z$5,$C29,,,,"decimal",,,,{"std.tec.ppr.per=4";"std.tec.ppr.pertd=false"}),"")</f>
        <v>5.9320786447642597E-2</v>
      </c>
      <c r="AA29" s="36" t="str">
        <f>IFERROR(_xll.ECONOMATICA('Evolução Diária de Preço-Volume'!Q6,"Return",AA$5,$C29,,,,"decimal",,,,{"std.tec.ppr.per=4";"std.tec.ppr.pertd=false"}),"")</f>
        <v/>
      </c>
      <c r="AB29" s="33" t="str">
        <f>IFERROR(_xll.ECONOMATICA('Evolução Diária de Preço-Volume'!Q6,"Return",AB$5,$C29,,,,"decimal",,,,{"std.tec.ppr.per=4";"std.tec.ppr.pertd=false"}),"")</f>
        <v/>
      </c>
    </row>
    <row r="30" spans="2:28" ht="19.5" customHeight="1" x14ac:dyDescent="0.3">
      <c r="B30" s="44">
        <f>_xll.ECONOMATICA('Evolução Diária de Preço-Volume'!Q6,"close",,C30,,,,,,,,{"tc.pers=5"})</f>
        <v>13565.7699999958</v>
      </c>
      <c r="C30" s="45">
        <f>IF(Referência!A2="","",Referência!A2)</f>
        <v>43927</v>
      </c>
      <c r="D30" s="34">
        <f>IFERROR(_xll.ECONOMATICA('Evolução Diária de Preço-Volume'!Q6,"Return",D$5,$C30,,,,"decimal",,,,{"std.tec.ppr.per=4";"std.tec.ppr.pertd=false"}),"")</f>
        <v>0.102426856017701</v>
      </c>
      <c r="E30" s="34">
        <f>IFERROR(_xll.ECONOMATICA('Evolução Diária de Preço-Volume'!Q6,"Return",E$5,$C30,,,,"decimal",,,,{"std.tec.ppr.per=4";"std.tec.ppr.pertd=false"}),"")</f>
        <v>9.5975394057022601E-2</v>
      </c>
      <c r="F30" s="34">
        <f>IFERROR(_xll.ECONOMATICA('Evolução Diária de Preço-Volume'!Q6,"Return",F$5,$C30,,,,"decimal",,,,{"std.tec.ppr.per=4";"std.tec.ppr.pertd=false"}),"")</f>
        <v>0.116098779781169</v>
      </c>
      <c r="G30" s="34">
        <f>IFERROR(_xll.ECONOMATICA('Evolução Diária de Preço-Volume'!Q6,"Return",G$5,$C30,,,,"decimal",,,,{"std.tec.ppr.per=4";"std.tec.ppr.pertd=false"}),"")</f>
        <v>0.104527851892344</v>
      </c>
      <c r="H30" s="34">
        <f>IFERROR(_xll.ECONOMATICA('Evolução Diária de Preço-Volume'!Q6,"Return",H$5,$C30,,,,"decimal",,,,{"std.tec.ppr.per=4";"std.tec.ppr.pertd=false"}),"")</f>
        <v>0.134771179160452</v>
      </c>
      <c r="I30" s="34">
        <f>IFERROR(_xll.ECONOMATICA('Evolução Diária de Preço-Volume'!Q6,"Return",I$5,$C30,,,,"decimal",,,,{"std.tec.ppr.per=4";"std.tec.ppr.pertd=false"}),"")</f>
        <v>0.14426950082270201</v>
      </c>
      <c r="J30" s="34">
        <f>IFERROR(_xll.ECONOMATICA('Evolução Diária de Preço-Volume'!Q6,"Return",J$5,$C30,,,,"decimal",,,,{"std.tec.ppr.per=4";"std.tec.ppr.pertd=false"}),"")</f>
        <v>0.14179342435643799</v>
      </c>
      <c r="K30" s="34">
        <f>IFERROR(_xll.ECONOMATICA('Evolução Diária de Preço-Volume'!Q6,"Return",K$5,$C30,,,,"decimal",,,,{"std.tec.ppr.per=4";"std.tec.ppr.pertd=false"}),"")</f>
        <v>0.11200455106518301</v>
      </c>
      <c r="L30" s="34">
        <f>IFERROR(_xll.ECONOMATICA('Evolução Diária de Preço-Volume'!Q6,"Return",L$5,$C30,,,,"decimal",,,,{"std.tec.ppr.per=4";"std.tec.ppr.pertd=false"}),"")</f>
        <v>8.91157018231752E-2</v>
      </c>
      <c r="M30" s="34">
        <f>IFERROR(_xll.ECONOMATICA('Evolução Diária de Preço-Volume'!Q6,"Return",M$5,$C30,,,,"decimal",,,,{"std.tec.ppr.per=4";"std.tec.ppr.pertd=false"}),"")</f>
        <v>7.5924648534055506E-2</v>
      </c>
      <c r="N30" s="34">
        <f>IFERROR(_xll.ECONOMATICA('Evolução Diária de Preço-Volume'!Q6,"Return",N$5,$C30,,,,"decimal",,,,{"std.tec.ppr.per=4";"std.tec.ppr.pertd=false"}),"")</f>
        <v>3.9144337461039002E-3</v>
      </c>
      <c r="O30" s="34">
        <f>IFERROR(_xll.ECONOMATICA('Evolução Diária de Preço-Volume'!Q6,"Return",O$5,$C30,,,,"decimal",,,,{"std.tec.ppr.per=4";"std.tec.ppr.pertd=false"}),"")</f>
        <v>-2.0766329176694898E-2</v>
      </c>
      <c r="P30" s="34">
        <f>IFERROR(_xll.ECONOMATICA('Evolução Diária de Preço-Volume'!Q6,"Return",P$5,$C30,,,,"decimal",,,,{"std.tec.ppr.per=4";"std.tec.ppr.pertd=false"}),"")</f>
        <v>6.0097833731561003E-2</v>
      </c>
      <c r="Q30" s="34">
        <f>IFERROR(_xll.ECONOMATICA('Evolução Diária de Preço-Volume'!Q6,"Return",Q$5,$C30,,,,"decimal",,,,{"std.tec.ppr.per=4";"std.tec.ppr.pertd=false"}),"")</f>
        <v>-4.23139886697754E-3</v>
      </c>
      <c r="R30" s="34">
        <f>IFERROR(_xll.ECONOMATICA('Evolução Diária de Preço-Volume'!Q6,"Return",R$5,$C30,,,,"decimal",,,,{"std.tec.ppr.per=4";"std.tec.ppr.pertd=false"}),"")</f>
        <v>-5.7220282977141303E-2</v>
      </c>
      <c r="S30" s="34">
        <f>IFERROR(_xll.ECONOMATICA('Evolução Diária de Preço-Volume'!Q6,"Return",S$5,$C30,,,,"decimal",,,,{"std.tec.ppr.per=4";"std.tec.ppr.pertd=false"}),"")</f>
        <v>-4.2952309790998698E-2</v>
      </c>
      <c r="T30" s="34">
        <f>IFERROR(_xll.ECONOMATICA('Evolução Diária de Preço-Volume'!Q6,"Return",T$5,$C30,,,,"decimal",,,,{"std.tec.ppr.per=4";"std.tec.ppr.pertd=false"}),"")</f>
        <v>-5.6266034971486099E-2</v>
      </c>
      <c r="U30" s="34">
        <f>IFERROR(_xll.ECONOMATICA('Evolução Diária de Preço-Volume'!Q6,"Return",U$5,$C30,,,,"decimal",,,,{"std.tec.ppr.per=4";"std.tec.ppr.pertd=false"}),"")</f>
        <v>-2.3684255213083798E-2</v>
      </c>
      <c r="V30" s="34">
        <f>IFERROR(_xll.ECONOMATICA('Evolução Diária de Preço-Volume'!Q6,"Return",V$5,$C30,,,,"decimal",,,,{"std.tec.ppr.per=4";"std.tec.ppr.pertd=false"}),"")</f>
        <v>-1.6414390557656599E-2</v>
      </c>
      <c r="W30" s="34">
        <f>IFERROR(_xll.ECONOMATICA('Evolução Diária de Preço-Volume'!Q6,"Return",W$5,$C30,,,,"decimal",,,,{"std.tec.ppr.per=4";"std.tec.ppr.pertd=false"}),"")</f>
        <v>7.8181610973842894E-2</v>
      </c>
      <c r="X30" s="34">
        <f>IFERROR(_xll.ECONOMATICA('Evolução Diária de Preço-Volume'!Q6,"Return",X$5,$C30,,,,"decimal",,,,{"std.tec.ppr.per=4";"std.tec.ppr.pertd=false"}),"")</f>
        <v>-4.13068764765194E-2</v>
      </c>
      <c r="Y30" s="34">
        <f>IFERROR(_xll.ECONOMATICA('Evolução Diária de Preço-Volume'!Q6,"Return",Y$5,$C30,,,,"decimal",,,,{"std.tec.ppr.per=4";"std.tec.ppr.pertd=false"}),"")</f>
        <v>-0.15696878368457001</v>
      </c>
      <c r="Z30" s="34">
        <f>IFERROR(_xll.ECONOMATICA('Evolução Diária de Preço-Volume'!Q6,"Return",Z$5,$C30,,,,"decimal",,,,{"std.tec.ppr.per=4";"std.tec.ppr.pertd=false"}),"")</f>
        <v>-0.24432446094753699</v>
      </c>
      <c r="AA30" s="34">
        <f>IFERROR(_xll.ECONOMATICA('Evolução Diária de Preço-Volume'!Q6,"Return",AA$5,$C30,,,,"decimal",,,,{"std.tec.ppr.per=4";"std.tec.ppr.pertd=false"}),"")</f>
        <v>-0.78387172392336701</v>
      </c>
      <c r="AB30" s="35" t="str">
        <f>IFERROR(_xll.ECONOMATICA('Evolução Diária de Preço-Volume'!Q6,"Return",AB$5,$C30,,,,"decimal",,,,{"std.tec.ppr.per=4";"std.tec.ppr.pertd=false"}),"")</f>
        <v/>
      </c>
    </row>
    <row r="31" spans="2:28" ht="19.5" customHeight="1" x14ac:dyDescent="0.3"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2:28" ht="19.5" customHeight="1" x14ac:dyDescent="0.3">
      <c r="C32" s="20" t="str">
        <f>IF(Referência!A28="","",Referência!A28)</f>
        <v/>
      </c>
      <c r="D32" s="18"/>
    </row>
    <row r="33" spans="3:4" ht="19.5" customHeight="1" x14ac:dyDescent="0.3">
      <c r="C33" s="20" t="str">
        <f>IF(Referência!A29="","",Referência!A29)</f>
        <v/>
      </c>
      <c r="D33" s="18"/>
    </row>
    <row r="34" spans="3:4" ht="19.5" customHeight="1" x14ac:dyDescent="0.3">
      <c r="C34" s="20" t="str">
        <f>IF(Referência!A30="","",Referência!A30)</f>
        <v/>
      </c>
      <c r="D34" s="18" t="str">
        <f>$C$34</f>
        <v/>
      </c>
    </row>
    <row r="35" spans="3:4" ht="19.5" customHeight="1" x14ac:dyDescent="0.3">
      <c r="C35" s="20" t="str">
        <f>IF(Referência!A31="","",Referência!A31)</f>
        <v/>
      </c>
      <c r="D35" s="18" t="str">
        <f>$C$35</f>
        <v/>
      </c>
    </row>
    <row r="36" spans="3:4" ht="19.5" customHeight="1" x14ac:dyDescent="0.3">
      <c r="C36" s="20" t="str">
        <f>IF(Referência!A32="","",Referência!A32)</f>
        <v/>
      </c>
      <c r="D36" s="18" t="str">
        <f>$C$36</f>
        <v/>
      </c>
    </row>
    <row r="37" spans="3:4" ht="19.5" customHeight="1" x14ac:dyDescent="0.3">
      <c r="C37" s="20" t="str">
        <f>IF(Referência!A33="","",Referência!A33)</f>
        <v/>
      </c>
      <c r="D37" s="18" t="str">
        <f t="shared" ref="D37:D38" si="0">C37</f>
        <v/>
      </c>
    </row>
    <row r="38" spans="3:4" ht="19.5" customHeight="1" x14ac:dyDescent="0.3">
      <c r="C38" s="20" t="str">
        <f>IF(Referência!A34="","",Referência!A34)</f>
        <v/>
      </c>
      <c r="D38" s="18" t="str">
        <f t="shared" si="0"/>
        <v/>
      </c>
    </row>
    <row r="39" spans="3:4" ht="19.5" customHeight="1" x14ac:dyDescent="0.3">
      <c r="D39" s="18"/>
    </row>
    <row r="40" spans="3:4" ht="19.5" customHeight="1" x14ac:dyDescent="0.3">
      <c r="D40" s="18"/>
    </row>
    <row r="41" spans="3:4" ht="19.5" customHeight="1" x14ac:dyDescent="0.3">
      <c r="D41" s="18"/>
    </row>
    <row r="42" spans="3:4" ht="19.5" customHeight="1" x14ac:dyDescent="0.3">
      <c r="D42" s="18"/>
    </row>
    <row r="43" spans="3:4" ht="19.5" customHeight="1" x14ac:dyDescent="0.3">
      <c r="D43" s="18"/>
    </row>
    <row r="44" spans="3:4" ht="19.5" customHeight="1" x14ac:dyDescent="0.3">
      <c r="D44" s="18"/>
    </row>
  </sheetData>
  <sortState ref="B6:B30">
    <sortCondition ref="B6"/>
  </sortState>
  <conditionalFormatting sqref="D6:AB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:AB3">
    <cfRule type="expression" dxfId="4" priority="2">
      <formula>$Q$9="sim"</formula>
    </cfRule>
  </conditionalFormatting>
  <conditionalFormatting sqref="Z2:AB3">
    <cfRule type="expression" dxfId="3" priority="1">
      <formula>$Q$8="volume$"</formula>
    </cfRule>
  </conditionalFormatting>
  <conditionalFormatting sqref="Z2:AB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9685039370078741" right="0.19685039370078741" top="0.19685039370078741" bottom="0.19685039370078741" header="0.11811023622047245" footer="0.11811023622047245"/>
  <pageSetup paperSize="9" scale="73" orientation="landscape" r:id="rId1"/>
  <headerFooter>
    <oddFooter>&amp;L&amp;"-,Negrito"&amp;10&amp;K006B66Fonte: Economatica&amp;R&amp;"-,Negrito"&amp;10&amp;K006B66www.economatica.com</oddFooter>
  </headerFooter>
  <colBreaks count="1" manualBreakCount="1">
    <brk id="2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C8FE-2048-49BF-89BB-4472210774BD}">
  <dimension ref="B1:Q50"/>
  <sheetViews>
    <sheetView showGridLines="0" zoomScaleNormal="100" workbookViewId="0"/>
  </sheetViews>
  <sheetFormatPr baseColWidth="10" defaultColWidth="9.109375" defaultRowHeight="13.8" x14ac:dyDescent="0.3"/>
  <cols>
    <col min="1" max="1" width="1.6640625" style="62" customWidth="1"/>
    <col min="2" max="2" width="10.6640625" style="60" bestFit="1" customWidth="1"/>
    <col min="3" max="3" width="14.44140625" style="63" customWidth="1"/>
    <col min="4" max="5" width="14.44140625" style="62" customWidth="1"/>
    <col min="6" max="6" width="1.6640625" style="62" customWidth="1"/>
    <col min="7" max="7" width="14.44140625" style="63" customWidth="1"/>
    <col min="8" max="9" width="14.44140625" style="62" customWidth="1"/>
    <col min="10" max="10" width="1.6640625" style="62" customWidth="1"/>
    <col min="11" max="11" width="14.44140625" style="63" customWidth="1"/>
    <col min="12" max="12" width="14.44140625" style="61" customWidth="1"/>
    <col min="13" max="13" width="14.44140625" style="62" customWidth="1"/>
    <col min="14" max="14" width="1.6640625" style="62" customWidth="1"/>
    <col min="15" max="15" width="6" style="62" bestFit="1" customWidth="1"/>
    <col min="16" max="16" width="10.44140625" style="62" bestFit="1" customWidth="1"/>
    <col min="17" max="16384" width="9.109375" style="62"/>
  </cols>
  <sheetData>
    <row r="1" spans="2:17" ht="30" customHeight="1" x14ac:dyDescent="0.3">
      <c r="F1" s="25" t="str">
        <f>P3&amp;" - Variação Anual (R$-IPCA-USD)"</f>
        <v>SPBLPGPT - Variação Anual (R$-IPCA-USD)</v>
      </c>
      <c r="G1" s="97"/>
    </row>
    <row r="2" spans="2:17" ht="6.9" customHeight="1" thickBot="1" x14ac:dyDescent="0.35"/>
    <row r="3" spans="2:17" s="59" customFormat="1" ht="37.5" customHeight="1" thickTop="1" x14ac:dyDescent="0.3">
      <c r="B3" s="66"/>
      <c r="C3" s="67" t="s">
        <v>40</v>
      </c>
      <c r="D3" s="67" t="s">
        <v>60</v>
      </c>
      <c r="E3" s="68" t="s">
        <v>45</v>
      </c>
      <c r="G3" s="66" t="s">
        <v>62</v>
      </c>
      <c r="H3" s="67" t="s">
        <v>63</v>
      </c>
      <c r="I3" s="68" t="s">
        <v>45</v>
      </c>
      <c r="K3" s="66" t="s">
        <v>41</v>
      </c>
      <c r="L3" s="67" t="s">
        <v>61</v>
      </c>
      <c r="M3" s="68" t="s">
        <v>45</v>
      </c>
      <c r="O3" s="64" t="s">
        <v>17</v>
      </c>
      <c r="P3" s="75" t="str">
        <f>'Evolução Diária de Preço-Volume'!Q6</f>
        <v>SPBLPGPT</v>
      </c>
      <c r="Q3" s="30" t="s">
        <v>66</v>
      </c>
    </row>
    <row r="4" spans="2:17" x14ac:dyDescent="0.3">
      <c r="B4" s="114" t="str">
        <f>TEXT(_xll.ECONOMATICA($P$3,"Close",,$P$5,$P$4,"y",,,"true","false"),"aaaa")</f>
        <v>sábado</v>
      </c>
      <c r="C4" s="95">
        <v>1414.92004394531</v>
      </c>
      <c r="D4" s="65" t="str">
        <f>_xll.ECONOMATICA($P$3,"return",,$P$5,$P$4,"y",,"decimal","false","false")</f>
        <v/>
      </c>
      <c r="E4" s="69"/>
      <c r="F4" s="61"/>
      <c r="G4" s="95">
        <f>_xll.ECONOMATICA($P$3,"Close",,$P$5,$P$4,"y","inflation adjusted",,"false","false")</f>
        <v>3043.5746458582598</v>
      </c>
      <c r="H4" s="65" t="str">
        <f>_xll.ECONOMATICA($P$3,"return",,$P$5,$P$4,"y","inflation adjusted","decimal","false","false")</f>
        <v/>
      </c>
      <c r="I4" s="69"/>
      <c r="J4" s="61"/>
      <c r="K4" s="95">
        <f>_xll.ECONOMATICA($P$3,"Close",,$P$5,$P$4,"y","usd",,"false","false")</f>
        <v>648.15393675863697</v>
      </c>
      <c r="L4" s="65" t="str">
        <f>_xll.ECONOMATICA($P$3,"return",,$P$5,$P$4,"y","usd","decimal","false","false")</f>
        <v/>
      </c>
      <c r="M4" s="74"/>
      <c r="O4" s="64" t="s">
        <v>58</v>
      </c>
      <c r="P4" s="76">
        <v>34699</v>
      </c>
      <c r="Q4" s="30" t="s">
        <v>66</v>
      </c>
    </row>
    <row r="5" spans="2:17" x14ac:dyDescent="0.3">
      <c r="B5" s="70">
        <v>35064</v>
      </c>
      <c r="C5" s="95">
        <v>1243.36999511719</v>
      </c>
      <c r="D5" s="65">
        <v>-0.121243634622224</v>
      </c>
      <c r="E5" s="69">
        <f>_xll.ECONOMATICA($P$3,"volatility","YTD",$B5,,,,"decimal")</f>
        <v>0.31775526925164699</v>
      </c>
      <c r="F5" s="61"/>
      <c r="G5" s="95">
        <v>2457.5382538102599</v>
      </c>
      <c r="H5" s="65">
        <v>-0.19254871663637499</v>
      </c>
      <c r="I5" s="69">
        <f>_xll.ECONOMATICA($P$3,"volatility","YTD",$B5,,,"inflation adjusted","decimal")</f>
        <v>0.31811455126939098</v>
      </c>
      <c r="J5" s="61"/>
      <c r="K5" s="95">
        <v>535.93534272257205</v>
      </c>
      <c r="L5" s="65">
        <v>-0.17313571309467099</v>
      </c>
      <c r="M5" s="69">
        <f>_xll.ECONOMATICA($P$3,"volatility","YTD",$B5,,,"usd","decimal")</f>
        <v>0.33337119388161202</v>
      </c>
      <c r="O5" s="64" t="s">
        <v>59</v>
      </c>
      <c r="P5" s="113">
        <f>_xll.ECONOMATICA(P3,"Date of last quote")</f>
        <v>43928</v>
      </c>
      <c r="Q5" s="30" t="s">
        <v>66</v>
      </c>
    </row>
    <row r="6" spans="2:17" x14ac:dyDescent="0.3">
      <c r="B6" s="70">
        <v>35430</v>
      </c>
      <c r="C6" s="95">
        <v>1429.02001953125</v>
      </c>
      <c r="D6" s="65">
        <v>0.14931197080848499</v>
      </c>
      <c r="E6" s="69">
        <f>_xll.ECONOMATICA($P$3,"volatility","YTD",$B6,,,,"decimal")</f>
        <v>0.16178911588765901</v>
      </c>
      <c r="F6" s="61"/>
      <c r="G6" s="95">
        <v>2534.1454896591599</v>
      </c>
      <c r="H6" s="65">
        <v>3.1172347258689101E-2</v>
      </c>
      <c r="I6" s="69">
        <f>_xll.ECONOMATICA($P$3,"volatility","YTD",$B6,,,"inflation adjusted","decimal")</f>
        <v>0.16408589611208299</v>
      </c>
      <c r="J6" s="61"/>
      <c r="K6" s="95">
        <v>553.24042567983304</v>
      </c>
      <c r="L6" s="65">
        <v>3.2289497590681997E-2</v>
      </c>
      <c r="M6" s="69">
        <f>_xll.ECONOMATICA($P$3,"volatility","YTD",$B6,,,"usd","decimal")</f>
        <v>0.16945973309571899</v>
      </c>
    </row>
    <row r="7" spans="2:17" x14ac:dyDescent="0.3">
      <c r="B7" s="70">
        <v>35795</v>
      </c>
      <c r="C7" s="95">
        <v>1792.7099609375</v>
      </c>
      <c r="D7" s="65">
        <v>0.25450304154946901</v>
      </c>
      <c r="E7" s="69">
        <f>_xll.ECONOMATICA($P$3,"volatility","YTD",$B7,,,,"decimal")</f>
        <v>0.19129498076479701</v>
      </c>
      <c r="F7" s="61"/>
      <c r="G7" s="95">
        <v>3026.2996981926299</v>
      </c>
      <c r="H7" s="65">
        <v>0.19420913698209899</v>
      </c>
      <c r="I7" s="69">
        <f>_xll.ECONOMATICA($P$3,"volatility","YTD",$B7,,,"inflation adjusted","decimal")</f>
        <v>0.190451255512016</v>
      </c>
      <c r="J7" s="61"/>
      <c r="K7" s="95">
        <v>657.63388148881495</v>
      </c>
      <c r="L7" s="65">
        <v>0.18869455477775801</v>
      </c>
      <c r="M7" s="69">
        <f>_xll.ECONOMATICA($P$3,"volatility","YTD",$B7,,,"usd","decimal")</f>
        <v>0.193656877449248</v>
      </c>
    </row>
    <row r="8" spans="2:17" x14ac:dyDescent="0.3">
      <c r="B8" s="70">
        <v>36160</v>
      </c>
      <c r="C8" s="95">
        <v>1335.88000488281</v>
      </c>
      <c r="D8" s="65">
        <v>-0.25482647277472997</v>
      </c>
      <c r="E8" s="69">
        <f>_xll.ECONOMATICA($P$3,"volatility","YTD",$B8,,,,"decimal")</f>
        <v>0.249790987798478</v>
      </c>
      <c r="F8" s="61"/>
      <c r="G8" s="95">
        <v>2134.89885129407</v>
      </c>
      <c r="H8" s="65">
        <v>-0.29455141122802198</v>
      </c>
      <c r="I8" s="69">
        <f>_xll.ECONOMATICA($P$3,"volatility","YTD",$B8,,,"inflation adjusted","decimal")</f>
        <v>0.24967818812234299</v>
      </c>
      <c r="J8" s="61"/>
      <c r="K8" s="95">
        <v>424.76311760954599</v>
      </c>
      <c r="L8" s="65">
        <v>-0.35410396336636002</v>
      </c>
      <c r="M8" s="69">
        <f>_xll.ECONOMATICA($P$3,"volatility","YTD",$B8,,,"usd","decimal")</f>
        <v>0.26377622647938598</v>
      </c>
    </row>
    <row r="9" spans="2:17" x14ac:dyDescent="0.3">
      <c r="B9" s="70">
        <v>36525</v>
      </c>
      <c r="C9" s="95">
        <v>1835.56994628906</v>
      </c>
      <c r="D9" s="65">
        <v>0.37405301342892899</v>
      </c>
      <c r="E9" s="69">
        <f>_xll.ECONOMATICA($P$3,"volatility","YTD",$B9,,,,"decimal")</f>
        <v>0.156950643512246</v>
      </c>
      <c r="F9" s="61"/>
      <c r="G9" s="95">
        <v>2780.8341277725999</v>
      </c>
      <c r="H9" s="65">
        <v>0.30256013116915698</v>
      </c>
      <c r="I9" s="69">
        <f>_xll.ECONOMATICA($P$3,"volatility","YTD",$B9,,,"inflation adjusted","decimal")</f>
        <v>0.15543548016969</v>
      </c>
      <c r="J9" s="61"/>
      <c r="K9" s="95">
        <v>522.954400652088</v>
      </c>
      <c r="L9" s="65">
        <v>0.23116715875774399</v>
      </c>
      <c r="M9" s="69">
        <f>_xll.ECONOMATICA($P$3,"volatility","YTD",$B9,,,"usd","decimal")</f>
        <v>0.174580549160892</v>
      </c>
    </row>
    <row r="10" spans="2:17" x14ac:dyDescent="0.3">
      <c r="B10" s="70">
        <v>36891</v>
      </c>
      <c r="C10" s="95">
        <v>1208.41003417969</v>
      </c>
      <c r="D10" s="65">
        <v>-0.34167039691237699</v>
      </c>
      <c r="E10" s="69">
        <f>_xll.ECONOMATICA($P$3,"volatility","YTD",$B10,,,,"decimal")</f>
        <v>0.16009001424157801</v>
      </c>
      <c r="F10" s="61"/>
      <c r="G10" s="95">
        <v>1763.2985014896799</v>
      </c>
      <c r="H10" s="65">
        <v>-0.36591021957050501</v>
      </c>
      <c r="I10" s="69">
        <f>_xll.ECONOMATICA($P$3,"volatility","YTD",$B10,,,"inflation adjusted","decimal")</f>
        <v>0.159209251624125</v>
      </c>
      <c r="J10" s="61"/>
      <c r="K10" s="95">
        <v>342.32578871957998</v>
      </c>
      <c r="L10" s="65">
        <v>-0.345400309677934</v>
      </c>
      <c r="M10" s="69">
        <f>_xll.ECONOMATICA($P$3,"volatility","YTD",$B10,,,"usd","decimal")</f>
        <v>0.173149091210798</v>
      </c>
    </row>
    <row r="11" spans="2:17" x14ac:dyDescent="0.3">
      <c r="B11" s="70">
        <v>37256</v>
      </c>
      <c r="C11" s="95">
        <v>1176.44995117188</v>
      </c>
      <c r="D11" s="65">
        <v>-2.6448045037795999E-2</v>
      </c>
      <c r="E11" s="69">
        <f>_xll.ECONOMATICA($P$3,"volatility","YTD",$B11,,,,"decimal")</f>
        <v>0.12810399746071199</v>
      </c>
      <c r="F11" s="61"/>
      <c r="G11" s="95">
        <v>1754.7985642794499</v>
      </c>
      <c r="H11" s="65">
        <v>-4.8204754903053999E-3</v>
      </c>
      <c r="I11" s="69">
        <f>_xll.ECONOMATICA($P$3,"volatility","YTD",$B11,,,"inflation adjusted","decimal")</f>
        <v>0.12894546711555399</v>
      </c>
      <c r="J11" s="61"/>
      <c r="K11" s="95">
        <v>341.99126487551302</v>
      </c>
      <c r="L11" s="65">
        <v>-9.7720900703279811E-4</v>
      </c>
      <c r="M11" s="69">
        <f>_xll.ECONOMATICA($P$3,"volatility","YTD",$B11,,,"usd","decimal")</f>
        <v>0.141489371128555</v>
      </c>
    </row>
    <row r="12" spans="2:17" x14ac:dyDescent="0.3">
      <c r="B12" s="70">
        <v>37621</v>
      </c>
      <c r="C12" s="95">
        <v>1391.96997070313</v>
      </c>
      <c r="D12" s="65">
        <v>0.18319523012178299</v>
      </c>
      <c r="E12" s="69">
        <f>_xll.ECONOMATICA($P$3,"volatility","YTD",$B12,,,,"decimal")</f>
        <v>0.106956496777566</v>
      </c>
      <c r="F12" s="61"/>
      <c r="G12" s="95">
        <v>2042.33551821113</v>
      </c>
      <c r="H12" s="65">
        <v>0.16385752745933099</v>
      </c>
      <c r="I12" s="69">
        <f>_xll.ECONOMATICA($P$3,"volatility","YTD",$B12,,,"inflation adjusted","decimal")</f>
        <v>0.108700718206674</v>
      </c>
      <c r="J12" s="61"/>
      <c r="K12" s="95">
        <v>395.44601440429699</v>
      </c>
      <c r="L12" s="65">
        <v>0.15630442943627701</v>
      </c>
      <c r="M12" s="69">
        <f>_xll.ECONOMATICA($P$3,"volatility","YTD",$B12,,,"usd","decimal")</f>
        <v>0.120428530234785</v>
      </c>
    </row>
    <row r="13" spans="2:17" x14ac:dyDescent="0.3">
      <c r="B13" s="70">
        <v>37986</v>
      </c>
      <c r="C13" s="95">
        <v>2435.03999999911</v>
      </c>
      <c r="D13" s="65">
        <v>0.74934808311285495</v>
      </c>
      <c r="E13" s="69">
        <f>_xll.ECONOMATICA($P$3,"volatility","YTD",$B13,,,,"decimal")</f>
        <v>0.110277647615876</v>
      </c>
      <c r="F13" s="61"/>
      <c r="G13" s="95">
        <v>3501.9463372826599</v>
      </c>
      <c r="H13" s="65">
        <v>0.71467729276395398</v>
      </c>
      <c r="I13" s="69">
        <f>_xll.ECONOMATICA($P$3,"volatility","YTD",$B13,,,"inflation adjusted","decimal")</f>
        <v>0.11147585961181899</v>
      </c>
      <c r="J13" s="61"/>
      <c r="K13" s="95">
        <v>702.75324675254501</v>
      </c>
      <c r="L13" s="65">
        <v>0.77711551300133597</v>
      </c>
      <c r="M13" s="69">
        <f>_xll.ECONOMATICA($P$3,"volatility","YTD",$B13,,,"usd","decimal")</f>
        <v>0.114853274561901</v>
      </c>
    </row>
    <row r="14" spans="2:17" x14ac:dyDescent="0.3">
      <c r="B14" s="70">
        <v>38352</v>
      </c>
      <c r="C14" s="95">
        <v>3710.3900000006001</v>
      </c>
      <c r="D14" s="65">
        <v>0.52374909652455204</v>
      </c>
      <c r="E14" s="69">
        <f>_xll.ECONOMATICA($P$3,"volatility","YTD",$B14,,,,"decimal")</f>
        <v>0.16328356772282901</v>
      </c>
      <c r="F14" s="61"/>
      <c r="G14" s="95">
        <v>5087.11951327324</v>
      </c>
      <c r="H14" s="65">
        <v>0.45265490196470598</v>
      </c>
      <c r="I14" s="69">
        <f>_xll.ECONOMATICA($P$3,"volatility","YTD",$B14,,,"inflation adjusted","decimal")</f>
        <v>0.163859358620248</v>
      </c>
      <c r="J14" s="61"/>
      <c r="K14" s="95">
        <v>1132.2520598117301</v>
      </c>
      <c r="L14" s="65">
        <v>0.61116588936944005</v>
      </c>
      <c r="M14" s="69">
        <f>_xll.ECONOMATICA($P$3,"volatility","YTD",$B14,,,"usd","decimal")</f>
        <v>0.17061951568379299</v>
      </c>
    </row>
    <row r="15" spans="2:17" x14ac:dyDescent="0.3">
      <c r="B15" s="70">
        <v>38717</v>
      </c>
      <c r="C15" s="95">
        <v>4802.25</v>
      </c>
      <c r="D15" s="65">
        <v>0.29427095264865799</v>
      </c>
      <c r="E15" s="69">
        <f>_xll.ECONOMATICA($P$3,"volatility","YTD",$B15,,,,"decimal")</f>
        <v>0.16143767870089501</v>
      </c>
      <c r="F15" s="61"/>
      <c r="G15" s="95">
        <v>6355.8456586673901</v>
      </c>
      <c r="H15" s="65">
        <v>0.24939971276209699</v>
      </c>
      <c r="I15" s="69">
        <f>_xll.ECONOMATICA($P$3,"volatility","YTD",$B15,,,"inflation adjusted","decimal")</f>
        <v>0.162420005598397</v>
      </c>
      <c r="J15" s="61"/>
      <c r="K15" s="95">
        <v>1404.16666666791</v>
      </c>
      <c r="L15" s="65">
        <v>0.24015377538860799</v>
      </c>
      <c r="M15" s="69">
        <f>_xll.ECONOMATICA($P$3,"volatility","YTD",$B15,,,"usd","decimal")</f>
        <v>0.16910897196503399</v>
      </c>
    </row>
    <row r="16" spans="2:17" x14ac:dyDescent="0.3">
      <c r="B16" s="70">
        <v>39082</v>
      </c>
      <c r="C16" s="95">
        <v>12884.200000003</v>
      </c>
      <c r="D16" s="65">
        <v>1.68295070019318</v>
      </c>
      <c r="E16" s="69">
        <f>_xll.ECONOMATICA($P$3,"volatility","YTD",$B16,,,,"decimal")</f>
        <v>0.23844244971609399</v>
      </c>
      <c r="F16" s="61"/>
      <c r="G16" s="95">
        <v>16826.128055810899</v>
      </c>
      <c r="H16" s="65">
        <v>1.64734686136944</v>
      </c>
      <c r="I16" s="69">
        <f>_xll.ECONOMATICA($P$3,"volatility","YTD",$B16,,,"inflation adjusted","decimal")</f>
        <v>0.238287223004154</v>
      </c>
      <c r="J16" s="61"/>
      <c r="K16" s="95">
        <v>4051.6352201253198</v>
      </c>
      <c r="L16" s="65">
        <v>1.88543754548766</v>
      </c>
      <c r="M16" s="69">
        <f>_xll.ECONOMATICA($P$3,"volatility","YTD",$B16,,,"usd","decimal")</f>
        <v>0.259758227189886</v>
      </c>
    </row>
    <row r="17" spans="2:13" x14ac:dyDescent="0.3">
      <c r="B17" s="70">
        <v>39447</v>
      </c>
      <c r="C17" s="95">
        <v>17524.789999991699</v>
      </c>
      <c r="D17" s="65">
        <v>0.36017680569959298</v>
      </c>
      <c r="E17" s="69">
        <f>_xll.ECONOMATICA($P$3,"volatility","YTD",$B17,,,,"decimal")</f>
        <v>0.28039689342695101</v>
      </c>
      <c r="F17" s="61"/>
      <c r="G17" s="95">
        <v>21602.164707988501</v>
      </c>
      <c r="H17" s="65">
        <v>0.28384644621284699</v>
      </c>
      <c r="I17" s="69">
        <f>_xll.ECONOMATICA($P$3,"volatility","YTD",$B17,,,"inflation adjusted","decimal")</f>
        <v>0.27767536274215698</v>
      </c>
      <c r="J17" s="61"/>
      <c r="K17" s="95">
        <v>5920.5371621623599</v>
      </c>
      <c r="L17" s="65">
        <v>0.46127102774509698</v>
      </c>
      <c r="M17" s="69">
        <f>_xll.ECONOMATICA($P$3,"volatility","YTD",$B17,,,"usd","decimal")</f>
        <v>0.286037700007437</v>
      </c>
    </row>
    <row r="18" spans="2:13" x14ac:dyDescent="0.3">
      <c r="B18" s="70">
        <v>39813</v>
      </c>
      <c r="C18" s="95">
        <v>7048.67000000179</v>
      </c>
      <c r="D18" s="65">
        <v>-0.59778861829428898</v>
      </c>
      <c r="E18" s="69">
        <f>_xll.ECONOMATICA($P$3,"volatility","YTD",$B18,,,,"decimal")</f>
        <v>0.45957494157250001</v>
      </c>
      <c r="F18" s="61"/>
      <c r="G18" s="95">
        <v>7992.4563870206503</v>
      </c>
      <c r="H18" s="65">
        <v>-0.63001595001958799</v>
      </c>
      <c r="I18" s="69">
        <f>_xll.ECONOMATICA($P$3,"volatility","YTD",$B18,,,"inflation adjusted","decimal")</f>
        <v>0.45896041855681702</v>
      </c>
      <c r="J18" s="61"/>
      <c r="K18" s="95">
        <v>2266.4533762074998</v>
      </c>
      <c r="L18" s="65">
        <v>-0.61718788107740696</v>
      </c>
      <c r="M18" s="69">
        <f>_xll.ECONOMATICA($P$3,"volatility","YTD",$B18,,,"usd","decimal")</f>
        <v>0.49289651692146402</v>
      </c>
    </row>
    <row r="19" spans="2:13" x14ac:dyDescent="0.3">
      <c r="B19" s="70">
        <v>40178</v>
      </c>
      <c r="C19" s="95">
        <v>14167.200000003</v>
      </c>
      <c r="D19" s="65">
        <v>1.00991108960821</v>
      </c>
      <c r="E19" s="69">
        <f>_xll.ECONOMATICA($P$3,"volatility","YTD",$B19,,,,"decimal")</f>
        <v>0.28805883769731699</v>
      </c>
      <c r="F19" s="61"/>
      <c r="G19" s="95">
        <v>16920.331245243498</v>
      </c>
      <c r="H19" s="65">
        <v>1.1170376697625</v>
      </c>
      <c r="I19" s="69">
        <f>_xll.ECONOMATICA($P$3,"volatility","YTD",$B19,,,"inflation adjusted","decimal")</f>
        <v>0.28864834432839398</v>
      </c>
      <c r="J19" s="61"/>
      <c r="K19" s="95">
        <v>4910.6412478387401</v>
      </c>
      <c r="L19" s="65">
        <v>1.1666632543131701</v>
      </c>
      <c r="M19" s="69">
        <f>_xll.ECONOMATICA($P$3,"volatility","YTD",$B19,,,"usd","decimal")</f>
        <v>0.312137239872536</v>
      </c>
    </row>
    <row r="20" spans="2:13" x14ac:dyDescent="0.3">
      <c r="B20" s="70">
        <v>40543</v>
      </c>
      <c r="C20" s="95">
        <v>23374.5699999928</v>
      </c>
      <c r="D20" s="65">
        <v>0.64990753289195702</v>
      </c>
      <c r="E20" s="69">
        <f>_xll.ECONOMATICA($P$3,"volatility","YTD",$B20,,,,"decimal")</f>
        <v>0.183440712718002</v>
      </c>
      <c r="F20" s="61"/>
      <c r="G20" s="95">
        <v>26694.892031937801</v>
      </c>
      <c r="H20" s="65">
        <v>0.57768140853848304</v>
      </c>
      <c r="I20" s="69">
        <f>_xll.ECONOMATICA($P$3,"volatility","YTD",$B20,,,"inflation adjusted","decimal")</f>
        <v>0.18447435329610001</v>
      </c>
      <c r="J20" s="61"/>
      <c r="K20" s="95">
        <v>8348.0607142895497</v>
      </c>
      <c r="L20" s="65">
        <v>0.69999401156907004</v>
      </c>
      <c r="M20" s="69">
        <f>_xll.ECONOMATICA($P$3,"volatility","YTD",$B20,,,"usd","decimal")</f>
        <v>0.19195775297557699</v>
      </c>
    </row>
    <row r="21" spans="2:13" x14ac:dyDescent="0.3">
      <c r="B21" s="70">
        <v>40908</v>
      </c>
      <c r="C21" s="95">
        <v>19473.310000002399</v>
      </c>
      <c r="D21" s="65">
        <v>-0.16690189381013601</v>
      </c>
      <c r="E21" s="69">
        <f>_xll.ECONOMATICA($P$3,"volatility","YTD",$B21,,,,"decimal")</f>
        <v>0.33617421385715701</v>
      </c>
      <c r="F21" s="61"/>
      <c r="G21" s="95">
        <v>20929.8514118493</v>
      </c>
      <c r="H21" s="65">
        <v>-0.21596043966652401</v>
      </c>
      <c r="I21" s="69">
        <f>_xll.ECONOMATICA($P$3,"volatility","YTD",$B21,,,"inflation adjusted","decimal")</f>
        <v>0.33415365753986398</v>
      </c>
      <c r="J21" s="61"/>
      <c r="K21" s="95">
        <v>7239.14869888872</v>
      </c>
      <c r="L21" s="65">
        <v>-0.132834685006819</v>
      </c>
      <c r="M21" s="69">
        <f>_xll.ECONOMATICA($P$3,"volatility","YTD",$B21,,,"usd","decimal")</f>
        <v>0.352251954324311</v>
      </c>
    </row>
    <row r="22" spans="2:13" x14ac:dyDescent="0.3">
      <c r="B22" s="70">
        <v>41274</v>
      </c>
      <c r="C22" s="95">
        <v>20629.349999994</v>
      </c>
      <c r="D22" s="65">
        <v>5.9365356994021602E-2</v>
      </c>
      <c r="E22" s="69">
        <f>_xll.ECONOMATICA($P$3,"volatility","YTD",$B22,,,,"decimal")</f>
        <v>0.13116526162091799</v>
      </c>
      <c r="F22" s="61"/>
      <c r="G22" s="95">
        <v>22744.828913122401</v>
      </c>
      <c r="H22" s="65">
        <v>8.6717170876072502E-2</v>
      </c>
      <c r="I22" s="69">
        <f>_xll.ECONOMATICA($P$3,"volatility","YTD",$B22,,,"inflation adjusted","decimal")</f>
        <v>0.132307550306868</v>
      </c>
      <c r="J22" s="61"/>
      <c r="K22" s="95">
        <v>8089.9411764740898</v>
      </c>
      <c r="L22" s="65">
        <v>0.117526592279319</v>
      </c>
      <c r="M22" s="69">
        <f>_xll.ECONOMATICA($P$3,"volatility","YTD",$B22,,,"usd","decimal")</f>
        <v>0.13944318923968199</v>
      </c>
    </row>
    <row r="23" spans="2:13" x14ac:dyDescent="0.3">
      <c r="B23" s="70">
        <v>41639</v>
      </c>
      <c r="C23" s="95">
        <v>15753.650000006</v>
      </c>
      <c r="D23" s="65">
        <v>-0.23634772787219799</v>
      </c>
      <c r="E23" s="69">
        <f>_xll.ECONOMATICA($P$3,"volatility","YTD",$B23,,,,"decimal")</f>
        <v>0.18259336052637101</v>
      </c>
      <c r="F23" s="61"/>
      <c r="G23" s="95">
        <v>17101.756185352799</v>
      </c>
      <c r="H23" s="65">
        <v>-0.24810354693443501</v>
      </c>
      <c r="I23" s="69">
        <f>_xll.ECONOMATICA($P$3,"volatility","YTD",$B23,,,"inflation adjusted","decimal")</f>
        <v>0.18241666484653299</v>
      </c>
      <c r="J23" s="61"/>
      <c r="K23" s="95">
        <v>5646.4695340469498</v>
      </c>
      <c r="L23" s="65">
        <v>-0.30203824590629702</v>
      </c>
      <c r="M23" s="69">
        <f>_xll.ECONOMATICA($P$3,"volatility","YTD",$B23,,,"usd","decimal")</f>
        <v>0.19478285510413099</v>
      </c>
    </row>
    <row r="24" spans="2:13" x14ac:dyDescent="0.3">
      <c r="B24" s="70">
        <v>42004</v>
      </c>
      <c r="C24" s="95">
        <v>14794.3199999928</v>
      </c>
      <c r="D24" s="65">
        <v>-6.0895728926916498E-2</v>
      </c>
      <c r="E24" s="69">
        <f>_xll.ECONOMATICA($P$3,"volatility","YTD",$B24,,,,"decimal")</f>
        <v>0.12682063249216299</v>
      </c>
      <c r="F24" s="61"/>
      <c r="G24" s="95">
        <v>15828.150960028201</v>
      </c>
      <c r="H24" s="65">
        <v>-7.4472189378866502E-2</v>
      </c>
      <c r="I24" s="69">
        <f>_xll.ECONOMATICA($P$3,"volatility","YTD",$B24,,,"inflation adjusted","decimal")</f>
        <v>0.12789964734402001</v>
      </c>
      <c r="J24" s="61"/>
      <c r="K24" s="95">
        <v>4962.8715196251896</v>
      </c>
      <c r="L24" s="65">
        <v>-0.12106644874264</v>
      </c>
      <c r="M24" s="69">
        <f>_xll.ECONOMATICA($P$3,"volatility","YTD",$B24,,,"usd","decimal")</f>
        <v>0.13549171235965299</v>
      </c>
    </row>
    <row r="25" spans="2:13" x14ac:dyDescent="0.3">
      <c r="B25" s="70">
        <v>42369</v>
      </c>
      <c r="C25" s="95">
        <v>9848.5900000035799</v>
      </c>
      <c r="D25" s="65">
        <v>-0.33429924457392202</v>
      </c>
      <c r="E25" s="69">
        <f>_xll.ECONOMATICA($P$3,"volatility","YTD",$B25,,,,"decimal")</f>
        <v>0.16650874120707199</v>
      </c>
      <c r="F25" s="61"/>
      <c r="G25" s="95">
        <v>10271.282213717701</v>
      </c>
      <c r="H25" s="65">
        <v>-0.35107504094077702</v>
      </c>
      <c r="I25" s="69">
        <f>_xll.ECONOMATICA($P$3,"volatility","YTD",$B25,,,"inflation adjusted","decimal")</f>
        <v>0.167014464418171</v>
      </c>
      <c r="J25" s="61"/>
      <c r="K25" s="95">
        <v>2889.8444835692599</v>
      </c>
      <c r="L25" s="65">
        <v>-0.41770717373117799</v>
      </c>
      <c r="M25" s="69">
        <f>_xll.ECONOMATICA($P$3,"volatility","YTD",$B25,,,"usd","decimal")</f>
        <v>0.17828095762990401</v>
      </c>
    </row>
    <row r="26" spans="2:13" x14ac:dyDescent="0.3">
      <c r="B26" s="70">
        <v>42735</v>
      </c>
      <c r="C26" s="95">
        <v>15566.9599999934</v>
      </c>
      <c r="D26" s="65">
        <v>0.58062829298258301</v>
      </c>
      <c r="E26" s="69">
        <f>_xll.ECONOMATICA($P$3,"volatility","YTD",$B26,,,,"decimal")</f>
        <v>0.17482546543091301</v>
      </c>
      <c r="F26" s="61"/>
      <c r="G26" s="95">
        <v>15929.7973806709</v>
      </c>
      <c r="H26" s="65">
        <v>0.55090640576439898</v>
      </c>
      <c r="I26" s="69">
        <f>_xll.ECONOMATICA($P$3,"volatility","YTD",$B26,,,"inflation adjusted","decimal")</f>
        <v>0.175979934814677</v>
      </c>
      <c r="J26" s="61"/>
      <c r="K26" s="95">
        <v>4644.0811455845796</v>
      </c>
      <c r="L26" s="65">
        <v>0.60703497090959002</v>
      </c>
      <c r="M26" s="69">
        <f>_xll.ECONOMATICA($P$3,"volatility","YTD",$B26,,,"usd","decimal")</f>
        <v>0.209059715026233</v>
      </c>
    </row>
    <row r="27" spans="2:13" x14ac:dyDescent="0.3">
      <c r="B27" s="70">
        <v>43100</v>
      </c>
      <c r="C27" s="95">
        <v>19974.379999995199</v>
      </c>
      <c r="D27" s="65">
        <v>0.28312657063361302</v>
      </c>
      <c r="E27" s="69">
        <f>_xll.ECONOMATICA($P$3,"volatility","YTD",$B27,,,,"decimal")</f>
        <v>0.112082334609149</v>
      </c>
      <c r="F27" s="61"/>
      <c r="G27" s="95">
        <v>20559.633162111</v>
      </c>
      <c r="H27" s="65">
        <v>0.29063996677374199</v>
      </c>
      <c r="I27" s="69">
        <f>_xll.ECONOMATICA($P$3,"volatility","YTD",$B27,,,"inflation adjusted","decimal")</f>
        <v>0.11215936761655</v>
      </c>
      <c r="J27" s="61"/>
      <c r="K27" s="95">
        <v>6168.7399629354504</v>
      </c>
      <c r="L27" s="65">
        <v>0.32830150239693501</v>
      </c>
      <c r="M27" s="69">
        <f>_xll.ECONOMATICA($P$3,"volatility","YTD",$B27,,,"usd","decimal")</f>
        <v>0.12147251182803299</v>
      </c>
    </row>
    <row r="28" spans="2:13" x14ac:dyDescent="0.3">
      <c r="B28" s="70">
        <v>43465</v>
      </c>
      <c r="C28" s="95">
        <v>19361.5099999905</v>
      </c>
      <c r="D28" s="65">
        <v>-3.0682804673233501E-2</v>
      </c>
      <c r="E28" s="69">
        <f>_xll.ECONOMATICA($P$3,"volatility","YTD",$B28,,,,"decimal")</f>
        <v>0.106755712903396</v>
      </c>
      <c r="F28" s="61"/>
      <c r="G28" s="95">
        <v>19304.6629808545</v>
      </c>
      <c r="H28" s="65">
        <v>-6.10404948065843E-2</v>
      </c>
      <c r="I28" s="69">
        <f>_xll.ECONOMATICA($P$3,"volatility","YTD",$B28,,,"inflation adjusted","decimal")</f>
        <v>0.10705874470993899</v>
      </c>
      <c r="J28" s="61"/>
      <c r="K28" s="95">
        <v>5746.9605224057996</v>
      </c>
      <c r="L28" s="65">
        <v>-6.8373678103889696E-2</v>
      </c>
      <c r="M28" s="69">
        <f>_xll.ECONOMATICA($P$3,"volatility","YTD",$B28,,,"usd","decimal")</f>
        <v>0.117595462418976</v>
      </c>
    </row>
    <row r="29" spans="2:13" x14ac:dyDescent="0.3">
      <c r="B29" s="70">
        <v>43830</v>
      </c>
      <c r="C29" s="95">
        <v>20510.050000011899</v>
      </c>
      <c r="D29" s="65">
        <v>5.9320786447642597E-2</v>
      </c>
      <c r="E29" s="69"/>
      <c r="F29" s="61"/>
      <c r="G29" s="95">
        <v>20409.6512343287</v>
      </c>
      <c r="H29" s="65">
        <v>5.7239448031396002E-2</v>
      </c>
      <c r="I29" s="69"/>
      <c r="J29" s="61"/>
      <c r="K29" s="95">
        <v>6194.5182724297001</v>
      </c>
      <c r="L29" s="65">
        <v>7.7877296751466901E-2</v>
      </c>
      <c r="M29" s="69"/>
    </row>
    <row r="30" spans="2:13" x14ac:dyDescent="0.3">
      <c r="B30" s="70">
        <v>44196</v>
      </c>
      <c r="C30" s="95">
        <v>13777.4099999964</v>
      </c>
      <c r="D30" s="65">
        <v>-0.32826053568918701</v>
      </c>
      <c r="E30" s="69"/>
      <c r="F30" s="61"/>
      <c r="G30" s="95">
        <v>13777.4099999964</v>
      </c>
      <c r="H30" s="65">
        <v>-0.32495612777420302</v>
      </c>
      <c r="I30" s="69"/>
      <c r="J30" s="61"/>
      <c r="K30" s="95">
        <v>4052.17941176146</v>
      </c>
      <c r="L30" s="65">
        <v>-0.34584430401970201</v>
      </c>
      <c r="M30" s="69"/>
    </row>
    <row r="31" spans="2:13" x14ac:dyDescent="0.3">
      <c r="B31" s="70"/>
      <c r="C31" s="95"/>
      <c r="D31" s="65"/>
      <c r="E31" s="69"/>
      <c r="F31" s="61"/>
      <c r="G31" s="95"/>
      <c r="H31" s="65"/>
      <c r="I31" s="69"/>
      <c r="J31" s="61"/>
      <c r="K31" s="95"/>
      <c r="L31" s="65"/>
      <c r="M31" s="69"/>
    </row>
    <row r="32" spans="2:13" ht="14.4" thickBot="1" x14ac:dyDescent="0.35">
      <c r="B32" s="71"/>
      <c r="C32" s="96"/>
      <c r="D32" s="72"/>
      <c r="E32" s="73"/>
      <c r="F32" s="61"/>
      <c r="G32" s="96"/>
      <c r="H32" s="72"/>
      <c r="I32" s="73"/>
      <c r="J32" s="61"/>
      <c r="K32" s="96"/>
      <c r="L32" s="72"/>
      <c r="M32" s="73"/>
    </row>
    <row r="33" spans="4:10" ht="14.4" thickTop="1" x14ac:dyDescent="0.3">
      <c r="D33" s="61"/>
      <c r="E33" s="61"/>
      <c r="F33" s="61"/>
      <c r="H33" s="61"/>
      <c r="I33" s="61"/>
      <c r="J33" s="61"/>
    </row>
    <row r="34" spans="4:10" x14ac:dyDescent="0.3">
      <c r="D34" s="61"/>
      <c r="E34" s="61"/>
      <c r="F34" s="61"/>
      <c r="H34" s="61"/>
      <c r="I34" s="61"/>
      <c r="J34" s="61"/>
    </row>
    <row r="35" spans="4:10" x14ac:dyDescent="0.3">
      <c r="D35" s="61"/>
      <c r="E35" s="61"/>
      <c r="F35" s="61"/>
      <c r="H35" s="61"/>
      <c r="I35" s="61"/>
      <c r="J35" s="61"/>
    </row>
    <row r="36" spans="4:10" x14ac:dyDescent="0.3">
      <c r="D36" s="61"/>
      <c r="E36" s="61"/>
      <c r="F36" s="61"/>
      <c r="H36" s="61"/>
      <c r="I36" s="61"/>
      <c r="J36" s="61"/>
    </row>
    <row r="37" spans="4:10" x14ac:dyDescent="0.3">
      <c r="D37" s="61"/>
      <c r="E37" s="61"/>
      <c r="F37" s="61"/>
      <c r="H37" s="61"/>
      <c r="I37" s="61"/>
      <c r="J37" s="61"/>
    </row>
    <row r="38" spans="4:10" x14ac:dyDescent="0.3">
      <c r="D38" s="61"/>
      <c r="E38" s="61"/>
      <c r="F38" s="61"/>
      <c r="H38" s="61"/>
      <c r="I38" s="61"/>
      <c r="J38" s="61"/>
    </row>
    <row r="39" spans="4:10" x14ac:dyDescent="0.3">
      <c r="D39" s="61"/>
      <c r="E39" s="61"/>
      <c r="F39" s="61"/>
      <c r="H39" s="61"/>
      <c r="I39" s="61"/>
      <c r="J39" s="61"/>
    </row>
    <row r="40" spans="4:10" x14ac:dyDescent="0.3">
      <c r="D40" s="61"/>
      <c r="E40" s="61"/>
      <c r="F40" s="61"/>
      <c r="H40" s="61"/>
      <c r="I40" s="61"/>
      <c r="J40" s="61"/>
    </row>
    <row r="41" spans="4:10" x14ac:dyDescent="0.3">
      <c r="D41" s="61"/>
      <c r="E41" s="61"/>
      <c r="F41" s="61"/>
      <c r="H41" s="61"/>
      <c r="I41" s="61"/>
      <c r="J41" s="61"/>
    </row>
    <row r="42" spans="4:10" x14ac:dyDescent="0.3">
      <c r="D42" s="61"/>
      <c r="E42" s="61"/>
      <c r="F42" s="61"/>
      <c r="H42" s="61"/>
      <c r="I42" s="61"/>
      <c r="J42" s="61"/>
    </row>
    <row r="43" spans="4:10" x14ac:dyDescent="0.3">
      <c r="D43" s="61"/>
      <c r="E43" s="61"/>
      <c r="F43" s="61"/>
      <c r="H43" s="61"/>
      <c r="I43" s="61"/>
      <c r="J43" s="61"/>
    </row>
    <row r="44" spans="4:10" x14ac:dyDescent="0.3">
      <c r="D44" s="61"/>
      <c r="E44" s="61"/>
      <c r="F44" s="61"/>
      <c r="H44" s="61"/>
      <c r="I44" s="61"/>
      <c r="J44" s="61"/>
    </row>
    <row r="45" spans="4:10" x14ac:dyDescent="0.3">
      <c r="D45" s="61"/>
      <c r="E45" s="61"/>
      <c r="F45" s="61"/>
      <c r="H45" s="61"/>
      <c r="I45" s="61"/>
      <c r="J45" s="61"/>
    </row>
    <row r="46" spans="4:10" x14ac:dyDescent="0.3">
      <c r="D46" s="61"/>
      <c r="E46" s="61"/>
      <c r="F46" s="61"/>
      <c r="H46" s="61"/>
      <c r="I46" s="61"/>
      <c r="J46" s="61"/>
    </row>
    <row r="47" spans="4:10" x14ac:dyDescent="0.3">
      <c r="D47" s="61"/>
      <c r="E47" s="61"/>
      <c r="F47" s="61"/>
      <c r="H47" s="61"/>
      <c r="I47" s="61"/>
      <c r="J47" s="61"/>
    </row>
    <row r="48" spans="4:10" x14ac:dyDescent="0.3">
      <c r="D48" s="61"/>
      <c r="E48" s="61"/>
      <c r="F48" s="61"/>
      <c r="H48" s="61"/>
      <c r="I48" s="61"/>
      <c r="J48" s="61"/>
    </row>
    <row r="49" spans="4:10" x14ac:dyDescent="0.3">
      <c r="D49" s="61"/>
      <c r="E49" s="61"/>
      <c r="F49" s="61"/>
      <c r="H49" s="61"/>
      <c r="I49" s="61"/>
      <c r="J49" s="61"/>
    </row>
    <row r="50" spans="4:10" x14ac:dyDescent="0.3">
      <c r="D50" s="61"/>
      <c r="E50" s="61"/>
      <c r="F50" s="61"/>
      <c r="H50" s="61"/>
      <c r="I50" s="61"/>
      <c r="J50" s="61"/>
    </row>
  </sheetData>
  <pageMargins left="0.19685039370078741" right="0.19685039370078741" top="0.19685039370078741" bottom="0.19685039370078741" header="0.11811023622047245" footer="0.11811023622047245"/>
  <pageSetup paperSize="9" scale="97" orientation="landscape" r:id="rId1"/>
  <headerFooter>
    <oddFooter>&amp;L&amp;"-,Negrito"&amp;10&amp;K006B66Fonte: Economatica&amp;R&amp;"-,Negrito"&amp;10&amp;K006B66www.economatica.com</oddFooter>
  </headerFooter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4158-438D-4B42-A7FC-D3E98CA7DF2F}">
  <dimension ref="B1:U52"/>
  <sheetViews>
    <sheetView showGridLines="0" topLeftCell="A4" zoomScaleNormal="100" workbookViewId="0">
      <selection activeCell="J7" sqref="J7"/>
    </sheetView>
  </sheetViews>
  <sheetFormatPr baseColWidth="10" defaultColWidth="8.88671875" defaultRowHeight="14.4" x14ac:dyDescent="0.3"/>
  <cols>
    <col min="1" max="1" width="1.6640625" customWidth="1"/>
    <col min="3" max="4" width="12.6640625" customWidth="1"/>
    <col min="5" max="5" width="1.6640625" customWidth="1"/>
    <col min="6" max="7" width="12.6640625" customWidth="1"/>
    <col min="8" max="8" width="1.6640625" customWidth="1"/>
    <col min="9" max="10" width="12.6640625" customWidth="1"/>
    <col min="11" max="11" width="1.6640625" customWidth="1"/>
    <col min="12" max="12" width="7.6640625" customWidth="1"/>
  </cols>
  <sheetData>
    <row r="1" spans="2:21" ht="30" customHeight="1" x14ac:dyDescent="0.3">
      <c r="J1" s="98" t="str">
        <f>'Evolução Diária de Preço-Volume'!Q6&amp;" - Recordes Históricos"</f>
        <v>SPBLPGPT - Recordes Históricos</v>
      </c>
    </row>
    <row r="2" spans="2:21" ht="6.9" customHeight="1" x14ac:dyDescent="0.3"/>
    <row r="3" spans="2:21" x14ac:dyDescent="0.3">
      <c r="B3" s="85"/>
      <c r="C3" s="83" t="s">
        <v>39</v>
      </c>
      <c r="D3" s="83"/>
      <c r="F3" s="83" t="s">
        <v>32</v>
      </c>
      <c r="G3" s="83"/>
      <c r="I3" s="83" t="s">
        <v>33</v>
      </c>
      <c r="J3" s="83"/>
    </row>
    <row r="4" spans="2:21" x14ac:dyDescent="0.3">
      <c r="B4" s="86"/>
      <c r="C4" s="84" t="s">
        <v>64</v>
      </c>
      <c r="D4" s="84" t="s">
        <v>65</v>
      </c>
      <c r="F4" s="84" t="s">
        <v>64</v>
      </c>
      <c r="G4" s="84" t="s">
        <v>65</v>
      </c>
      <c r="I4" s="84" t="s">
        <v>64</v>
      </c>
      <c r="J4" s="84" t="s">
        <v>65</v>
      </c>
    </row>
    <row r="5" spans="2:21" x14ac:dyDescent="0.3">
      <c r="B5" s="87"/>
      <c r="C5" s="82">
        <f>INDEX(D8:D52,MATCH(D5,C8:C52,0))</f>
        <v>41001</v>
      </c>
      <c r="D5" s="79">
        <f>MAX(C8:C52)</f>
        <v>24051.620000004801</v>
      </c>
      <c r="F5" s="82">
        <f>INDEX(G8:G52,MATCH(G5,F8:F52,0))</f>
        <v>39287</v>
      </c>
      <c r="G5" s="79">
        <f>MAX(F8:F52)</f>
        <v>30242.0515624285</v>
      </c>
      <c r="I5" s="82">
        <f>INDEX(J8:J52,MATCH(J5,I8:I52,0))</f>
        <v>41001</v>
      </c>
      <c r="J5" s="79">
        <f>MAX(I8:I52)</f>
        <v>9041.9624060243405</v>
      </c>
    </row>
    <row r="6" spans="2:21" s="1" customFormat="1" ht="6.9" customHeight="1" x14ac:dyDescent="0.3">
      <c r="E6"/>
      <c r="H6"/>
    </row>
    <row r="7" spans="2:21" x14ac:dyDescent="0.3">
      <c r="B7" s="80" t="s">
        <v>38</v>
      </c>
      <c r="C7" s="80" t="s">
        <v>14</v>
      </c>
      <c r="D7" s="80" t="s">
        <v>42</v>
      </c>
      <c r="F7" s="80" t="s">
        <v>14</v>
      </c>
      <c r="G7" s="80" t="s">
        <v>42</v>
      </c>
      <c r="I7" s="80" t="s">
        <v>14</v>
      </c>
      <c r="J7" s="80" t="s">
        <v>42</v>
      </c>
    </row>
    <row r="8" spans="2:21" x14ac:dyDescent="0.3">
      <c r="B8" s="81" t="str">
        <f>IF('Variação Anual (R$-IPCA-USD)'!B4="","",'Variação Anual (R$-IPCA-USD)'!B4)</f>
        <v>sábado</v>
      </c>
      <c r="C8" s="77" t="str">
        <f>IFERROR(_xll.ECONOMATICA('Evolução Diária de Preço-Volume'!Q6,"Max of the serie","ytd",$B8,,,,,,),"")</f>
        <v/>
      </c>
      <c r="D8" s="78" t="str">
        <f>IFERROR(_xll.ECONOMATICA('Evolução Diária de Preço-Volume'!Q6,"Max of the serie","ytd",$B8,,,,,,,,{"std.tec.dtovlr=true"}),"")</f>
        <v/>
      </c>
      <c r="F8" s="77" t="str">
        <f>IFERROR(_xll.ECONOMATICA('Evolução Diária de Preço-Volume'!Q6,"Max of the serie","ytd",$B8,,,"inflation adjusted"),"")</f>
        <v/>
      </c>
      <c r="G8" s="78" t="str">
        <f>IFERROR(_xll.ECONOMATICA('Evolução Diária de Preço-Volume'!Q6,"Max of the serie","ytd",$B8,,,"inflation adjusted",,,,,{"std.tec.dtovlr=true"}),"")</f>
        <v/>
      </c>
      <c r="I8" s="77" t="str">
        <f>IFERROR(_xll.ECONOMATICA('Evolução Diária de Preço-Volume'!Q6,"Max of the serie","ytd",$B8,,,"usd"),"")</f>
        <v/>
      </c>
      <c r="J8" s="78" t="str">
        <f>IFERROR(_xll.ECONOMATICA('Evolução Diária de Preço-Volume'!Q6,"Max of the serie","ytd",$B8,,,"usd",,,,,{"std.tec.dtovlr=true"}),"")</f>
        <v/>
      </c>
    </row>
    <row r="9" spans="2:21" x14ac:dyDescent="0.3">
      <c r="B9" s="81">
        <f>IF('Variação Anual (R$-IPCA-USD)'!B5="","",'Variação Anual (R$-IPCA-USD)'!B5)</f>
        <v>35064</v>
      </c>
      <c r="C9" s="77">
        <f>IFERROR(_xll.ECONOMATICA('Evolução Diária de Preço-Volume'!Q6,"Max of the serie","ytd",$B9,,,,,,),"")</f>
        <v>1517.06005859375</v>
      </c>
      <c r="D9" s="116">
        <f>IFERROR(_xll.ECONOMATICA('Evolução Diária de Preço-Volume'!Q6,"Max of the serie","ytd",$B9,,,,,,,,{"std.tec.dtovlr=true"}),"")</f>
        <v>34897</v>
      </c>
      <c r="F9" s="77">
        <f>IFERROR(_xll.ECONOMATICA('Evolução Diária de Preço-Volume'!Q6,"Max of the serie","ytd",$B9,,,"inflation adjusted"),"")</f>
        <v>3086.4604969136399</v>
      </c>
      <c r="G9" s="116">
        <f>IFERROR(_xll.ECONOMATICA('Evolução Diária de Preço-Volume'!Q6,"Max of the serie","ytd",$B9,,,"inflation adjusted",,,,,{"std.tec.dtovlr=true"}),"")</f>
        <v>34897</v>
      </c>
      <c r="I9" s="77">
        <f>IFERROR(_xll.ECONOMATICA('Evolução Diária de Preço-Volume'!Q6,"Max of the serie","ytd",$B9,,,"usd"),"")</f>
        <v>683.36038675345503</v>
      </c>
      <c r="J9" s="116">
        <f>IFERROR(_xll.ECONOMATICA('Evolução Diária de Preço-Volume'!Q6,"Max of the serie","ytd",$B9,,,"usd",,,,,{"std.tec.dtovlr=true"}),"")</f>
        <v>34897</v>
      </c>
    </row>
    <row r="10" spans="2:21" x14ac:dyDescent="0.3">
      <c r="B10" s="81">
        <f>IF('Variação Anual (R$-IPCA-USD)'!B6="","",'Variação Anual (R$-IPCA-USD)'!B6)</f>
        <v>35430</v>
      </c>
      <c r="C10" s="77">
        <f>IFERROR(_xll.ECONOMATICA('Evolução Diária de Preço-Volume'!Q6,"Max of the serie","ytd",$B10,,,,,,),"")</f>
        <v>1613.72998046875</v>
      </c>
      <c r="D10" s="116">
        <f>IFERROR(_xll.ECONOMATICA('Evolução Diária de Preço-Volume'!Q6,"Max of the serie","ytd",$B10,,,,,,,,{"std.tec.dtovlr=true"}),"")</f>
        <v>35334</v>
      </c>
      <c r="F10" s="77">
        <f>IFERROR(_xll.ECONOMATICA('Evolução Diária de Preço-Volume'!Q6,"Max of the serie","ytd",$B10,,,"inflation adjusted"),"")</f>
        <v>2966.08253567666</v>
      </c>
      <c r="G10" s="116">
        <f>IFERROR(_xll.ECONOMATICA('Evolução Diária de Preço-Volume'!Q6,"Max of the serie","ytd",$B10,,,"inflation adjusted",,,,,{"std.tec.dtovlr=true"}),"")</f>
        <v>35334</v>
      </c>
      <c r="I10" s="77">
        <f>IFERROR(_xll.ECONOMATICA('Evolução Diária de Preço-Volume'!Q6,"Max of the serie","ytd",$B10,,,"usd"),"")</f>
        <v>645.23389862757199</v>
      </c>
      <c r="J10" s="116">
        <f>IFERROR(_xll.ECONOMATICA('Evolução Diária de Preço-Volume'!Q6,"Max of the serie","ytd",$B10,,,"usd",,,,,{"std.tec.dtovlr=true"}),"")</f>
        <v>35334</v>
      </c>
    </row>
    <row r="11" spans="2:21" x14ac:dyDescent="0.3">
      <c r="B11" s="81">
        <f>IF('Variação Anual (R$-IPCA-USD)'!B7="","",'Variação Anual (R$-IPCA-USD)'!B7)</f>
        <v>35795</v>
      </c>
      <c r="C11" s="77">
        <f>IFERROR(_xll.ECONOMATICA('Evolução Diária de Preço-Volume'!Q6,"Max of the serie","ytd",$B11,,,,,,),"")</f>
        <v>2269.42993164063</v>
      </c>
      <c r="D11" s="116">
        <f>IFERROR(_xll.ECONOMATICA('Evolução Diária de Preço-Volume'!Q6,"Max of the serie","ytd",$B11,,,,,,,,{"std.tec.dtovlr=true"}),"")</f>
        <v>35621</v>
      </c>
      <c r="F11" s="77">
        <f>IFERROR(_xll.ECONOMATICA('Evolução Diária de Preço-Volume'!Q6,"Max of the serie","ytd",$B11,,,"inflation adjusted"),"")</f>
        <v>3923.8844553791</v>
      </c>
      <c r="G11" s="116">
        <f>IFERROR(_xll.ECONOMATICA('Evolução Diária de Preço-Volume'!Q6,"Max of the serie","ytd",$B11,,,"inflation adjusted",,,,,{"std.tec.dtovlr=true"}),"")</f>
        <v>35621</v>
      </c>
      <c r="I11" s="77">
        <f>IFERROR(_xll.ECONOMATICA('Evolução Diária de Preço-Volume'!Q6,"Max of the serie","ytd",$B11,,,"usd"),"")</f>
        <v>855.42025316320405</v>
      </c>
      <c r="J11" s="116">
        <f>IFERROR(_xll.ECONOMATICA('Evolução Diária de Preço-Volume'!Q6,"Max of the serie","ytd",$B11,,,"usd",,,,,{"std.tec.dtovlr=true"}),"")</f>
        <v>35621</v>
      </c>
    </row>
    <row r="12" spans="2:21" x14ac:dyDescent="0.3">
      <c r="B12" s="81">
        <f>IF('Variação Anual (R$-IPCA-USD)'!B8="","",'Variação Anual (R$-IPCA-USD)'!B8)</f>
        <v>36160</v>
      </c>
      <c r="C12" s="77">
        <f>IFERROR(_xll.ECONOMATICA('Evolução Diária de Preço-Volume'!Q6,"Max of the serie","ytd",$B12,,,,,,),"")</f>
        <v>1903.91003417969</v>
      </c>
      <c r="D12" s="116">
        <f>IFERROR(_xll.ECONOMATICA('Evolução Diária de Preço-Volume'!Q6,"Max of the serie","ytd",$B12,,,,,,,,{"std.tec.dtovlr=true"}),"")</f>
        <v>35919</v>
      </c>
      <c r="F12" s="77">
        <f>IFERROR(_xll.ECONOMATICA('Evolução Diária de Preço-Volume'!Q6,"Max of the serie","ytd",$B12,,,"inflation adjusted"),"")</f>
        <v>3106.4737014584198</v>
      </c>
      <c r="G12" s="116">
        <f>IFERROR(_xll.ECONOMATICA('Evolução Diária de Preço-Volume'!Q6,"Max of the serie","ytd",$B12,,,"inflation adjusted",,,,,{"std.tec.dtovlr=true"}),"")</f>
        <v>35919</v>
      </c>
      <c r="I12" s="77">
        <f>IFERROR(_xll.ECONOMATICA('Evolução Diária de Preço-Volume'!Q6,"Max of the serie","ytd",$B12,,,"usd"),"")</f>
        <v>673.47365906555206</v>
      </c>
      <c r="J12" s="116">
        <f>IFERROR(_xll.ECONOMATICA('Evolução Diária de Preço-Volume'!Q6,"Max of the serie","ytd",$B12,,,"usd",,,,,{"std.tec.dtovlr=true"}),"")</f>
        <v>35919</v>
      </c>
    </row>
    <row r="13" spans="2:21" x14ac:dyDescent="0.3">
      <c r="B13" s="81">
        <f>IF('Variação Anual (R$-IPCA-USD)'!B9="","",'Variação Anual (R$-IPCA-USD)'!B9)</f>
        <v>36525</v>
      </c>
      <c r="C13" s="77">
        <f>IFERROR(_xll.ECONOMATICA('Evolução Diária de Preço-Volume'!Q6,"Max of the serie","ytd",$B13,,,,,,),"")</f>
        <v>1878.35998535156</v>
      </c>
      <c r="D13" s="116">
        <f>IFERROR(_xll.ECONOMATICA('Evolução Diária de Preço-Volume'!Q6,"Max of the serie","ytd",$B13,,,,,,,,{"std.tec.dtovlr=true"}),"")</f>
        <v>36446</v>
      </c>
      <c r="F13" s="77">
        <f>IFERROR(_xll.ECONOMATICA('Evolução Diária de Preço-Volume'!Q6,"Max of the serie","ytd",$B13,,,"inflation adjusted"),"")</f>
        <v>2886.2589500844501</v>
      </c>
      <c r="G13" s="116">
        <f>IFERROR(_xll.ECONOMATICA('Evolução Diária de Preço-Volume'!Q6,"Max of the serie","ytd",$B13,,,"inflation adjusted",,,,,{"std.tec.dtovlr=true"}),"")</f>
        <v>36446</v>
      </c>
      <c r="I13" s="77">
        <f>IFERROR(_xll.ECONOMATICA('Evolução Diária de Preço-Volume'!Q6,"Max of the serie","ytd",$B13,,,"usd"),"")</f>
        <v>541.31411681603595</v>
      </c>
      <c r="J13" s="116">
        <f>IFERROR(_xll.ECONOMATICA('Evolução Diária de Preço-Volume'!Q6,"Max of the serie","ytd",$B13,,,"usd",,,,,{"std.tec.dtovlr=true"}),"")</f>
        <v>36446</v>
      </c>
    </row>
    <row r="14" spans="2:21" x14ac:dyDescent="0.3">
      <c r="B14" s="81">
        <f>IF('Variação Anual (R$-IPCA-USD)'!B10="","",'Variação Anual (R$-IPCA-USD)'!B10)</f>
        <v>36891</v>
      </c>
      <c r="C14" s="77">
        <f>IFERROR(_xll.ECONOMATICA('Evolução Diária de Preço-Volume'!Q6,"Max of the serie","ytd",$B14,,,,,,),"")</f>
        <v>1898.11999511719</v>
      </c>
      <c r="D14" s="116">
        <f>IFERROR(_xll.ECONOMATICA('Evolução Diária de Preço-Volume'!Q6,"Max of the serie","ytd",$B14,,,,,,,,{"std.tec.dtovlr=true"}),"")</f>
        <v>36544</v>
      </c>
      <c r="F14" s="77">
        <f>IFERROR(_xll.ECONOMATICA('Evolução Diária de Preço-Volume'!Q6,"Max of the serie","ytd",$B14,,,"inflation adjusted"),"")</f>
        <v>2875.5955999940602</v>
      </c>
      <c r="G14" s="116">
        <f>IFERROR(_xll.ECONOMATICA('Evolução Diária de Preço-Volume'!Q6,"Max of the serie","ytd",$B14,,,"inflation adjusted",,,,,{"std.tec.dtovlr=true"}),"")</f>
        <v>36544</v>
      </c>
      <c r="I14" s="77">
        <f>IFERROR(_xll.ECONOMATICA('Evolução Diária de Preço-Volume'!Q6,"Max of the serie","ytd",$B14,,,"usd"),"")</f>
        <v>544.53944639954705</v>
      </c>
      <c r="J14" s="116">
        <f>IFERROR(_xll.ECONOMATICA('Evolução Diária de Preço-Volume'!Q6,"Max of the serie","ytd",$B14,,,"usd",,,,,{"std.tec.dtovlr=true"}),"")</f>
        <v>36542</v>
      </c>
    </row>
    <row r="15" spans="2:21" x14ac:dyDescent="0.3">
      <c r="B15" s="81">
        <f>IF('Variação Anual (R$-IPCA-USD)'!B11="","",'Variação Anual (R$-IPCA-USD)'!B11)</f>
        <v>37256</v>
      </c>
      <c r="C15" s="77">
        <f>IFERROR(_xll.ECONOMATICA('Evolução Diária de Preço-Volume'!Q6,"Max of the serie","ytd",$B15,,,,,,),"")</f>
        <v>1418.43994140625</v>
      </c>
      <c r="D15" s="116">
        <f>IFERROR(_xll.ECONOMATICA('Evolução Diária de Preço-Volume'!Q6,"Max of the serie","ytd",$B15,,,,,,,,{"std.tec.dtovlr=true"}),"")</f>
        <v>37047</v>
      </c>
      <c r="F15" s="77">
        <f>IFERROR(_xll.ECONOMATICA('Evolução Diária de Preço-Volume'!Q6,"Max of the serie","ytd",$B15,,,"inflation adjusted"),"")</f>
        <v>2062.3436934761698</v>
      </c>
      <c r="G15" s="116">
        <f>IFERROR(_xll.ECONOMATICA('Evolução Diária de Preço-Volume'!Q6,"Max of the serie","ytd",$B15,,,"inflation adjusted",,,,,{"std.tec.dtovlr=true"}),"")</f>
        <v>37047</v>
      </c>
      <c r="I15" s="77">
        <f>IFERROR(_xll.ECONOMATICA('Evolução Diária de Preço-Volume'!Q6,"Max of the serie","ytd",$B15,,,"usd"),"")</f>
        <v>402.125169474632</v>
      </c>
      <c r="J15" s="116">
        <f>IFERROR(_xll.ECONOMATICA('Evolução Diária de Preço-Volume'!Q6,"Max of the serie","ytd",$B15,,,"usd",,,,,{"std.tec.dtovlr=true"}),"")</f>
        <v>37049</v>
      </c>
    </row>
    <row r="16" spans="2:21" x14ac:dyDescent="0.3">
      <c r="B16" s="81">
        <f>IF('Variação Anual (R$-IPCA-USD)'!B12="","",'Variação Anual (R$-IPCA-USD)'!B12)</f>
        <v>37621</v>
      </c>
      <c r="C16" s="77">
        <f>IFERROR(_xll.ECONOMATICA('Evolução Diária de Preço-Volume'!Q6,"Max of the serie","ytd",$B16,,,,,,),"")</f>
        <v>1406.97998046875</v>
      </c>
      <c r="D16" s="116">
        <f>IFERROR(_xll.ECONOMATICA('Evolução Diária de Preço-Volume'!Q6,"Max of the serie","ytd",$B16,,,,,,,,{"std.tec.dtovlr=true"}),"")</f>
        <v>37602</v>
      </c>
      <c r="F16" s="77">
        <f>IFERROR(_xll.ECONOMATICA('Evolução Diária de Preço-Volume'!Q6,"Max of the serie","ytd",$B16,,,"inflation adjusted"),"")</f>
        <v>2055.4818263799002</v>
      </c>
      <c r="G16" s="116">
        <f>IFERROR(_xll.ECONOMATICA('Evolução Diária de Preço-Volume'!Q6,"Max of the serie","ytd",$B16,,,"inflation adjusted",,,,,{"std.tec.dtovlr=true"}),"")</f>
        <v>37602</v>
      </c>
      <c r="I16" s="77">
        <f>IFERROR(_xll.ECONOMATICA('Evolução Diária de Preço-Volume'!Q6,"Max of the serie","ytd",$B16,,,"usd"),"")</f>
        <v>402.02864070329798</v>
      </c>
      <c r="J16" s="116">
        <f>IFERROR(_xll.ECONOMATICA('Evolução Diária de Preço-Volume'!Q6,"Max of the serie","ytd",$B16,,,"usd",,,,,{"std.tec.dtovlr=true"}),"")</f>
        <v>37607</v>
      </c>
      <c r="T16" s="1"/>
      <c r="U16" s="1"/>
    </row>
    <row r="17" spans="2:10" x14ac:dyDescent="0.3">
      <c r="B17" s="81">
        <f>IF('Variação Anual (R$-IPCA-USD)'!B13="","",'Variação Anual (R$-IPCA-USD)'!B13)</f>
        <v>37986</v>
      </c>
      <c r="C17" s="77">
        <f>IFERROR(_xll.ECONOMATICA('Evolução Diária de Preço-Volume'!Q6,"Max of the serie","ytd",$B17,,,,,,),"")</f>
        <v>2452.07999999821</v>
      </c>
      <c r="D17" s="116">
        <f>IFERROR(_xll.ECONOMATICA('Evolução Diária de Preço-Volume'!Q6,"Max of the serie","ytd",$B17,,,,,,,,{"std.tec.dtovlr=true"}),"")</f>
        <v>37984</v>
      </c>
      <c r="F17" s="77">
        <f>IFERROR(_xll.ECONOMATICA('Evolução Diária de Preço-Volume'!Q6,"Max of the serie","ytd",$B17,,,"inflation adjusted"),"")</f>
        <v>3549.37414055318</v>
      </c>
      <c r="G17" s="116">
        <f>IFERROR(_xll.ECONOMATICA('Evolução Diária de Preço-Volume'!Q6,"Max of the serie","ytd",$B17,,,"inflation adjusted",,,,,{"std.tec.dtovlr=true"}),"")</f>
        <v>37984</v>
      </c>
      <c r="I17" s="77">
        <f>IFERROR(_xll.ECONOMATICA('Evolução Diária de Preço-Volume'!Q6,"Max of the serie","ytd",$B17,,,"usd"),"")</f>
        <v>707.67099567037098</v>
      </c>
      <c r="J17" s="116">
        <f>IFERROR(_xll.ECONOMATICA('Evolução Diária de Preço-Volume'!Q6,"Max of the serie","ytd",$B17,,,"usd",,,,,{"std.tec.dtovlr=true"}),"")</f>
        <v>37984</v>
      </c>
    </row>
    <row r="18" spans="2:10" x14ac:dyDescent="0.3">
      <c r="B18" s="81">
        <f>IF('Variação Anual (R$-IPCA-USD)'!B14="","",'Variação Anual (R$-IPCA-USD)'!B14)</f>
        <v>38352</v>
      </c>
      <c r="C18" s="77">
        <f>IFERROR(_xll.ECONOMATICA('Evolução Diária de Preço-Volume'!Q6,"Max of the serie","ytd",$B18,,,,,,),"")</f>
        <v>3710.3900000006001</v>
      </c>
      <c r="D18" s="116">
        <f>IFERROR(_xll.ECONOMATICA('Evolução Diária de Preço-Volume'!Q6,"Max of the serie","ytd",$B18,,,,,,,,{"std.tec.dtovlr=true"}),"")</f>
        <v>38351</v>
      </c>
      <c r="F18" s="77">
        <f>IFERROR(_xll.ECONOMATICA('Evolução Diária de Preço-Volume'!Q6,"Max of the serie","ytd",$B18,,,"inflation adjusted"),"")</f>
        <v>5087.11951327324</v>
      </c>
      <c r="G18" s="116">
        <f>IFERROR(_xll.ECONOMATICA('Evolução Diária de Preço-Volume'!Q6,"Max of the serie","ytd",$B18,,,"inflation adjusted",,,,,{"std.tec.dtovlr=true"}),"")</f>
        <v>38351</v>
      </c>
      <c r="I18" s="77">
        <f>IFERROR(_xll.ECONOMATICA('Evolução Diária de Preço-Volume'!Q6,"Max of the serie","ytd",$B18,,,"usd"),"")</f>
        <v>1132.2520598117301</v>
      </c>
      <c r="J18" s="116">
        <f>IFERROR(_xll.ECONOMATICA('Evolução Diária de Preço-Volume'!Q6,"Max of the serie","ytd",$B18,,,"usd",,,,,{"std.tec.dtovlr=true"}),"")</f>
        <v>38351</v>
      </c>
    </row>
    <row r="19" spans="2:10" x14ac:dyDescent="0.3">
      <c r="B19" s="81">
        <f>IF('Variação Anual (R$-IPCA-USD)'!B15="","",'Variação Anual (R$-IPCA-USD)'!B15)</f>
        <v>38717</v>
      </c>
      <c r="C19" s="77">
        <f>IFERROR(_xll.ECONOMATICA('Evolução Diária de Preço-Volume'!Q6,"Max of the serie","ytd",$B19,,,,,,),"")</f>
        <v>5235.6499999985099</v>
      </c>
      <c r="D19" s="116">
        <f>IFERROR(_xll.ECONOMATICA('Evolução Diária de Preço-Volume'!Q6,"Max of the serie","ytd",$B19,,,,,,,,{"std.tec.dtovlr=true"}),"")</f>
        <v>38695</v>
      </c>
      <c r="F19" s="77">
        <f>IFERROR(_xll.ECONOMATICA('Evolução Diária de Preço-Volume'!Q6,"Max of the serie","ytd",$B19,,,"inflation adjusted"),"")</f>
        <v>6990.4358948394702</v>
      </c>
      <c r="G19" s="116">
        <f>IFERROR(_xll.ECONOMATICA('Evolução Diária de Preço-Volume'!Q6,"Max of the serie","ytd",$B19,,,"inflation adjusted",,,,,{"std.tec.dtovlr=true"}),"")</f>
        <v>38695</v>
      </c>
      <c r="I19" s="77">
        <f>IFERROR(_xll.ECONOMATICA('Evolução Diária de Preço-Volume'!Q6,"Max of the serie","ytd",$B19,,,"usd"),"")</f>
        <v>1539.8970588222101</v>
      </c>
      <c r="J19" s="116">
        <f>IFERROR(_xll.ECONOMATICA('Evolução Diária de Preço-Volume'!Q6,"Max of the serie","ytd",$B19,,,"usd",,,,,{"std.tec.dtovlr=true"}),"")</f>
        <v>38695</v>
      </c>
    </row>
    <row r="20" spans="2:10" x14ac:dyDescent="0.3">
      <c r="B20" s="81">
        <f>IF('Variação Anual (R$-IPCA-USD)'!B16="","",'Variação Anual (R$-IPCA-USD)'!B16)</f>
        <v>39082</v>
      </c>
      <c r="C20" s="77">
        <f>IFERROR(_xll.ECONOMATICA('Evolução Diária de Preço-Volume'!Q6,"Max of the serie","ytd",$B20,,,,,,),"")</f>
        <v>13143.5699999928</v>
      </c>
      <c r="D20" s="116">
        <f>IFERROR(_xll.ECONOMATICA('Evolução Diária de Preço-Volume'!Q6,"Max of the serie","ytd",$B20,,,,,,,,{"std.tec.dtovlr=true"}),"")</f>
        <v>39069</v>
      </c>
      <c r="F20" s="77">
        <f>IFERROR(_xll.ECONOMATICA('Evolução Diária de Preço-Volume'!Q6,"Max of the serie","ytd",$B20,,,"inflation adjusted"),"")</f>
        <v>17197.465669184901</v>
      </c>
      <c r="G20" s="116">
        <f>IFERROR(_xll.ECONOMATICA('Evolução Diária de Preço-Volume'!Q6,"Max of the serie","ytd",$B20,,,"inflation adjusted",,,,,{"std.tec.dtovlr=true"}),"")</f>
        <v>39069</v>
      </c>
      <c r="I20" s="77">
        <f>IFERROR(_xll.ECONOMATICA('Evolução Diária de Preço-Volume'!Q6,"Max of the serie","ytd",$B20,,,"usd"),"")</f>
        <v>4107.3656249940404</v>
      </c>
      <c r="J20" s="116">
        <f>IFERROR(_xll.ECONOMATICA('Evolução Diária de Preço-Volume'!Q6,"Max of the serie","ytd",$B20,,,"usd",,,,,{"std.tec.dtovlr=true"}),"")</f>
        <v>39069</v>
      </c>
    </row>
    <row r="21" spans="2:10" x14ac:dyDescent="0.3">
      <c r="B21" s="81">
        <f>IF('Variação Anual (R$-IPCA-USD)'!B17="","",'Variação Anual (R$-IPCA-USD)'!B17)</f>
        <v>39447</v>
      </c>
      <c r="C21" s="77">
        <f>IFERROR(_xll.ECONOMATICA('Evolução Diária de Preço-Volume'!Q6,"Max of the serie","ytd",$B21,,,,,,),"")</f>
        <v>23789.75</v>
      </c>
      <c r="D21" s="116">
        <f>IFERROR(_xll.ECONOMATICA('Evolução Diária de Preço-Volume'!Q6,"Max of the serie","ytd",$B21,,,,,,,,{"std.tec.dtovlr=true"}),"")</f>
        <v>39287</v>
      </c>
      <c r="F21" s="77">
        <f>IFERROR(_xll.ECONOMATICA('Evolução Diária de Preço-Volume'!Q6,"Max of the serie","ytd",$B21,,,"inflation adjusted"),"")</f>
        <v>30242.0515624285</v>
      </c>
      <c r="G21" s="116">
        <f>IFERROR(_xll.ECONOMATICA('Evolução Diária de Preço-Volume'!Q6,"Max of the serie","ytd",$B21,,,"inflation adjusted",,,,,{"std.tec.dtovlr=true"}),"")</f>
        <v>39287</v>
      </c>
      <c r="I21" s="77">
        <f>IFERROR(_xll.ECONOMATICA('Evolução Diária de Preço-Volume'!Q6,"Max of the serie","ytd",$B21,,,"usd"),"")</f>
        <v>7561.4633333310503</v>
      </c>
      <c r="J21" s="116">
        <f>IFERROR(_xll.ECONOMATICA('Evolução Diária de Preço-Volume'!Q6,"Max of the serie","ytd",$B21,,,"usd",,,,,{"std.tec.dtovlr=true"}),"")</f>
        <v>39370</v>
      </c>
    </row>
    <row r="22" spans="2:10" x14ac:dyDescent="0.3">
      <c r="B22" s="81">
        <f>IF('Variação Anual (R$-IPCA-USD)'!B18="","",'Variação Anual (R$-IPCA-USD)'!B18)</f>
        <v>39813</v>
      </c>
      <c r="C22" s="77">
        <f>IFERROR(_xll.ECONOMATICA('Evolução Diária de Preço-Volume'!Q6,"Max of the serie","ytd",$B22,,,,,,),"")</f>
        <v>18309.7599999905</v>
      </c>
      <c r="D22" s="116">
        <f>IFERROR(_xll.ECONOMATICA('Evolução Diária de Preço-Volume'!Q6,"Max of the serie","ytd",$B22,,,,,,,,{"std.tec.dtovlr=true"}),"")</f>
        <v>39545</v>
      </c>
      <c r="F22" s="77">
        <f>IFERROR(_xll.ECONOMATICA('Evolução Diária de Preço-Volume'!Q6,"Max of the serie","ytd",$B22,,,"inflation adjusted"),"")</f>
        <v>22204.5061395466</v>
      </c>
      <c r="G22" s="116">
        <f>IFERROR(_xll.ECONOMATICA('Evolução Diária de Preço-Volume'!Q6,"Max of the serie","ytd",$B22,,,"inflation adjusted",,,,,{"std.tec.dtovlr=true"}),"")</f>
        <v>39506</v>
      </c>
      <c r="I22" s="77">
        <f>IFERROR(_xll.ECONOMATICA('Evolução Diária de Preço-Volume'!Q6,"Max of the serie","ytd",$B22,,,"usd"),"")</f>
        <v>6806.6022304817998</v>
      </c>
      <c r="J22" s="116">
        <f>IFERROR(_xll.ECONOMATICA('Evolução Diária de Preço-Volume'!Q6,"Max of the serie","ytd",$B22,,,"usd",,,,,{"std.tec.dtovlr=true"}),"")</f>
        <v>39545</v>
      </c>
    </row>
    <row r="23" spans="2:10" x14ac:dyDescent="0.3">
      <c r="B23" s="81">
        <f>IF('Variação Anual (R$-IPCA-USD)'!B19="","",'Variação Anual (R$-IPCA-USD)'!B19)</f>
        <v>40178</v>
      </c>
      <c r="C23" s="77">
        <f>IFERROR(_xll.ECONOMATICA('Evolução Diária de Preço-Volume'!Q6,"Max of the serie","ytd",$B23,,,,,,),"")</f>
        <v>15590.6400000006</v>
      </c>
      <c r="D23" s="116">
        <f>IFERROR(_xll.ECONOMATICA('Evolução Diária de Preço-Volume'!Q6,"Max of the serie","ytd",$B23,,,,,,,,{"std.tec.dtovlr=true"}),"")</f>
        <v>40098</v>
      </c>
      <c r="F23" s="77">
        <f>IFERROR(_xll.ECONOMATICA('Evolução Diária de Preço-Volume'!Q6,"Max of the serie","ytd",$B23,,,"inflation adjusted"),"")</f>
        <v>18730.3134168088</v>
      </c>
      <c r="G23" s="116">
        <f>IFERROR(_xll.ECONOMATICA('Evolução Diária de Preço-Volume'!Q6,"Max of the serie","ytd",$B23,,,"inflation adjusted",,,,,{"std.tec.dtovlr=true"}),"")</f>
        <v>40098</v>
      </c>
      <c r="I23" s="77">
        <f>IFERROR(_xll.ECONOMATICA('Evolução Diária de Preço-Volume'!Q6,"Max of the serie","ytd",$B23,,,"usd"),"")</f>
        <v>5476.16438356042</v>
      </c>
      <c r="J23" s="116">
        <f>IFERROR(_xll.ECONOMATICA('Evolução Diária de Preço-Volume'!Q6,"Max of the serie","ytd",$B23,,,"usd",,,,,{"std.tec.dtovlr=true"}),"")</f>
        <v>40098</v>
      </c>
    </row>
    <row r="24" spans="2:10" x14ac:dyDescent="0.3">
      <c r="B24" s="81">
        <f>IF('Variação Anual (R$-IPCA-USD)'!B20="","",'Variação Anual (R$-IPCA-USD)'!B20)</f>
        <v>40543</v>
      </c>
      <c r="C24" s="77">
        <f>IFERROR(_xll.ECONOMATICA('Evolução Diária de Preço-Volume'!Q6,"Max of the serie","ytd",$B24,,,,,,),"")</f>
        <v>23374.5699999928</v>
      </c>
      <c r="D24" s="116">
        <f>IFERROR(_xll.ECONOMATICA('Evolução Diária de Preço-Volume'!Q6,"Max of the serie","ytd",$B24,,,,,,,,{"std.tec.dtovlr=true"}),"")</f>
        <v>40543</v>
      </c>
      <c r="F24" s="77">
        <f>IFERROR(_xll.ECONOMATICA('Evolução Diária de Preço-Volume'!Q6,"Max of the serie","ytd",$B24,,,"inflation adjusted"),"")</f>
        <v>26696.3065972328</v>
      </c>
      <c r="G24" s="116">
        <f>IFERROR(_xll.ECONOMATICA('Evolução Diária de Preço-Volume'!Q6,"Max of the serie","ytd",$B24,,,"inflation adjusted",,,,,{"std.tec.dtovlr=true"}),"")</f>
        <v>40542</v>
      </c>
      <c r="I24" s="77">
        <f>IFERROR(_xll.ECONOMATICA('Evolução Diária de Preço-Volume'!Q6,"Max of the serie","ytd",$B24,,,"usd"),"")</f>
        <v>8348.0607142895497</v>
      </c>
      <c r="J24" s="116">
        <f>IFERROR(_xll.ECONOMATICA('Evolução Diária de Preço-Volume'!Q6,"Max of the serie","ytd",$B24,,,"usd",,,,,{"std.tec.dtovlr=true"}),"")</f>
        <v>40543</v>
      </c>
    </row>
    <row r="25" spans="2:10" x14ac:dyDescent="0.3">
      <c r="B25" s="81">
        <f>IF('Variação Anual (R$-IPCA-USD)'!B21="","",'Variação Anual (R$-IPCA-USD)'!B21)</f>
        <v>40908</v>
      </c>
      <c r="C25" s="77">
        <f>IFERROR(_xll.ECONOMATICA('Evolução Diária de Preço-Volume'!Q6,"Max of the serie","ytd",$B25,,,,,,),"")</f>
        <v>23777.039999991699</v>
      </c>
      <c r="D25" s="116">
        <f>IFERROR(_xll.ECONOMATICA('Evolução Diária de Preço-Volume'!Q6,"Max of the serie","ytd",$B25,,,,,,,,{"std.tec.dtovlr=true"}),"")</f>
        <v>40581</v>
      </c>
      <c r="F25" s="77">
        <f>IFERROR(_xll.ECONOMATICA('Evolução Diária de Preço-Volume'!Q6,"Max of the serie","ytd",$B25,,,"inflation adjusted"),"")</f>
        <v>27007.0709826946</v>
      </c>
      <c r="G25" s="116">
        <f>IFERROR(_xll.ECONOMATICA('Evolução Diária de Preço-Volume'!Q6,"Max of the serie","ytd",$B25,,,"inflation adjusted",,,,,{"std.tec.dtovlr=true"}),"")</f>
        <v>40546</v>
      </c>
      <c r="I25" s="77">
        <f>IFERROR(_xll.ECONOMATICA('Evolução Diária de Preço-Volume'!Q6,"Max of the serie","ytd",$B25,,,"usd"),"")</f>
        <v>8614.8695652186907</v>
      </c>
      <c r="J25" s="116">
        <f>IFERROR(_xll.ECONOMATICA('Evolução Diária de Preço-Volume'!Q6,"Max of the serie","ytd",$B25,,,"usd",,,,,{"std.tec.dtovlr=true"}),"")</f>
        <v>40581</v>
      </c>
    </row>
    <row r="26" spans="2:10" x14ac:dyDescent="0.3">
      <c r="B26" s="81">
        <f>IF('Variação Anual (R$-IPCA-USD)'!B22="","",'Variação Anual (R$-IPCA-USD)'!B22)</f>
        <v>41274</v>
      </c>
      <c r="C26" s="77">
        <f>IFERROR(_xll.ECONOMATICA('Evolução Diária de Preço-Volume'!Q6,"Max of the serie","ytd",$B26,,,,,,),"")</f>
        <v>24051.620000004801</v>
      </c>
      <c r="D26" s="116">
        <f>IFERROR(_xll.ECONOMATICA('Evolução Diária de Preço-Volume'!Q6,"Max of the serie","ytd",$B26,,,,,,,,{"std.tec.dtovlr=true"}),"")</f>
        <v>41001</v>
      </c>
      <c r="F26" s="77">
        <f>IFERROR(_xll.ECONOMATICA('Evolução Diária de Preço-Volume'!Q6,"Max of the serie","ytd",$B26,,,"inflation adjusted"),"")</f>
        <v>25936.430730014999</v>
      </c>
      <c r="G26" s="116">
        <f>IFERROR(_xll.ECONOMATICA('Evolução Diária de Preço-Volume'!Q6,"Max of the serie","ytd",$B26,,,"inflation adjusted",,,,,{"std.tec.dtovlr=true"}),"")</f>
        <v>41001</v>
      </c>
      <c r="I26" s="77">
        <f>IFERROR(_xll.ECONOMATICA('Evolução Diária de Preço-Volume'!Q6,"Max of the serie","ytd",$B26,,,"usd"),"")</f>
        <v>9041.9624060243405</v>
      </c>
      <c r="J26" s="116">
        <f>IFERROR(_xll.ECONOMATICA('Evolução Diária de Preço-Volume'!Q6,"Max of the serie","ytd",$B26,,,"usd",,,,,{"std.tec.dtovlr=true"}),"")</f>
        <v>41001</v>
      </c>
    </row>
    <row r="27" spans="2:10" x14ac:dyDescent="0.3">
      <c r="B27" s="81">
        <f>IF('Variação Anual (R$-IPCA-USD)'!B23="","",'Variação Anual (R$-IPCA-USD)'!B23)</f>
        <v>41639</v>
      </c>
      <c r="C27" s="77">
        <f>IFERROR(_xll.ECONOMATICA('Evolução Diária de Preço-Volume'!Q6,"Max of the serie","ytd",$B27,,,,,,),"")</f>
        <v>21905.5200000107</v>
      </c>
      <c r="D27" s="116">
        <f>IFERROR(_xll.ECONOMATICA('Evolução Diária de Preço-Volume'!Q6,"Max of the serie","ytd",$B27,,,,,,,,{"std.tec.dtovlr=true"}),"")</f>
        <v>41285</v>
      </c>
      <c r="F27" s="77">
        <f>IFERROR(_xll.ECONOMATICA('Evolução Diária de Preço-Volume'!Q6,"Max of the serie","ytd",$B27,,,"inflation adjusted"),"")</f>
        <v>24224.7765580714</v>
      </c>
      <c r="G27" s="116">
        <f>IFERROR(_xll.ECONOMATICA('Evolução Diária de Preço-Volume'!Q6,"Max of the serie","ytd",$B27,,,"inflation adjusted",,,,,{"std.tec.dtovlr=true"}),"")</f>
        <v>41306</v>
      </c>
      <c r="I27" s="77">
        <f>IFERROR(_xll.ECONOMATICA('Evolução Diária de Preço-Volume'!Q6,"Max of the serie","ytd",$B27,,,"usd"),"")</f>
        <v>8658.3083004057407</v>
      </c>
      <c r="J27" s="116">
        <f>IFERROR(_xll.ECONOMATICA('Evolução Diária de Preço-Volume'!Q6,"Max of the serie","ytd",$B27,,,"usd",,,,,{"std.tec.dtovlr=true"}),"")</f>
        <v>41285</v>
      </c>
    </row>
    <row r="28" spans="2:10" x14ac:dyDescent="0.3">
      <c r="B28" s="81">
        <f>IF('Variação Anual (R$-IPCA-USD)'!B24="","",'Variação Anual (R$-IPCA-USD)'!B24)</f>
        <v>42004</v>
      </c>
      <c r="C28" s="77">
        <f>IFERROR(_xll.ECONOMATICA('Evolução Diária de Preço-Volume'!Q6,"Max of the serie","ytd",$B28,,,,,,),"")</f>
        <v>17248.5699999928</v>
      </c>
      <c r="D28" s="116">
        <f>IFERROR(_xll.ECONOMATICA('Evolução Diária de Preço-Volume'!Q6,"Max of the serie","ytd",$B28,,,,,,,,{"std.tec.dtovlr=true"}),"")</f>
        <v>41890</v>
      </c>
      <c r="F28" s="77">
        <f>IFERROR(_xll.ECONOMATICA('Evolução Diária de Preço-Volume'!Q6,"Max of the serie","ytd",$B28,,,"inflation adjusted"),"")</f>
        <v>18544.949243932999</v>
      </c>
      <c r="G28" s="116">
        <f>IFERROR(_xll.ECONOMATICA('Evolução Diária de Preço-Volume'!Q6,"Max of the serie","ytd",$B28,,,"inflation adjusted",,,,,{"std.tec.dtovlr=true"}),"")</f>
        <v>41829</v>
      </c>
      <c r="I28" s="77">
        <f>IFERROR(_xll.ECONOMATICA('Evolução Diária de Preço-Volume'!Q6,"Max of the serie","ytd",$B28,,,"usd"),"")</f>
        <v>6183.6340762078798</v>
      </c>
      <c r="J28" s="116">
        <f>IFERROR(_xll.ECONOMATICA('Evolução Diária de Preço-Volume'!Q6,"Max of the serie","ytd",$B28,,,"usd",,,,,{"std.tec.dtovlr=true"}),"")</f>
        <v>41829</v>
      </c>
    </row>
    <row r="29" spans="2:10" x14ac:dyDescent="0.3">
      <c r="B29" s="81">
        <f>IF('Variação Anual (R$-IPCA-USD)'!B25="","",'Variação Anual (R$-IPCA-USD)'!B25)</f>
        <v>42369</v>
      </c>
      <c r="C29" s="77">
        <f>IFERROR(_xll.ECONOMATICA('Evolução Diária de Preço-Volume'!Q6,"Max of the serie","ytd",$B29,,,,,,),"")</f>
        <v>14540.9300000072</v>
      </c>
      <c r="D29" s="116">
        <f>IFERROR(_xll.ECONOMATICA('Evolução Diária de Preço-Volume'!Q6,"Max of the serie","ytd",$B29,,,,,,,,{"std.tec.dtovlr=true"}),"")</f>
        <v>42010</v>
      </c>
      <c r="F29" s="77">
        <f>IFERROR(_xll.ECONOMATICA('Evolução Diária de Preço-Volume'!Q6,"Max of the serie","ytd",$B29,,,"inflation adjusted"),"")</f>
        <v>15557.0540003926</v>
      </c>
      <c r="G29" s="116">
        <f>IFERROR(_xll.ECONOMATICA('Evolução Diária de Preço-Volume'!Q6,"Max of the serie","ytd",$B29,,,"inflation adjusted",,,,,{"std.tec.dtovlr=true"}),"")</f>
        <v>42010</v>
      </c>
      <c r="I29" s="77">
        <f>IFERROR(_xll.ECONOMATICA('Evolução Diária de Preço-Volume'!Q6,"Max of the serie","ytd",$B29,,,"usd"),"")</f>
        <v>4877.86984233558</v>
      </c>
      <c r="J29" s="116">
        <f>IFERROR(_xll.ECONOMATICA('Evolução Diária de Preço-Volume'!Q6,"Max of the serie","ytd",$B29,,,"usd",,,,,{"std.tec.dtovlr=true"}),"")</f>
        <v>42010</v>
      </c>
    </row>
    <row r="30" spans="2:10" x14ac:dyDescent="0.3">
      <c r="B30" s="81">
        <f>IF('Variação Anual (R$-IPCA-USD)'!B26="","",'Variação Anual (R$-IPCA-USD)'!B26)</f>
        <v>42735</v>
      </c>
      <c r="C30" s="77">
        <f>IFERROR(_xll.ECONOMATICA('Evolução Diária de Preço-Volume'!Q6,"Max of the serie","ytd",$B30,,,,,,),"")</f>
        <v>15784.2900000066</v>
      </c>
      <c r="D30" s="116">
        <f>IFERROR(_xll.ECONOMATICA('Evolução Diária de Preço-Volume'!Q6,"Max of the serie","ytd",$B30,,,,,,,,{"std.tec.dtovlr=true"}),"")</f>
        <v>42684</v>
      </c>
      <c r="F30" s="77">
        <f>IFERROR(_xll.ECONOMATICA('Evolução Diária de Preço-Volume'!Q6,"Max of the serie","ytd",$B30,,,"inflation adjusted"),"")</f>
        <v>16429.523265034</v>
      </c>
      <c r="G30" s="116">
        <f>IFERROR(_xll.ECONOMATICA('Evolução Diária de Preço-Volume'!Q6,"Max of the serie","ytd",$B30,,,"inflation adjusted",,,,,{"std.tec.dtovlr=true"}),"")</f>
        <v>42620</v>
      </c>
      <c r="I30" s="77">
        <f>IFERROR(_xll.ECONOMATICA('Evolução Diária de Preço-Volume'!Q6,"Max of the serie","ytd",$B30,,,"usd"),"")</f>
        <v>4712.8801213949901</v>
      </c>
      <c r="J30" s="116">
        <f>IFERROR(_xll.ECONOMATICA('Evolução Diária de Preço-Volume'!Q6,"Max of the serie","ytd",$B30,,,"usd",,,,,{"std.tec.dtovlr=true"}),"")</f>
        <v>42600</v>
      </c>
    </row>
    <row r="31" spans="2:10" x14ac:dyDescent="0.3">
      <c r="B31" s="81">
        <f>IF('Variação Anual (R$-IPCA-USD)'!B27="","",'Variação Anual (R$-IPCA-USD)'!B27)</f>
        <v>43100</v>
      </c>
      <c r="C31" s="77">
        <f>IFERROR(_xll.ECONOMATICA('Evolução Diária de Preço-Volume'!Q6,"Max of the serie","ytd",$B31,,,,,,),"")</f>
        <v>20157.439999997601</v>
      </c>
      <c r="D31" s="116">
        <f>IFERROR(_xll.ECONOMATICA('Evolução Diária de Preço-Volume'!Q6,"Max of the serie","ytd",$B31,,,,,,,,{"std.tec.dtovlr=true"}),"")</f>
        <v>43045</v>
      </c>
      <c r="F31" s="77">
        <f>IFERROR(_xll.ECONOMATICA('Evolução Diária de Preço-Volume'!Q6,"Max of the serie","ytd",$B31,,,"inflation adjusted"),"")</f>
        <v>20727.288905888799</v>
      </c>
      <c r="G31" s="116">
        <f>IFERROR(_xll.ECONOMATICA('Evolução Diária de Preço-Volume'!Q6,"Max of the serie","ytd",$B31,,,"inflation adjusted",,,,,{"std.tec.dtovlr=true"}),"")</f>
        <v>43045</v>
      </c>
      <c r="I31" s="77">
        <f>IFERROR(_xll.ECONOMATICA('Evolução Diária de Preço-Volume'!Q6,"Max of the serie","ytd",$B31,,,"usd"),"")</f>
        <v>6240.6934984549898</v>
      </c>
      <c r="J31" s="116">
        <f>IFERROR(_xll.ECONOMATICA('Evolução Diária de Preço-Volume'!Q6,"Max of the serie","ytd",$B31,,,"usd",,,,,{"std.tec.dtovlr=true"}),"")</f>
        <v>43045</v>
      </c>
    </row>
    <row r="32" spans="2:10" x14ac:dyDescent="0.3">
      <c r="B32" s="81">
        <f>IF('Variação Anual (R$-IPCA-USD)'!B28="","",'Variação Anual (R$-IPCA-USD)'!B28)</f>
        <v>43465</v>
      </c>
      <c r="C32" s="77">
        <f>IFERROR(_xll.ECONOMATICA('Evolução Diária de Preço-Volume'!Q6,"Max of the serie","ytd",$B32,,,,,,),"")</f>
        <v>21516.090000003602</v>
      </c>
      <c r="D32" s="116">
        <f>IFERROR(_xll.ECONOMATICA('Evolução Diária de Preço-Volume'!Q6,"Max of the serie","ytd",$B32,,,,,,,,{"std.tec.dtovlr=true"}),"")</f>
        <v>43213</v>
      </c>
      <c r="F32" s="77">
        <f>IFERROR(_xll.ECONOMATICA('Evolução Diária de Preço-Volume'!Q6,"Max of the serie","ytd",$B32,,,"inflation adjusted"),"")</f>
        <v>22006.880696594701</v>
      </c>
      <c r="G32" s="116">
        <f>IFERROR(_xll.ECONOMATICA('Evolução Diária de Preço-Volume'!Q6,"Max of the serie","ytd",$B32,,,"inflation adjusted",,,,,{"std.tec.dtovlr=true"}),"")</f>
        <v>43126</v>
      </c>
      <c r="I32" s="77">
        <f>IFERROR(_xll.ECONOMATICA('Evolução Diária de Preço-Volume'!Q6,"Max of the serie","ytd",$B32,,,"usd"),"")</f>
        <v>6665.4553903341302</v>
      </c>
      <c r="J32" s="116">
        <f>IFERROR(_xll.ECONOMATICA('Evolução Diária de Preço-Volume'!Q6,"Max of the serie","ytd",$B32,,,"usd",,,,,{"std.tec.dtovlr=true"}),"")</f>
        <v>43213</v>
      </c>
    </row>
    <row r="33" spans="2:10" x14ac:dyDescent="0.3">
      <c r="B33" s="81">
        <f>IF('Variação Anual (R$-IPCA-USD)'!B29="","",'Variação Anual (R$-IPCA-USD)'!B29)</f>
        <v>43830</v>
      </c>
      <c r="C33" s="77">
        <f>IFERROR(_xll.ECONOMATICA('Evolução Diária de Preço-Volume'!Q6,"Max of the serie","ytd",$B33,,,,,,),"")</f>
        <v>21435.629999995199</v>
      </c>
      <c r="D33" s="116">
        <f>IFERROR(_xll.ECONOMATICA('Evolução Diária de Preço-Volume'!Q6,"Max of the serie","ytd",$B33,,,,,,,,{"std.tec.dtovlr=true"}),"")</f>
        <v>43563</v>
      </c>
      <c r="F33" s="77">
        <f>IFERROR(_xll.ECONOMATICA('Evolução Diária de Preço-Volume'!Q6,"Max of the serie","ytd",$B33,,,"inflation adjusted"),"")</f>
        <v>21469.5388635993</v>
      </c>
      <c r="G33" s="116">
        <f>IFERROR(_xll.ECONOMATICA('Evolução Diária de Preço-Volume'!Q6,"Max of the serie","ytd",$B33,,,"inflation adjusted",,,,,{"std.tec.dtovlr=true"}),"")</f>
        <v>43563</v>
      </c>
      <c r="I33" s="77">
        <f>IFERROR(_xll.ECONOMATICA('Evolução Diária de Preço-Volume'!Q6,"Max of the serie","ytd",$B33,,,"usd"),"")</f>
        <v>6525.3059360683001</v>
      </c>
      <c r="J33" s="116">
        <f>IFERROR(_xll.ECONOMATICA('Evolução Diária de Preço-Volume'!Q6,"Max of the serie","ytd",$B33,,,"usd",,,,,{"std.tec.dtovlr=true"}),"")</f>
        <v>43563</v>
      </c>
    </row>
    <row r="34" spans="2:10" x14ac:dyDescent="0.3">
      <c r="B34" s="81">
        <f>IF('Variação Anual (R$-IPCA-USD)'!B30="","",'Variação Anual (R$-IPCA-USD)'!B30)</f>
        <v>44196</v>
      </c>
      <c r="C34" s="77">
        <f>IFERROR(_xll.ECONOMATICA('Evolução Diária de Preço-Volume'!Q6,"Max of the serie","ytd",$B34,,,,,,),"")</f>
        <v>20734.7400000095</v>
      </c>
      <c r="D34" s="116">
        <f>IFERROR(_xll.ECONOMATICA('Evolução Diária de Preço-Volume'!Q6,"Max of the serie","ytd",$B34,,,,,,,,{"std.tec.dtovlr=true"}),"")</f>
        <v>43850</v>
      </c>
      <c r="F34" s="77">
        <f>IFERROR(_xll.ECONOMATICA('Evolução Diária de Preço-Volume'!Q6,"Max of the serie","ytd",$B34,,,"inflation adjusted"),"")</f>
        <v>20633.241354078102</v>
      </c>
      <c r="G34" s="116">
        <f>IFERROR(_xll.ECONOMATICA('Evolução Diária de Preço-Volume'!Q6,"Max of the serie","ytd",$B34,,,"inflation adjusted",,,,,{"std.tec.dtovlr=true"}),"")</f>
        <v>43850</v>
      </c>
      <c r="I34" s="77">
        <f>IFERROR(_xll.ECONOMATICA('Evolução Diária de Preço-Volume'!Q6,"Max of the serie","ytd",$B34,,,"usd"),"")</f>
        <v>6249.1681736037099</v>
      </c>
      <c r="J34" s="116">
        <f>IFERROR(_xll.ECONOMATICA('Evolução Diária de Preço-Volume'!Q6,"Max of the serie","ytd",$B34,,,"usd",,,,,{"std.tec.dtovlr=true"}),"")</f>
        <v>43850</v>
      </c>
    </row>
    <row r="35" spans="2:10" x14ac:dyDescent="0.3">
      <c r="B35" s="81" t="str">
        <f>IF('Variação Anual (R$-IPCA-USD)'!B31="","",'Variação Anual (R$-IPCA-USD)'!B31)</f>
        <v/>
      </c>
      <c r="C35" s="77" t="str">
        <f>IFERROR(_xll.ECONOMATICA('Evolução Diária de Preço-Volume'!Q6,"Max of the serie","ytd",$B35,,,,,,),"")</f>
        <v/>
      </c>
      <c r="D35" s="93" t="str">
        <f>IFERROR(_xll.ECONOMATICA('Evolução Diária de Preço-Volume'!Q6,"Max of the serie","ytd",$B35,,,,,,,,{"std.tec.dtovlr=true"}),"")</f>
        <v/>
      </c>
      <c r="F35" s="77" t="str">
        <f>IFERROR(_xll.ECONOMATICA('Evolução Diária de Preço-Volume'!Q6,"Max of the serie","ytd",$B35,,,"inflation adjusted"),"")</f>
        <v/>
      </c>
      <c r="G35" s="93" t="str">
        <f>IFERROR(_xll.ECONOMATICA('Evolução Diária de Preço-Volume'!Q6,"Max of the serie","ytd",$B35,,,"inflation adjusted",,,,,{"std.tec.dtovlr=true"}),"")</f>
        <v/>
      </c>
      <c r="I35" s="77" t="str">
        <f>IFERROR(_xll.ECONOMATICA('Evolução Diária de Preço-Volume'!Q6,"Max of the serie","ytd",$B35,,,"usd"),"")</f>
        <v/>
      </c>
      <c r="J35" s="93" t="str">
        <f>IFERROR(_xll.ECONOMATICA('Evolução Diária de Preço-Volume'!Q6,"Max of the serie","ytd",$B35,,,"usd",,,,,{"std.tec.dtovlr=true"}),"")</f>
        <v/>
      </c>
    </row>
    <row r="36" spans="2:10" x14ac:dyDescent="0.3">
      <c r="B36" s="81" t="str">
        <f>IF('Variação Anual (R$-IPCA-USD)'!B32="","",'Variação Anual (R$-IPCA-USD)'!B32)</f>
        <v/>
      </c>
      <c r="C36" s="77" t="str">
        <f>IFERROR(_xll.ECONOMATICA('Evolução Diária de Preço-Volume'!Q6,"Max of the serie","ytd",$B36,,,,,,),"")</f>
        <v/>
      </c>
      <c r="D36" s="93" t="str">
        <f>IFERROR(_xll.ECONOMATICA('Evolução Diária de Preço-Volume'!Q6,"Max of the serie","ytd",$B36,,,,,,,,{"std.tec.dtovlr=true"}),"")</f>
        <v/>
      </c>
      <c r="F36" s="77" t="str">
        <f>IFERROR(_xll.ECONOMATICA('Evolução Diária de Preço-Volume'!Q6,"Max of the serie","ytd",$B36,,,"inflation adjusted"),"")</f>
        <v/>
      </c>
      <c r="G36" s="93" t="str">
        <f>IFERROR(_xll.ECONOMATICA('Evolução Diária de Preço-Volume'!Q6,"Max of the serie","ytd",$B36,,,"inflation adjusted",,,,,{"std.tec.dtovlr=true"}),"")</f>
        <v/>
      </c>
      <c r="I36" s="77" t="str">
        <f>IFERROR(_xll.ECONOMATICA('Evolução Diária de Preço-Volume'!Q6,"Max of the serie","ytd",$B36,,,"usd"),"")</f>
        <v/>
      </c>
      <c r="J36" s="93" t="str">
        <f>IFERROR(_xll.ECONOMATICA('Evolução Diária de Preço-Volume'!Q6,"Max of the serie","ytd",$B36,,,"usd",,,,,{"std.tec.dtovlr=true"}),"")</f>
        <v/>
      </c>
    </row>
    <row r="37" spans="2:10" x14ac:dyDescent="0.3">
      <c r="B37" s="81" t="str">
        <f>IF('Variação Anual (R$-IPCA-USD)'!B33="","",'Variação Anual (R$-IPCA-USD)'!B33)</f>
        <v/>
      </c>
      <c r="C37" s="77" t="str">
        <f>IFERROR(_xll.ECONOMATICA('Evolução Diária de Preço-Volume'!Q6,"Max of the serie","ytd",$B37,,,,,,),"")</f>
        <v/>
      </c>
      <c r="D37" s="93" t="str">
        <f>IFERROR(_xll.ECONOMATICA('Evolução Diária de Preço-Volume'!Q6,"Max of the serie","ytd",$B37,,,,,,,,{"std.tec.dtovlr=true"}),"")</f>
        <v/>
      </c>
      <c r="F37" s="77" t="str">
        <f>IFERROR(_xll.ECONOMATICA('Evolução Diária de Preço-Volume'!Q6,"Max of the serie","ytd",$B37,,,"inflation adjusted"),"")</f>
        <v/>
      </c>
      <c r="G37" s="93" t="str">
        <f>IFERROR(_xll.ECONOMATICA('Evolução Diária de Preço-Volume'!Q6,"Max of the serie","ytd",$B37,,,"inflation adjusted",,,,,{"std.tec.dtovlr=true"}),"")</f>
        <v/>
      </c>
      <c r="I37" s="77" t="str">
        <f>IFERROR(_xll.ECONOMATICA('Evolução Diária de Preço-Volume'!Q6,"Max of the serie","ytd",$B37,,,"usd"),"")</f>
        <v/>
      </c>
      <c r="J37" s="93" t="str">
        <f>IFERROR(_xll.ECONOMATICA('Evolução Diária de Preço-Volume'!Q6,"Max of the serie","ytd",$B37,,,"usd",,,,,{"std.tec.dtovlr=true"}),"")</f>
        <v/>
      </c>
    </row>
    <row r="38" spans="2:10" x14ac:dyDescent="0.3">
      <c r="B38" s="81" t="str">
        <f>IF('Variação Anual (R$-IPCA-USD)'!B34="","",'Variação Anual (R$-IPCA-USD)'!B34)</f>
        <v/>
      </c>
      <c r="C38" s="77" t="str">
        <f>IFERROR(_xll.ECONOMATICA('Evolução Diária de Preço-Volume'!Q6,"Max of the serie","ytd",$B38,,,,,,),"")</f>
        <v/>
      </c>
      <c r="D38" s="93" t="str">
        <f>IFERROR(_xll.ECONOMATICA('Evolução Diária de Preço-Volume'!Q6,"Max of the serie","ytd",$B38,,,,,,,,{"std.tec.dtovlr=true"}),"")</f>
        <v/>
      </c>
      <c r="F38" s="77" t="str">
        <f>IFERROR(_xll.ECONOMATICA('Evolução Diária de Preço-Volume'!Q6,"Max of the serie","ytd",$B38,,,"inflation adjusted"),"")</f>
        <v/>
      </c>
      <c r="G38" s="93" t="str">
        <f>IFERROR(_xll.ECONOMATICA('Evolução Diária de Preço-Volume'!Q6,"Max of the serie","ytd",$B38,,,"inflation adjusted",,,,,{"std.tec.dtovlr=true"}),"")</f>
        <v/>
      </c>
      <c r="I38" s="77" t="str">
        <f>IFERROR(_xll.ECONOMATICA('Evolução Diária de Preço-Volume'!Q6,"Max of the serie","ytd",$B38,,,"usd"),"")</f>
        <v/>
      </c>
      <c r="J38" s="93" t="str">
        <f>IFERROR(_xll.ECONOMATICA('Evolução Diária de Preço-Volume'!Q6,"Max of the serie","ytd",$B38,,,"usd",,,,,{"std.tec.dtovlr=true"}),"")</f>
        <v/>
      </c>
    </row>
    <row r="39" spans="2:10" x14ac:dyDescent="0.3">
      <c r="B39" s="81" t="str">
        <f>IF('Variação Anual (R$-IPCA-USD)'!B35="","",'Variação Anual (R$-IPCA-USD)'!B35)</f>
        <v/>
      </c>
      <c r="C39" s="77" t="str">
        <f>IFERROR(_xll.ECONOMATICA('Evolução Diária de Preço-Volume'!Q6,"Max of the serie","ytd",$B39,,,,,,),"")</f>
        <v/>
      </c>
      <c r="D39" s="93" t="str">
        <f>IFERROR(_xll.ECONOMATICA('Evolução Diária de Preço-Volume'!Q6,"Max of the serie","ytd",$B39,,,,,,,,{"std.tec.dtovlr=true"}),"")</f>
        <v/>
      </c>
      <c r="F39" s="77" t="str">
        <f>IFERROR(_xll.ECONOMATICA('Evolução Diária de Preço-Volume'!Q6,"Max of the serie","ytd",$B39,,,"inflation adjusted"),"")</f>
        <v/>
      </c>
      <c r="G39" s="93" t="str">
        <f>IFERROR(_xll.ECONOMATICA('Evolução Diária de Preço-Volume'!Q6,"Max of the serie","ytd",$B39,,,"inflation adjusted",,,,,{"std.tec.dtovlr=true"}),"")</f>
        <v/>
      </c>
      <c r="I39" s="77" t="str">
        <f>IFERROR(_xll.ECONOMATICA('Evolução Diária de Preço-Volume'!Q6,"Max of the serie","ytd",$B39,,,"usd"),"")</f>
        <v/>
      </c>
      <c r="J39" s="93" t="str">
        <f>IFERROR(_xll.ECONOMATICA('Evolução Diária de Preço-Volume'!Q6,"Max of the serie","ytd",$B39,,,"usd",,,,,{"std.tec.dtovlr=true"}),"")</f>
        <v/>
      </c>
    </row>
    <row r="40" spans="2:10" x14ac:dyDescent="0.3">
      <c r="B40" s="81" t="str">
        <f>IF('Variação Anual (R$-IPCA-USD)'!B36="","",'Variação Anual (R$-IPCA-USD)'!B36)</f>
        <v/>
      </c>
      <c r="C40" s="77" t="str">
        <f>IFERROR(_xll.ECONOMATICA('Evolução Diária de Preço-Volume'!Q6,"Max of the serie","ytd",$B40,,,,,,),"")</f>
        <v/>
      </c>
      <c r="D40" s="93" t="str">
        <f>IFERROR(_xll.ECONOMATICA('Evolução Diária de Preço-Volume'!Q6,"Max of the serie","ytd",$B40,,,,,,,,{"std.tec.dtovlr=true"}),"")</f>
        <v/>
      </c>
      <c r="F40" s="77" t="str">
        <f>IFERROR(_xll.ECONOMATICA('Evolução Diária de Preço-Volume'!Q6,"Max of the serie","ytd",$B40,,,"inflation adjusted"),"")</f>
        <v/>
      </c>
      <c r="G40" s="93" t="str">
        <f>IFERROR(_xll.ECONOMATICA('Evolução Diária de Preço-Volume'!Q6,"Max of the serie","ytd",$B40,,,"inflation adjusted",,,,,{"std.tec.dtovlr=true"}),"")</f>
        <v/>
      </c>
      <c r="I40" s="77" t="str">
        <f>IFERROR(_xll.ECONOMATICA('Evolução Diária de Preço-Volume'!Q6,"Max of the serie","ytd",$B40,,,"usd"),"")</f>
        <v/>
      </c>
      <c r="J40" s="93" t="str">
        <f>IFERROR(_xll.ECONOMATICA('Evolução Diária de Preço-Volume'!Q6,"Max of the serie","ytd",$B40,,,"usd",,,,,{"std.tec.dtovlr=true"}),"")</f>
        <v/>
      </c>
    </row>
    <row r="41" spans="2:10" x14ac:dyDescent="0.3">
      <c r="B41" s="81" t="str">
        <f>IF('Variação Anual (R$-IPCA-USD)'!B37="","",'Variação Anual (R$-IPCA-USD)'!B37)</f>
        <v/>
      </c>
      <c r="C41" s="77" t="str">
        <f>IFERROR(_xll.ECONOMATICA('Evolução Diária de Preço-Volume'!Q6,"Max of the serie","ytd",$B41,,,,,,),"")</f>
        <v/>
      </c>
      <c r="D41" s="93" t="str">
        <f>IFERROR(_xll.ECONOMATICA('Evolução Diária de Preço-Volume'!Q6,"Max of the serie","ytd",$B41,,,,,,,,{"std.tec.dtovlr=true"}),"")</f>
        <v/>
      </c>
      <c r="F41" s="77" t="str">
        <f>IFERROR(_xll.ECONOMATICA('Evolução Diária de Preço-Volume'!Q6,"Max of the serie","ytd",$B41,,,"inflation adjusted"),"")</f>
        <v/>
      </c>
      <c r="G41" s="93" t="str">
        <f>IFERROR(_xll.ECONOMATICA('Evolução Diária de Preço-Volume'!Q6,"Max of the serie","ytd",$B41,,,"inflation adjusted",,,,,{"std.tec.dtovlr=true"}),"")</f>
        <v/>
      </c>
      <c r="I41" s="77" t="str">
        <f>IFERROR(_xll.ECONOMATICA('Evolução Diária de Preço-Volume'!Q6,"Max of the serie","ytd",$B41,,,"usd"),"")</f>
        <v/>
      </c>
      <c r="J41" s="93" t="str">
        <f>IFERROR(_xll.ECONOMATICA('Evolução Diária de Preço-Volume'!Q6,"Max of the serie","ytd",$B41,,,"usd",,,,,{"std.tec.dtovlr=true"}),"")</f>
        <v/>
      </c>
    </row>
    <row r="42" spans="2:10" x14ac:dyDescent="0.3">
      <c r="B42" s="81" t="str">
        <f>IF('Variação Anual (R$-IPCA-USD)'!B38="","",'Variação Anual (R$-IPCA-USD)'!B38)</f>
        <v/>
      </c>
      <c r="C42" s="77" t="str">
        <f>IFERROR(_xll.ECONOMATICA('Evolução Diária de Preço-Volume'!Q6,"Max of the serie","ytd",$B42,,,,,,),"")</f>
        <v/>
      </c>
      <c r="D42" s="93" t="str">
        <f>IFERROR(_xll.ECONOMATICA('Evolução Diária de Preço-Volume'!Q6,"Max of the serie","ytd",$B42,,,,,,,,{"std.tec.dtovlr=true"}),"")</f>
        <v/>
      </c>
      <c r="F42" s="77" t="str">
        <f>IFERROR(_xll.ECONOMATICA('Evolução Diária de Preço-Volume'!Q6,"Max of the serie","ytd",$B42,,,"inflation adjusted"),"")</f>
        <v/>
      </c>
      <c r="G42" s="93" t="str">
        <f>IFERROR(_xll.ECONOMATICA('Evolução Diária de Preço-Volume'!Q6,"Max of the serie","ytd",$B42,,,"inflation adjusted",,,,,{"std.tec.dtovlr=true"}),"")</f>
        <v/>
      </c>
      <c r="I42" s="77" t="str">
        <f>IFERROR(_xll.ECONOMATICA('Evolução Diária de Preço-Volume'!Q6,"Max of the serie","ytd",$B42,,,"usd"),"")</f>
        <v/>
      </c>
      <c r="J42" s="93" t="str">
        <f>IFERROR(_xll.ECONOMATICA('Evolução Diária de Preço-Volume'!Q6,"Max of the serie","ytd",$B42,,,"usd",,,,,{"std.tec.dtovlr=true"}),"")</f>
        <v/>
      </c>
    </row>
    <row r="43" spans="2:10" x14ac:dyDescent="0.3">
      <c r="B43" s="81" t="str">
        <f>IF('Variação Anual (R$-IPCA-USD)'!B39="","",'Variação Anual (R$-IPCA-USD)'!B39)</f>
        <v/>
      </c>
      <c r="C43" s="77" t="str">
        <f>IFERROR(_xll.ECONOMATICA('Evolução Diária de Preço-Volume'!Q6,"Max of the serie","ytd",$B43,,,,,,),"")</f>
        <v/>
      </c>
      <c r="D43" s="93" t="str">
        <f>IFERROR(_xll.ECONOMATICA('Evolução Diária de Preço-Volume'!Q6,"Max of the serie","ytd",$B43,,,,,,,,{"std.tec.dtovlr=true"}),"")</f>
        <v/>
      </c>
      <c r="F43" s="77" t="str">
        <f>IFERROR(_xll.ECONOMATICA('Evolução Diária de Preço-Volume'!Q6,"Max of the serie","ytd",$B43,,,"inflation adjusted"),"")</f>
        <v/>
      </c>
      <c r="G43" s="93" t="str">
        <f>IFERROR(_xll.ECONOMATICA('Evolução Diária de Preço-Volume'!Q6,"Max of the serie","ytd",$B43,,,"inflation adjusted",,,,,{"std.tec.dtovlr=true"}),"")</f>
        <v/>
      </c>
      <c r="I43" s="77" t="str">
        <f>IFERROR(_xll.ECONOMATICA('Evolução Diária de Preço-Volume'!Q6,"Max of the serie","ytd",$B43,,,"usd"),"")</f>
        <v/>
      </c>
      <c r="J43" s="93" t="str">
        <f>IFERROR(_xll.ECONOMATICA('Evolução Diária de Preço-Volume'!Q6,"Max of the serie","ytd",$B43,,,"usd",,,,,{"std.tec.dtovlr=true"}),"")</f>
        <v/>
      </c>
    </row>
    <row r="44" spans="2:10" x14ac:dyDescent="0.3">
      <c r="B44" s="81" t="str">
        <f>IF('Variação Anual (R$-IPCA-USD)'!B40="","",'Variação Anual (R$-IPCA-USD)'!B40)</f>
        <v/>
      </c>
      <c r="C44" s="77" t="str">
        <f>IFERROR(_xll.ECONOMATICA('Evolução Diária de Preço-Volume'!Q6,"Max of the serie","ytd",$B44,,,,,,),"")</f>
        <v/>
      </c>
      <c r="D44" s="93" t="str">
        <f>IFERROR(_xll.ECONOMATICA('Evolução Diária de Preço-Volume'!Q6,"Max of the serie","ytd",$B44,,,,,,,,{"std.tec.dtovlr=true"}),"")</f>
        <v/>
      </c>
      <c r="F44" s="77" t="str">
        <f>IFERROR(_xll.ECONOMATICA('Evolução Diária de Preço-Volume'!Q6,"Max of the serie","ytd",$B44,,,"inflation adjusted"),"")</f>
        <v/>
      </c>
      <c r="G44" s="93" t="str">
        <f>IFERROR(_xll.ECONOMATICA('Evolução Diária de Preço-Volume'!Q6,"Max of the serie","ytd",$B44,,,"inflation adjusted",,,,,{"std.tec.dtovlr=true"}),"")</f>
        <v/>
      </c>
      <c r="I44" s="77" t="str">
        <f>IFERROR(_xll.ECONOMATICA('Evolução Diária de Preço-Volume'!Q6,"Max of the serie","ytd",$B44,,,"usd"),"")</f>
        <v/>
      </c>
      <c r="J44" s="93" t="str">
        <f>IFERROR(_xll.ECONOMATICA('Evolução Diária de Preço-Volume'!Q6,"Max of the serie","ytd",$B44,,,"usd",,,,,{"std.tec.dtovlr=true"}),"")</f>
        <v/>
      </c>
    </row>
    <row r="45" spans="2:10" x14ac:dyDescent="0.3">
      <c r="B45" s="81" t="str">
        <f>IF('Variação Anual (R$-IPCA-USD)'!B41="","",'Variação Anual (R$-IPCA-USD)'!B41)</f>
        <v/>
      </c>
      <c r="C45" s="77" t="str">
        <f>IFERROR(_xll.ECONOMATICA('Evolução Diária de Preço-Volume'!Q6,"Max of the serie","ytd",$B45,,,,,,),"")</f>
        <v/>
      </c>
      <c r="D45" s="93" t="str">
        <f>IFERROR(_xll.ECONOMATICA('Evolução Diária de Preço-Volume'!Q6,"Max of the serie","ytd",$B45,,,,,,,,{"std.tec.dtovlr=true"}),"")</f>
        <v/>
      </c>
      <c r="F45" s="77" t="str">
        <f>IFERROR(_xll.ECONOMATICA('Evolução Diária de Preço-Volume'!Q6,"Max of the serie","ytd",$B45,,,"inflation adjusted"),"")</f>
        <v/>
      </c>
      <c r="G45" s="93" t="str">
        <f>IFERROR(_xll.ECONOMATICA('Evolução Diária de Preço-Volume'!Q6,"Max of the serie","ytd",$B45,,,"inflation adjusted",,,,,{"std.tec.dtovlr=true"}),"")</f>
        <v/>
      </c>
      <c r="I45" s="77" t="str">
        <f>IFERROR(_xll.ECONOMATICA('Evolução Diária de Preço-Volume'!Q6,"Max of the serie","ytd",$B45,,,"usd"),"")</f>
        <v/>
      </c>
      <c r="J45" s="93" t="str">
        <f>IFERROR(_xll.ECONOMATICA('Evolução Diária de Preço-Volume'!Q6,"Max of the serie","ytd",$B45,,,"usd",,,,,{"std.tec.dtovlr=true"}),"")</f>
        <v/>
      </c>
    </row>
    <row r="46" spans="2:10" x14ac:dyDescent="0.3">
      <c r="B46" s="81" t="str">
        <f>IF('Variação Anual (R$-IPCA-USD)'!B42="","",'Variação Anual (R$-IPCA-USD)'!B42)</f>
        <v/>
      </c>
      <c r="C46" s="77" t="str">
        <f>IFERROR(_xll.ECONOMATICA('Evolução Diária de Preço-Volume'!Q6,"Max of the serie","ytd",$B46,,,,,,),"")</f>
        <v/>
      </c>
      <c r="D46" s="93" t="str">
        <f>IFERROR(_xll.ECONOMATICA('Evolução Diária de Preço-Volume'!Q6,"Max of the serie","ytd",$B46,,,,,,,,{"std.tec.dtovlr=true"}),"")</f>
        <v/>
      </c>
      <c r="F46" s="77" t="str">
        <f>IFERROR(_xll.ECONOMATICA('Evolução Diária de Preço-Volume'!Q6,"Max of the serie","ytd",$B46,,,"inflation adjusted"),"")</f>
        <v/>
      </c>
      <c r="G46" s="93" t="str">
        <f>IFERROR(_xll.ECONOMATICA('Evolução Diária de Preço-Volume'!Q6,"Max of the serie","ytd",$B46,,,"inflation adjusted",,,,,{"std.tec.dtovlr=true"}),"")</f>
        <v/>
      </c>
      <c r="I46" s="77" t="str">
        <f>IFERROR(_xll.ECONOMATICA('Evolução Diária de Preço-Volume'!Q6,"Max of the serie","ytd",$B46,,,"usd"),"")</f>
        <v/>
      </c>
      <c r="J46" s="93" t="str">
        <f>IFERROR(_xll.ECONOMATICA('Evolução Diária de Preço-Volume'!Q6,"Max of the serie","ytd",$B46,,,"usd",,,,,{"std.tec.dtovlr=true"}),"")</f>
        <v/>
      </c>
    </row>
    <row r="47" spans="2:10" x14ac:dyDescent="0.3">
      <c r="B47" s="81" t="str">
        <f>IF('Variação Anual (R$-IPCA-USD)'!B43="","",'Variação Anual (R$-IPCA-USD)'!B43)</f>
        <v/>
      </c>
      <c r="C47" s="77" t="str">
        <f>IFERROR(_xll.ECONOMATICA('Evolução Diária de Preço-Volume'!Q6,"Max of the serie","ytd",$B47,,,,,,),"")</f>
        <v/>
      </c>
      <c r="D47" s="93" t="str">
        <f>IFERROR(_xll.ECONOMATICA('Evolução Diária de Preço-Volume'!Q6,"Max of the serie","ytd",$B47,,,,,,,,{"std.tec.dtovlr=true"}),"")</f>
        <v/>
      </c>
      <c r="F47" s="77" t="str">
        <f>IFERROR(_xll.ECONOMATICA('Evolução Diária de Preço-Volume'!Q6,"Max of the serie","ytd",$B47,,,"inflation adjusted"),"")</f>
        <v/>
      </c>
      <c r="G47" s="93" t="str">
        <f>IFERROR(_xll.ECONOMATICA('Evolução Diária de Preço-Volume'!Q6,"Max of the serie","ytd",$B47,,,"inflation adjusted",,,,,{"std.tec.dtovlr=true"}),"")</f>
        <v/>
      </c>
      <c r="I47" s="77" t="str">
        <f>IFERROR(_xll.ECONOMATICA('Evolução Diária de Preço-Volume'!Q6,"Max of the serie","ytd",$B47,,,"usd"),"")</f>
        <v/>
      </c>
      <c r="J47" s="93" t="str">
        <f>IFERROR(_xll.ECONOMATICA('Evolução Diária de Preço-Volume'!Q6,"Max of the serie","ytd",$B47,,,"usd",,,,,{"std.tec.dtovlr=true"}),"")</f>
        <v/>
      </c>
    </row>
    <row r="48" spans="2:10" x14ac:dyDescent="0.3">
      <c r="B48" s="81" t="str">
        <f>IF('Variação Anual (R$-IPCA-USD)'!B44="","",'Variação Anual (R$-IPCA-USD)'!B44)</f>
        <v/>
      </c>
      <c r="C48" s="77" t="str">
        <f>IFERROR(_xll.ECONOMATICA('Evolução Diária de Preço-Volume'!Q6,"Max of the serie","ytd",$B48,,,,,,),"")</f>
        <v/>
      </c>
      <c r="D48" s="93" t="str">
        <f>IFERROR(_xll.ECONOMATICA('Evolução Diária de Preço-Volume'!Q6,"Max of the serie","ytd",$B48,,,,,,,,{"std.tec.dtovlr=true"}),"")</f>
        <v/>
      </c>
      <c r="F48" s="77" t="str">
        <f>IFERROR(_xll.ECONOMATICA('Evolução Diária de Preço-Volume'!Q6,"Max of the serie","ytd",$B48,,,"inflation adjusted"),"")</f>
        <v/>
      </c>
      <c r="G48" s="93" t="str">
        <f>IFERROR(_xll.ECONOMATICA('Evolução Diária de Preço-Volume'!Q6,"Max of the serie","ytd",$B48,,,"inflation adjusted",,,,,{"std.tec.dtovlr=true"}),"")</f>
        <v/>
      </c>
      <c r="I48" s="77" t="str">
        <f>IFERROR(_xll.ECONOMATICA('Evolução Diária de Preço-Volume'!Q6,"Max of the serie","ytd",$B48,,,"usd"),"")</f>
        <v/>
      </c>
      <c r="J48" s="93" t="str">
        <f>IFERROR(_xll.ECONOMATICA('Evolução Diária de Preço-Volume'!Q6,"Max of the serie","ytd",$B48,,,"usd",,,,,{"std.tec.dtovlr=true"}),"")</f>
        <v/>
      </c>
    </row>
    <row r="49" spans="2:10" x14ac:dyDescent="0.3">
      <c r="B49" s="81" t="str">
        <f>IF('Variação Anual (R$-IPCA-USD)'!B45="","",'Variação Anual (R$-IPCA-USD)'!B45)</f>
        <v/>
      </c>
      <c r="C49" s="77" t="str">
        <f>IFERROR(_xll.ECONOMATICA('Evolução Diária de Preço-Volume'!Q6,"Max of the serie","ytd",$B49,,,,,,),"")</f>
        <v/>
      </c>
      <c r="D49" s="93" t="str">
        <f>IFERROR(_xll.ECONOMATICA('Evolução Diária de Preço-Volume'!Q6,"Max of the serie","ytd",$B49,,,,,,,,{"std.tec.dtovlr=true"}),"")</f>
        <v/>
      </c>
      <c r="F49" s="77" t="str">
        <f>IFERROR(_xll.ECONOMATICA('Evolução Diária de Preço-Volume'!Q6,"Max of the serie","ytd",$B49,,,"inflation adjusted"),"")</f>
        <v/>
      </c>
      <c r="G49" s="93" t="str">
        <f>IFERROR(_xll.ECONOMATICA('Evolução Diária de Preço-Volume'!Q6,"Max of the serie","ytd",$B49,,,"inflation adjusted",,,,,{"std.tec.dtovlr=true"}),"")</f>
        <v/>
      </c>
      <c r="I49" s="77" t="str">
        <f>IFERROR(_xll.ECONOMATICA('Evolução Diária de Preço-Volume'!Q6,"Max of the serie","ytd",$B49,,,"usd"),"")</f>
        <v/>
      </c>
      <c r="J49" s="93" t="str">
        <f>IFERROR(_xll.ECONOMATICA('Evolução Diária de Preço-Volume'!Q6,"Max of the serie","ytd",$B49,,,"usd",,,,,{"std.tec.dtovlr=true"}),"")</f>
        <v/>
      </c>
    </row>
    <row r="50" spans="2:10" x14ac:dyDescent="0.3">
      <c r="B50" s="81" t="str">
        <f>IF('Variação Anual (R$-IPCA-USD)'!B46="","",'Variação Anual (R$-IPCA-USD)'!B46)</f>
        <v/>
      </c>
      <c r="C50" s="77" t="str">
        <f>IFERROR(_xll.ECONOMATICA('Evolução Diária de Preço-Volume'!Q6,"Max of the serie","ytd",$B50,,,,,,),"")</f>
        <v/>
      </c>
      <c r="D50" s="93" t="str">
        <f>IFERROR(_xll.ECONOMATICA('Evolução Diária de Preço-Volume'!Q6,"Max of the serie","ytd",$B50,,,,,,,,{"std.tec.dtovlr=true"}),"")</f>
        <v/>
      </c>
      <c r="F50" s="77" t="str">
        <f>IFERROR(_xll.ECONOMATICA('Evolução Diária de Preço-Volume'!Q6,"Max of the serie","ytd",$B50,,,"inflation adjusted"),"")</f>
        <v/>
      </c>
      <c r="G50" s="93" t="str">
        <f>IFERROR(_xll.ECONOMATICA('Evolução Diária de Preço-Volume'!Q6,"Max of the serie","ytd",$B50,,,"inflation adjusted",,,,,{"std.tec.dtovlr=true"}),"")</f>
        <v/>
      </c>
      <c r="I50" s="77" t="str">
        <f>IFERROR(_xll.ECONOMATICA('Evolução Diária de Preço-Volume'!Q6,"Max of the serie","ytd",$B50,,,"usd"),"")</f>
        <v/>
      </c>
      <c r="J50" s="93" t="str">
        <f>IFERROR(_xll.ECONOMATICA('Evolução Diária de Preço-Volume'!Q6,"Max of the serie","ytd",$B50,,,"usd",,,,,{"std.tec.dtovlr=true"}),"")</f>
        <v/>
      </c>
    </row>
    <row r="51" spans="2:10" x14ac:dyDescent="0.3">
      <c r="B51" s="81" t="str">
        <f>IF('Variação Anual (R$-IPCA-USD)'!B47="","",'Variação Anual (R$-IPCA-USD)'!B47)</f>
        <v/>
      </c>
      <c r="C51" s="77" t="str">
        <f>IFERROR(_xll.ECONOMATICA('Evolução Diária de Preço-Volume'!Q6,"Max of the serie","ytd",$B51,,,,,,),"")</f>
        <v/>
      </c>
      <c r="D51" s="93" t="str">
        <f>IFERROR(_xll.ECONOMATICA('Evolução Diária de Preço-Volume'!Q6,"Max of the serie","ytd",$B51,,,,,,,,{"std.tec.dtovlr=true"}),"")</f>
        <v/>
      </c>
      <c r="F51" s="77" t="str">
        <f>IFERROR(_xll.ECONOMATICA('Evolução Diária de Preço-Volume'!Q6,"Max of the serie","ytd",$B51,,,"inflation adjusted"),"")</f>
        <v/>
      </c>
      <c r="G51" s="93" t="str">
        <f>IFERROR(_xll.ECONOMATICA('Evolução Diária de Preço-Volume'!Q6,"Max of the serie","ytd",$B51,,,"inflation adjusted",,,,,{"std.tec.dtovlr=true"}),"")</f>
        <v/>
      </c>
      <c r="I51" s="77" t="str">
        <f>IFERROR(_xll.ECONOMATICA('Evolução Diária de Preço-Volume'!Q6,"Max of the serie","ytd",$B51,,,"usd"),"")</f>
        <v/>
      </c>
      <c r="J51" s="93" t="str">
        <f>IFERROR(_xll.ECONOMATICA('Evolução Diária de Preço-Volume'!Q6,"Max of the serie","ytd",$B51,,,"usd",,,,,{"std.tec.dtovlr=true"}),"")</f>
        <v/>
      </c>
    </row>
    <row r="52" spans="2:10" x14ac:dyDescent="0.3">
      <c r="B52" s="88" t="str">
        <f>IF('Variação Anual (R$-IPCA-USD)'!B48="","",'Variação Anual (R$-IPCA-USD)'!B48)</f>
        <v/>
      </c>
      <c r="C52" s="77" t="str">
        <f>IFERROR(_xll.ECONOMATICA('Evolução Diária de Preço-Volume'!Q6,"Max of the serie","ytd",$B52,,,,,,),"")</f>
        <v/>
      </c>
      <c r="D52" s="93" t="str">
        <f>IFERROR(_xll.ECONOMATICA('Evolução Diária de Preço-Volume'!Q6,"Max of the serie","ytd",$B52,,,,,,,,{"std.tec.dtovlr=true"}),"")</f>
        <v/>
      </c>
      <c r="F52" s="77" t="str">
        <f>IFERROR(_xll.ECONOMATICA('Evolução Diária de Preço-Volume'!Q6,"Max of the serie","ytd",$B52,,,"inflation adjusted"),"")</f>
        <v/>
      </c>
      <c r="G52" s="93" t="str">
        <f>IFERROR(_xll.ECONOMATICA('Evolução Diária de Preço-Volume'!Q6,"Max of the serie","ytd",$B52,,,"inflation adjusted",,,,,{"std.tec.dtovlr=true"}),"")</f>
        <v/>
      </c>
      <c r="I52" s="77" t="str">
        <f>IFERROR(_xll.ECONOMATICA('Evolução Diária de Preço-Volume'!Q6,"Max of the serie","ytd",$B52,,,"usd"),"")</f>
        <v/>
      </c>
      <c r="J52" s="93" t="str">
        <f>IFERROR(_xll.ECONOMATICA('Evolução Diária de Preço-Volume'!Q6,"Max of the serie","ytd",$B52,,,"usd",,,,,{"std.tec.dtovlr=true"}),"")</f>
        <v/>
      </c>
    </row>
  </sheetData>
  <conditionalFormatting sqref="C8:D52 F8:G52 I8:J52">
    <cfRule type="expression" dxfId="2" priority="1">
      <formula>MOD(ROW(),2)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107" orientation="portrait" r:id="rId1"/>
  <headerFooter>
    <oddFooter>&amp;L&amp;"-,Negrito"&amp;10&amp;K006B66Fonte: Economatica&amp;R&amp;"-,Negrito"&amp;10&amp;K006B66www.economatica.com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E06A-5882-4BA5-9EF2-CD37BF143A53}">
  <dimension ref="B1:U51"/>
  <sheetViews>
    <sheetView showGridLines="0" zoomScaleNormal="100" workbookViewId="0"/>
  </sheetViews>
  <sheetFormatPr baseColWidth="10" defaultColWidth="8.88671875" defaultRowHeight="14.4" x14ac:dyDescent="0.3"/>
  <cols>
    <col min="1" max="1" width="1.6640625" customWidth="1"/>
    <col min="2" max="2" width="11.6640625" style="8" customWidth="1"/>
    <col min="3" max="4" width="14.6640625" style="9" customWidth="1"/>
    <col min="5" max="5" width="14.6640625" style="13" customWidth="1"/>
    <col min="6" max="6" width="14.6640625" customWidth="1"/>
    <col min="7" max="7" width="1.6640625" customWidth="1"/>
    <col min="8" max="9" width="14.6640625" customWidth="1"/>
    <col min="10" max="10" width="14.6640625" style="8" customWidth="1"/>
    <col min="11" max="11" width="14.6640625" customWidth="1"/>
    <col min="12" max="12" width="1.6640625" customWidth="1"/>
    <col min="13" max="14" width="14.6640625" customWidth="1"/>
    <col min="15" max="15" width="14.6640625" style="8" customWidth="1"/>
    <col min="16" max="16" width="14.6640625" customWidth="1"/>
  </cols>
  <sheetData>
    <row r="1" spans="2:21" ht="30" customHeight="1" x14ac:dyDescent="0.3">
      <c r="P1" s="98" t="str">
        <f>'Evolução Diária de Preço-Volume'!Q6&amp;" -  Volume Anual"</f>
        <v>SPBLPGPT -  Volume Anual</v>
      </c>
    </row>
    <row r="2" spans="2:21" ht="16.2" thickBot="1" x14ac:dyDescent="0.35">
      <c r="C2" s="99" t="s">
        <v>39</v>
      </c>
      <c r="D2" s="99"/>
      <c r="E2" s="99"/>
      <c r="F2" s="99"/>
      <c r="G2" s="100"/>
      <c r="H2" s="99" t="s">
        <v>32</v>
      </c>
      <c r="I2" s="99"/>
      <c r="J2" s="99"/>
      <c r="K2" s="99"/>
      <c r="L2" s="100"/>
      <c r="M2" s="99" t="s">
        <v>33</v>
      </c>
      <c r="N2" s="99"/>
      <c r="O2" s="99"/>
      <c r="P2" s="99"/>
    </row>
    <row r="3" spans="2:21" ht="3.9" customHeight="1" thickTop="1" x14ac:dyDescent="0.3">
      <c r="C3" s="8"/>
      <c r="D3" s="8"/>
      <c r="E3" s="8"/>
      <c r="F3" s="8"/>
      <c r="H3" s="8"/>
      <c r="I3" s="8"/>
      <c r="K3" s="8"/>
      <c r="M3" s="8"/>
    </row>
    <row r="4" spans="2:21" s="6" customFormat="1" ht="34.5" customHeight="1" x14ac:dyDescent="0.3">
      <c r="B4" s="89" t="s">
        <v>38</v>
      </c>
      <c r="C4" s="89" t="s">
        <v>31</v>
      </c>
      <c r="D4" s="89" t="s">
        <v>43</v>
      </c>
      <c r="E4" s="89" t="s">
        <v>44</v>
      </c>
      <c r="F4" s="89" t="s">
        <v>48</v>
      </c>
      <c r="H4" s="89" t="s">
        <v>31</v>
      </c>
      <c r="I4" s="89" t="s">
        <v>43</v>
      </c>
      <c r="J4" s="89" t="s">
        <v>44</v>
      </c>
      <c r="K4" s="89" t="s">
        <v>48</v>
      </c>
      <c r="M4" s="89" t="s">
        <v>31</v>
      </c>
      <c r="N4" s="89" t="s">
        <v>43</v>
      </c>
      <c r="O4" s="89" t="s">
        <v>44</v>
      </c>
      <c r="P4" s="89" t="s">
        <v>48</v>
      </c>
    </row>
    <row r="5" spans="2:21" x14ac:dyDescent="0.3">
      <c r="B5" s="81" t="str">
        <f>IF('Variação Anual (R$-IPCA-USD)'!B4="","",'Variação Anual (R$-IPCA-USD)'!B4)</f>
        <v>sábado</v>
      </c>
      <c r="C5" s="9" t="str">
        <f>IFERROR(_xll.ECONOMATICA('Evolução Diária de Preço-Volume'!Q6,"Hist Average","YTD",$B5,,,,"THOUSANDS",,,,{"std.tec.cals=7"}),"")</f>
        <v/>
      </c>
      <c r="D5" s="9" t="str">
        <f>IFERROR(_xll.ECONOMATICA('Evolução Diária de Preço-Volume'!Q6,"Max of the serie","YTD",$B5,,,,"THOUSANDS",,,,{"std.tec.cals=7"}),"")</f>
        <v/>
      </c>
      <c r="E5" s="90" t="str">
        <f>IFERROR(D5/C5,"")</f>
        <v/>
      </c>
      <c r="F5" s="91" t="str">
        <f>IFERROR(_xll.ECONOMATICA('Evolução Diária de Preço-Volume'!Q6,"Max of the serie","YTD",$B5,,,,"THOUSANDS",,,,{"std.tec.cals=7";"std.tec.dtovlr=true"}),"")</f>
        <v/>
      </c>
      <c r="H5" s="9" t="str">
        <f>IFERROR(_xll.ECONOMATICA('Evolução Diária de Preço-Volume'!Q6,"Hist Average","YTD",$B5,,,"INFLATION ADJUSTED","THOUSANDS",,,,{"std.tec.cals=7"}),"")</f>
        <v/>
      </c>
      <c r="I5" s="9" t="str">
        <f>IFERROR(_xll.ECONOMATICA('Evolução Diária de Preço-Volume'!Q6,"Max of the serie","YTD",$B5,,,"INFLATION ADJUSTED","THOUSANDS",,,,{"std.tec.cals=7"}),"")</f>
        <v/>
      </c>
      <c r="J5" s="90" t="str">
        <f>IFERROR(I5/H5,"")</f>
        <v/>
      </c>
      <c r="K5" s="91" t="str">
        <f>IFERROR(_xll.ECONOMATICA('Evolução Diária de Preço-Volume'!Q6,"Max of the serie","YTD",$B5,,,"INFLATION ADJUSTED","THOUSANDS",,,,{"std.tec.cals=7";"std.tec.dtovlr=true"}),"")</f>
        <v/>
      </c>
      <c r="M5" s="9" t="str">
        <f>IFERROR(_xll.ECONOMATICA('Evolução Diária de Preço-Volume'!Q6,"Hist Average","YTD",$B5,,,"USD","THOUSANDS",,,,{"std.tec.cals=7"}),"")</f>
        <v/>
      </c>
      <c r="N5" s="9" t="str">
        <f>IFERROR(_xll.ECONOMATICA('Evolução Diária de Preço-Volume'!Q6,"Max of the serie","YTD",$B5,,,"USD","THOUSANDS",,,,{"std.tec.cals=7"}),"")</f>
        <v/>
      </c>
      <c r="O5" s="90" t="str">
        <f>IFERROR(N5/M5,"")</f>
        <v/>
      </c>
      <c r="P5" s="91" t="str">
        <f>IFERROR(_xll.ECONOMATICA('Evolução Diária de Preço-Volume'!Q6,"Max of the serie","YTD",$B5,,,"USD","THOUSANDS",,,,{"std.tec.cals=7";"std.tec.dtovlr=true"}),"")</f>
        <v/>
      </c>
    </row>
    <row r="6" spans="2:21" x14ac:dyDescent="0.3">
      <c r="B6" s="81">
        <f>IF('Variação Anual (R$-IPCA-USD)'!B5="","",'Variação Anual (R$-IPCA-USD)'!B5)</f>
        <v>35064</v>
      </c>
      <c r="C6" s="9">
        <f>IFERROR(_xll.ECONOMATICA('Evolução Diária de Preço-Volume'!Q6,"Hist Average","YTD",$B6,,,,"THOUSANDS",,,,{"std.tec.cals=7"}),"")</f>
        <v>26808.384641693101</v>
      </c>
      <c r="D6" s="9">
        <f>IFERROR(_xll.ECONOMATICA('Evolução Diária de Preço-Volume'!Q6,"Max of the serie","YTD",$B6,,,,"THOUSANDS",,,,{"std.tec.cals=7"}),"")</f>
        <v>132245.016</v>
      </c>
      <c r="E6" s="90">
        <f t="shared" ref="E6:E30" si="0">IFERROR(D6/C6,"")</f>
        <v>4.9329721938683724</v>
      </c>
      <c r="F6" s="115">
        <f>IFERROR(_xll.ECONOMATICA('Evolução Diária de Preço-Volume'!Q6,"Max of the serie","YTD",$B6,,,,"THOUSANDS",,,,{"std.tec.cals=7";"std.tec.dtovlr=true"}),"")</f>
        <v>34969</v>
      </c>
      <c r="H6" s="9">
        <f>IFERROR(_xll.ECONOMATICA('Evolução Diária de Preço-Volume'!Q6,"Hist Average","YTD",$B6,,,"INFLATION ADJUSTED","THOUSANDS",,,,{"std.tec.cals=7"}),"")</f>
        <v>54823.369131897001</v>
      </c>
      <c r="I6" s="9">
        <f>IFERROR(_xll.ECONOMATICA('Evolução Diária de Preço-Volume'!Q6,"Max of the serie","YTD",$B6,,,"INFLATION ADJUSTED","THOUSANDS",,,,{"std.tec.cals=7"}),"")</f>
        <v>266915.39447900403</v>
      </c>
      <c r="J6" s="90">
        <f t="shared" ref="J6:J30" si="1">IFERROR(I6/H6,"")</f>
        <v>4.8686426738357627</v>
      </c>
      <c r="K6" s="115">
        <f>IFERROR(_xll.ECONOMATICA('Evolução Diária de Preço-Volume'!Q6,"Max of the serie","YTD",$B6,,,"INFLATION ADJUSTED","THOUSANDS",,,,{"std.tec.cals=7";"std.tec.dtovlr=true"}),"")</f>
        <v>34969</v>
      </c>
      <c r="M6" s="9">
        <f>IFERROR(_xll.ECONOMATICA('Evolução Diária de Preço-Volume'!Q6,"Hist Average","YTD",$B6,,,"USD","THOUSANDS",,,,{"std.tec.cals=7"}),"")</f>
        <v>11917.6939150696</v>
      </c>
      <c r="N6" s="9">
        <f>IFERROR(_xll.ECONOMATICA('Evolução Diária de Preço-Volume'!Q6,"Max of the serie","YTD",$B6,,,"USD","THOUSANDS",,,,{"std.tec.cals=7"}),"")</f>
        <v>58775.562666687001</v>
      </c>
      <c r="O6" s="90">
        <f t="shared" ref="O6:O30" si="2">IFERROR(N6/M6,"")</f>
        <v>4.9317899155277765</v>
      </c>
      <c r="P6" s="115">
        <f>IFERROR(_xll.ECONOMATICA('Evolução Diária de Preço-Volume'!Q6,"Max of the serie","YTD",$B6,,,"USD","THOUSANDS",,,,{"std.tec.cals=7";"std.tec.dtovlr=true"}),"")</f>
        <v>34969</v>
      </c>
    </row>
    <row r="7" spans="2:21" x14ac:dyDescent="0.3">
      <c r="B7" s="81">
        <f>IF('Variação Anual (R$-IPCA-USD)'!B6="","",'Variação Anual (R$-IPCA-USD)'!B6)</f>
        <v>35430</v>
      </c>
      <c r="C7" s="9">
        <f>IFERROR(_xll.ECONOMATICA('Evolução Diária de Preço-Volume'!Q6,"Hist Average","YTD",$B7,,,,"THOUSANDS",,,,{"std.tec.cals=7"}),"")</f>
        <v>33480.104273315403</v>
      </c>
      <c r="D7" s="9">
        <f>IFERROR(_xll.ECONOMATICA('Evolução Diária de Preço-Volume'!Q6,"Max of the serie","YTD",$B7,,,,"THOUSANDS",,,,{"std.tec.cals=7"}),"")</f>
        <v>173969.37471997101</v>
      </c>
      <c r="E7" s="90">
        <f t="shared" si="0"/>
        <v>5.1962016993665561</v>
      </c>
      <c r="F7" s="115">
        <f>IFERROR(_xll.ECONOMATICA('Evolução Diária de Preço-Volume'!Q6,"Max of the serie","YTD",$B7,,,,"THOUSANDS",,,,{"std.tec.cals=7";"std.tec.dtovlr=true"}),"")</f>
        <v>35300</v>
      </c>
      <c r="H7" s="9">
        <f>IFERROR(_xll.ECONOMATICA('Evolução Diária de Preço-Volume'!Q6,"Hist Average","YTD",$B7,,,"INFLATION ADJUSTED","THOUSANDS",,,,{"std.tec.cals=7"}),"")</f>
        <v>62831.494670898399</v>
      </c>
      <c r="I7" s="9">
        <f>IFERROR(_xll.ECONOMATICA('Evolução Diária de Preço-Volume'!Q6,"Max of the serie","YTD",$B7,,,"INFLATION ADJUSTED","THOUSANDS",,,,{"std.tec.cals=7"}),"")</f>
        <v>322318.83810937498</v>
      </c>
      <c r="J7" s="90">
        <f t="shared" si="1"/>
        <v>5.1298928952371883</v>
      </c>
      <c r="K7" s="115">
        <f>IFERROR(_xll.ECONOMATICA('Evolução Diária de Preço-Volume'!Q6,"Max of the serie","YTD",$B7,,,"INFLATION ADJUSTED","THOUSANDS",,,,{"std.tec.cals=7";"std.tec.dtovlr=true"}),"")</f>
        <v>35300</v>
      </c>
      <c r="M7" s="9">
        <f>IFERROR(_xll.ECONOMATICA('Evolução Diária de Preço-Volume'!Q6,"Hist Average","YTD",$B7,,,"USD","THOUSANDS",,,,{"std.tec.cals=7"}),"")</f>
        <v>13720.103790069599</v>
      </c>
      <c r="N7" s="9">
        <f>IFERROR(_xll.ECONOMATICA('Evolução Diária de Preço-Volume'!Q6,"Max of the serie","YTD",$B7,,,"USD","THOUSANDS",,,,{"std.tec.cals=7"}),"")</f>
        <v>70690.522031738306</v>
      </c>
      <c r="O7" s="90">
        <f t="shared" si="2"/>
        <v>5.1523314337390813</v>
      </c>
      <c r="P7" s="115">
        <f>IFERROR(_xll.ECONOMATICA('Evolução Diária de Preço-Volume'!Q6,"Max of the serie","YTD",$B7,,,"USD","THOUSANDS",,,,{"std.tec.cals=7";"std.tec.dtovlr=true"}),"")</f>
        <v>35300</v>
      </c>
    </row>
    <row r="8" spans="2:21" x14ac:dyDescent="0.3">
      <c r="B8" s="81">
        <f>IF('Variação Anual (R$-IPCA-USD)'!B7="","",'Variação Anual (R$-IPCA-USD)'!B7)</f>
        <v>35795</v>
      </c>
      <c r="C8" s="9">
        <f>IFERROR(_xll.ECONOMATICA('Evolução Diária de Preço-Volume'!Q6,"Hist Average","YTD",$B8,,,,"THOUSANDS",,,,{"std.tec.cals=7"}),"")</f>
        <v>43724.573609558101</v>
      </c>
      <c r="D8" s="9">
        <f>IFERROR(_xll.ECONOMATICA('Evolução Diária de Preço-Volume'!Q6,"Max of the serie","YTD",$B8,,,,"THOUSANDS",,,,{"std.tec.cals=7"}),"")</f>
        <v>732031.451</v>
      </c>
      <c r="E8" s="90">
        <f t="shared" si="0"/>
        <v>16.741877405980684</v>
      </c>
      <c r="F8" s="115">
        <f>IFERROR(_xll.ECONOMATICA('Evolução Diária de Preço-Volume'!Q6,"Max of the serie","YTD",$B8,,,,"THOUSANDS",,,,{"std.tec.cals=7";"std.tec.dtovlr=true"}),"")</f>
        <v>35761</v>
      </c>
      <c r="H8" s="9">
        <f>IFERROR(_xll.ECONOMATICA('Evolução Diária de Preço-Volume'!Q6,"Hist Average","YTD",$B8,,,"INFLATION ADJUSTED","THOUSANDS",,,,{"std.tec.cals=7"}),"")</f>
        <v>75829.235762817407</v>
      </c>
      <c r="I8" s="9">
        <f>IFERROR(_xll.ECONOMATICA('Evolução Diária de Preço-Volume'!Q6,"Max of the serie","YTD",$B8,,,"INFLATION ADJUSTED","THOUSANDS",,,,{"std.tec.cals=7"}),"")</f>
        <v>1250995.1218867199</v>
      </c>
      <c r="J8" s="90">
        <f t="shared" si="1"/>
        <v>16.4975303957915</v>
      </c>
      <c r="K8" s="115">
        <f>IFERROR(_xll.ECONOMATICA('Evolução Diária de Preço-Volume'!Q6,"Max of the serie","YTD",$B8,,,"INFLATION ADJUSTED","THOUSANDS",,,,{"std.tec.cals=7";"std.tec.dtovlr=true"}),"")</f>
        <v>35761</v>
      </c>
      <c r="M8" s="9">
        <f>IFERROR(_xll.ECONOMATICA('Evolução Diária de Preço-Volume'!Q6,"Hist Average","YTD",$B8,,,"USD","THOUSANDS",,,,{"std.tec.cals=7"}),"")</f>
        <v>16420.636529937699</v>
      </c>
      <c r="N8" s="9">
        <f>IFERROR(_xll.ECONOMATICA('Evolução Diária de Preço-Volume'!Q6,"Max of the serie","YTD",$B8,,,"USD","THOUSANDS",,,,{"std.tec.cals=7"}),"")</f>
        <v>269228.190878906</v>
      </c>
      <c r="O8" s="90">
        <f t="shared" si="2"/>
        <v>16.395721955604813</v>
      </c>
      <c r="P8" s="115">
        <f>IFERROR(_xll.ECONOMATICA('Evolução Diária de Preço-Volume'!Q6,"Max of the serie","YTD",$B8,,,"USD","THOUSANDS",,,,{"std.tec.cals=7";"std.tec.dtovlr=true"}),"")</f>
        <v>35761</v>
      </c>
    </row>
    <row r="9" spans="2:21" x14ac:dyDescent="0.3">
      <c r="B9" s="81">
        <f>IF('Variação Anual (R$-IPCA-USD)'!B8="","",'Variação Anual (R$-IPCA-USD)'!B8)</f>
        <v>36160</v>
      </c>
      <c r="C9" s="9">
        <f>IFERROR(_xll.ECONOMATICA('Evolução Diária de Preço-Volume'!Q6,"Hist Average","YTD",$B9,,,,"THOUSANDS",,,,{"std.tec.cals=7"}),"")</f>
        <v>34029.098368591302</v>
      </c>
      <c r="D9" s="9">
        <f>IFERROR(_xll.ECONOMATICA('Evolução Diária de Preço-Volume'!Q6,"Max of the serie","YTD",$B9,,,,"THOUSANDS",,,,{"std.tec.cals=7"}),"")</f>
        <v>234371.74</v>
      </c>
      <c r="E9" s="90">
        <f t="shared" si="0"/>
        <v>6.8873920037894392</v>
      </c>
      <c r="F9" s="115">
        <f>IFERROR(_xll.ECONOMATICA('Evolução Diária de Preço-Volume'!Q6,"Max of the serie","YTD",$B9,,,,"THOUSANDS",,,,{"std.tec.cals=7";"std.tec.dtovlr=true"}),"")</f>
        <v>35810</v>
      </c>
      <c r="H9" s="9">
        <f>IFERROR(_xll.ECONOMATICA('Evolução Diária de Preço-Volume'!Q6,"Hist Average","YTD",$B9,,,"INFLATION ADJUSTED","THOUSANDS",,,,{"std.tec.cals=7"}),"")</f>
        <v>55532.054678100598</v>
      </c>
      <c r="I9" s="9">
        <f>IFERROR(_xll.ECONOMATICA('Evolução Diária de Preço-Volume'!Q6,"Max of the serie","YTD",$B9,,,"INFLATION ADJUSTED","THOUSANDS",,,,{"std.tec.cals=7"}),"")</f>
        <v>395646.33514746098</v>
      </c>
      <c r="J9" s="90">
        <f t="shared" si="1"/>
        <v>7.1246478712318657</v>
      </c>
      <c r="K9" s="115">
        <f>IFERROR(_xll.ECONOMATICA('Evolução Diária de Preço-Volume'!Q6,"Max of the serie","YTD",$B9,,,"INFLATION ADJUSTED","THOUSANDS",,,,{"std.tec.cals=7";"std.tec.dtovlr=true"}),"")</f>
        <v>35810</v>
      </c>
      <c r="M9" s="9">
        <f>IFERROR(_xll.ECONOMATICA('Evolução Diária de Preço-Volume'!Q6,"Hist Average","YTD",$B9,,,"USD","THOUSANDS",,,,{"std.tec.cals=7"}),"")</f>
        <v>11732.6509342194</v>
      </c>
      <c r="N9" s="9">
        <f>IFERROR(_xll.ECONOMATICA('Evolução Diária de Preço-Volume'!Q6,"Max of the serie","YTD",$B9,,,"USD","THOUSANDS",,,,{"std.tec.cals=7"}),"")</f>
        <v>85599.612856079097</v>
      </c>
      <c r="O9" s="90">
        <f t="shared" si="2"/>
        <v>7.2958458694462331</v>
      </c>
      <c r="P9" s="115">
        <f>IFERROR(_xll.ECONOMATICA('Evolução Diária de Preço-Volume'!Q6,"Max of the serie","YTD",$B9,,,"USD","THOUSANDS",,,,{"std.tec.cals=7";"std.tec.dtovlr=true"}),"")</f>
        <v>35810</v>
      </c>
    </row>
    <row r="10" spans="2:21" x14ac:dyDescent="0.3">
      <c r="B10" s="81">
        <f>IF('Variação Anual (R$-IPCA-USD)'!B9="","",'Variação Anual (R$-IPCA-USD)'!B9)</f>
        <v>36525</v>
      </c>
      <c r="C10" s="9">
        <f>IFERROR(_xll.ECONOMATICA('Evolução Diária de Preço-Volume'!Q6,"Hist Average","YTD",$B10,,,,"THOUSANDS",,,,{"std.tec.cals=7"}),"")</f>
        <v>30675.760190002398</v>
      </c>
      <c r="D10" s="9">
        <f>IFERROR(_xll.ECONOMATICA('Evolução Diária de Preço-Volume'!Q6,"Max of the serie","YTD",$B10,,,,"THOUSANDS",,,,{"std.tec.cals=7"}),"")</f>
        <v>483457.254870117</v>
      </c>
      <c r="E10" s="90">
        <f t="shared" si="0"/>
        <v>15.760237134324761</v>
      </c>
      <c r="F10" s="115">
        <f>IFERROR(_xll.ECONOMATICA('Evolução Diária de Preço-Volume'!Q6,"Max of the serie","YTD",$B10,,,,"THOUSANDS",,,,{"std.tec.cals=7";"std.tec.dtovlr=true"}),"")</f>
        <v>36482</v>
      </c>
      <c r="H10" s="9">
        <f>IFERROR(_xll.ECONOMATICA('Evolução Diária de Preço-Volume'!Q6,"Hist Average","YTD",$B10,,,"INFLATION ADJUSTED","THOUSANDS",,,,{"std.tec.cals=7"}),"")</f>
        <v>47605.195708129897</v>
      </c>
      <c r="I10" s="9">
        <f>IFERROR(_xll.ECONOMATICA('Evolução Diária de Preço-Volume'!Q6,"Max of the serie","YTD",$B10,,,"INFLATION ADJUSTED","THOUSANDS",,,,{"std.tec.cals=7"}),"")</f>
        <v>739103.49062597705</v>
      </c>
      <c r="J10" s="90">
        <f t="shared" si="1"/>
        <v>15.525689572992444</v>
      </c>
      <c r="K10" s="115">
        <f>IFERROR(_xll.ECONOMATICA('Evolução Diária de Preço-Volume'!Q6,"Max of the serie","YTD",$B10,,,"INFLATION ADJUSTED","THOUSANDS",,,,{"std.tec.cals=7";"std.tec.dtovlr=true"}),"")</f>
        <v>36482</v>
      </c>
      <c r="M10" s="9">
        <f>IFERROR(_xll.ECONOMATICA('Evolução Diária de Preço-Volume'!Q6,"Hist Average","YTD",$B10,,,"USD","THOUSANDS",,,,{"std.tec.cals=7"}),"")</f>
        <v>9048.3600326843298</v>
      </c>
      <c r="N10" s="9">
        <f>IFERROR(_xll.ECONOMATICA('Evolução Diária de Preço-Volume'!Q6,"Max of the serie","YTD",$B10,,,"USD","THOUSANDS",,,,{"std.tec.cals=7"}),"")</f>
        <v>139727.53030932599</v>
      </c>
      <c r="O10" s="90">
        <f t="shared" si="2"/>
        <v>15.44230444020846</v>
      </c>
      <c r="P10" s="115">
        <f>IFERROR(_xll.ECONOMATICA('Evolução Diária de Preço-Volume'!Q6,"Max of the serie","YTD",$B10,,,"USD","THOUSANDS",,,,{"std.tec.cals=7";"std.tec.dtovlr=true"}),"")</f>
        <v>36482</v>
      </c>
      <c r="R10" s="1"/>
    </row>
    <row r="11" spans="2:21" x14ac:dyDescent="0.3">
      <c r="B11" s="81">
        <f>IF('Variação Anual (R$-IPCA-USD)'!B10="","",'Variação Anual (R$-IPCA-USD)'!B10)</f>
        <v>36891</v>
      </c>
      <c r="C11" s="9">
        <f>IFERROR(_xll.ECONOMATICA('Evolução Diária de Preço-Volume'!Q6,"Hist Average","YTD",$B11,,,,"THOUSANDS",,,,{"std.tec.cals=7"}),"")</f>
        <v>20911.481155761699</v>
      </c>
      <c r="D11" s="9">
        <f>IFERROR(_xll.ECONOMATICA('Evolução Diária de Preço-Volume'!Q6,"Max of the serie","YTD",$B11,,,,"THOUSANDS",,,,{"std.tec.cals=7"}),"")</f>
        <v>257708.51773999</v>
      </c>
      <c r="E11" s="90">
        <f t="shared" si="0"/>
        <v>12.323781171712175</v>
      </c>
      <c r="F11" s="115">
        <f>IFERROR(_xll.ECONOMATICA('Evolução Diária de Preço-Volume'!Q6,"Max of the serie","YTD",$B11,,,,"THOUSANDS",,,,{"std.tec.cals=7";"std.tec.dtovlr=true"}),"")</f>
        <v>36829</v>
      </c>
      <c r="H11" s="9">
        <f>IFERROR(_xll.ECONOMATICA('Evolução Diária de Preço-Volume'!Q6,"Hist Average","YTD",$B11,,,"INFLATION ADJUSTED","THOUSANDS",,,,{"std.tec.cals=7"}),"")</f>
        <v>31251.764140655501</v>
      </c>
      <c r="I11" s="9">
        <f>IFERROR(_xll.ECONOMATICA('Evolução Diária de Preço-Volume'!Q6,"Max of the serie","YTD",$B11,,,"INFLATION ADJUSTED","THOUSANDS",,,,{"std.tec.cals=7"}),"")</f>
        <v>379287.53694335901</v>
      </c>
      <c r="J11" s="90">
        <f t="shared" si="1"/>
        <v>12.136516045503583</v>
      </c>
      <c r="K11" s="115">
        <f>IFERROR(_xll.ECONOMATICA('Evolução Diária de Preço-Volume'!Q6,"Max of the serie","YTD",$B11,,,"INFLATION ADJUSTED","THOUSANDS",,,,{"std.tec.cals=7";"std.tec.dtovlr=true"}),"")</f>
        <v>36829</v>
      </c>
      <c r="M11" s="9">
        <f>IFERROR(_xll.ECONOMATICA('Evolução Diária de Preço-Volume'!Q6,"Hist Average","YTD",$B11,,,"USD","THOUSANDS",,,,{"std.tec.cals=7"}),"")</f>
        <v>6006.7237954864504</v>
      </c>
      <c r="N11" s="9">
        <f>IFERROR(_xll.ECONOMATICA('Evolução Diária de Preço-Volume'!Q6,"Max of the serie","YTD",$B11,,,"USD","THOUSANDS",,,,{"std.tec.cals=7"}),"")</f>
        <v>73316.790253173793</v>
      </c>
      <c r="O11" s="90">
        <f t="shared" si="2"/>
        <v>12.205786839785311</v>
      </c>
      <c r="P11" s="115">
        <f>IFERROR(_xll.ECONOMATICA('Evolução Diária de Preço-Volume'!Q6,"Max of the serie","YTD",$B11,,,"USD","THOUSANDS",,,,{"std.tec.cals=7";"std.tec.dtovlr=true"}),"")</f>
        <v>36829</v>
      </c>
    </row>
    <row r="12" spans="2:21" x14ac:dyDescent="0.3">
      <c r="B12" s="81">
        <f>IF('Variação Anual (R$-IPCA-USD)'!B11="","",'Variação Anual (R$-IPCA-USD)'!B11)</f>
        <v>37256</v>
      </c>
      <c r="C12" s="9">
        <f>IFERROR(_xll.ECONOMATICA('Evolução Diária de Preço-Volume'!Q6,"Hist Average","YTD",$B12,,,,"THOUSANDS",,,,{"std.tec.cals=7"}),"")</f>
        <v>11913.7686200562</v>
      </c>
      <c r="D12" s="9">
        <f>IFERROR(_xll.ECONOMATICA('Evolução Diária de Preço-Volume'!Q6,"Max of the serie","YTD",$B12,,,,"THOUSANDS",,,,{"std.tec.cals=7"}),"")</f>
        <v>380720.360279785</v>
      </c>
      <c r="E12" s="90">
        <f t="shared" si="0"/>
        <v>31.956333249486008</v>
      </c>
      <c r="F12" s="115">
        <f>IFERROR(_xll.ECONOMATICA('Evolução Diária de Preço-Volume'!Q6,"Max of the serie","YTD",$B12,,,,"THOUSANDS",,,,{"std.tec.cals=7";"std.tec.dtovlr=true"}),"")</f>
        <v>37217</v>
      </c>
      <c r="H12" s="9">
        <f>IFERROR(_xll.ECONOMATICA('Evolução Diária de Preço-Volume'!Q6,"Hist Average","YTD",$B12,,,"INFLATION ADJUSTED","THOUSANDS",,,,{"std.tec.cals=7"}),"")</f>
        <v>17431.053700012199</v>
      </c>
      <c r="I12" s="9">
        <f>IFERROR(_xll.ECONOMATICA('Evolução Diária de Preço-Volume'!Q6,"Max of the serie","YTD",$B12,,,"INFLATION ADJUSTED","THOUSANDS",,,,{"std.tec.cals=7"}),"")</f>
        <v>562054.56298437505</v>
      </c>
      <c r="J12" s="90">
        <f t="shared" si="1"/>
        <v>32.244439874795503</v>
      </c>
      <c r="K12" s="115">
        <f>IFERROR(_xll.ECONOMATICA('Evolução Diária de Preço-Volume'!Q6,"Max of the serie","YTD",$B12,,,"INFLATION ADJUSTED","THOUSANDS",,,,{"std.tec.cals=7";"std.tec.dtovlr=true"}),"")</f>
        <v>37217</v>
      </c>
      <c r="M12" s="9">
        <f>IFERROR(_xll.ECONOMATICA('Evolução Diária de Preço-Volume'!Q6,"Hist Average","YTD",$B12,,,"USD","THOUSANDS",,,,{"std.tec.cals=7"}),"")</f>
        <v>3410.7675869407699</v>
      </c>
      <c r="N12" s="9">
        <f>IFERROR(_xll.ECONOMATICA('Evolução Diária de Preço-Volume'!Q6,"Max of the serie","YTD",$B12,,,"USD","THOUSANDS",,,,{"std.tec.cals=7"}),"")</f>
        <v>110997.189585938</v>
      </c>
      <c r="O12" s="90">
        <f t="shared" si="2"/>
        <v>32.543170050907818</v>
      </c>
      <c r="P12" s="115">
        <f>IFERROR(_xll.ECONOMATICA('Evolução Diária de Preço-Volume'!Q6,"Max of the serie","YTD",$B12,,,"USD","THOUSANDS",,,,{"std.tec.cals=7";"std.tec.dtovlr=true"}),"")</f>
        <v>37217</v>
      </c>
    </row>
    <row r="13" spans="2:21" x14ac:dyDescent="0.3">
      <c r="B13" s="81">
        <f>IF('Variação Anual (R$-IPCA-USD)'!B12="","",'Variação Anual (R$-IPCA-USD)'!B12)</f>
        <v>37621</v>
      </c>
      <c r="C13" s="9">
        <f>IFERROR(_xll.ECONOMATICA('Evolução Diária de Preço-Volume'!Q6,"Hist Average","YTD",$B13,,,,"THOUSANDS",,,,{"std.tec.cals=7"}),"")</f>
        <v>16994.5995702209</v>
      </c>
      <c r="D13" s="9">
        <f>IFERROR(_xll.ECONOMATICA('Evolução Diária de Preço-Volume'!Q6,"Max of the serie","YTD",$B13,,,,"THOUSANDS",,,,{"std.tec.cals=7"}),"")</f>
        <v>1083576.6373906201</v>
      </c>
      <c r="E13" s="90">
        <f t="shared" si="0"/>
        <v>63.760057005952476</v>
      </c>
      <c r="F13" s="115">
        <f>IFERROR(_xll.ECONOMATICA('Evolução Diária de Preço-Volume'!Q6,"Max of the serie","YTD",$B13,,,,"THOUSANDS",,,,{"std.tec.cals=7";"std.tec.dtovlr=true"}),"")</f>
        <v>37610</v>
      </c>
      <c r="H13" s="9">
        <f>IFERROR(_xll.ECONOMATICA('Evolução Diária de Preço-Volume'!Q6,"Hist Average","YTD",$B13,,,"INFLATION ADJUSTED","THOUSANDS",,,,{"std.tec.cals=7"}),"")</f>
        <v>25106.244001709001</v>
      </c>
      <c r="I13" s="9">
        <f>IFERROR(_xll.ECONOMATICA('Evolução Diária de Preço-Volume'!Q6,"Max of the serie","YTD",$B13,,,"INFLATION ADJUSTED","THOUSANDS",,,,{"std.tec.cals=7"}),"")</f>
        <v>1583016.18826562</v>
      </c>
      <c r="J13" s="90">
        <f t="shared" si="1"/>
        <v>63.05268873184945</v>
      </c>
      <c r="K13" s="115">
        <f>IFERROR(_xll.ECONOMATICA('Evolução Diária de Preço-Volume'!Q6,"Max of the serie","YTD",$B13,,,"INFLATION ADJUSTED","THOUSANDS",,,,{"std.tec.cals=7";"std.tec.dtovlr=true"}),"")</f>
        <v>37610</v>
      </c>
      <c r="M13" s="9">
        <f>IFERROR(_xll.ECONOMATICA('Evolução Diária de Preço-Volume'!Q6,"Hist Average","YTD",$B13,,,"USD","THOUSANDS",,,,{"std.tec.cals=7"}),"")</f>
        <v>4856.6816212616004</v>
      </c>
      <c r="N13" s="9">
        <f>IFERROR(_xll.ECONOMATICA('Evolução Diária de Preço-Volume'!Q6,"Max of the serie","YTD",$B13,,,"USD","THOUSANDS",,,,{"std.tec.cals=7"}),"")</f>
        <v>310036.23387451202</v>
      </c>
      <c r="O13" s="90">
        <f t="shared" si="2"/>
        <v>63.837051314468326</v>
      </c>
      <c r="P13" s="115">
        <f>IFERROR(_xll.ECONOMATICA('Evolução Diária de Preço-Volume'!Q6,"Max of the serie","YTD",$B13,,,"USD","THOUSANDS",,,,{"std.tec.cals=7";"std.tec.dtovlr=true"}),"")</f>
        <v>37610</v>
      </c>
    </row>
    <row r="14" spans="2:21" x14ac:dyDescent="0.3">
      <c r="B14" s="81">
        <f>IF('Variação Anual (R$-IPCA-USD)'!B13="","",'Variação Anual (R$-IPCA-USD)'!B13)</f>
        <v>37986</v>
      </c>
      <c r="C14" s="9">
        <f>IFERROR(_xll.ECONOMATICA('Evolução Diária de Preço-Volume'!Q6,"Hist Average","YTD",$B14,,,,"THOUSANDS",,,,{"std.tec.cals=7"}),"")</f>
        <v>12819.461500824</v>
      </c>
      <c r="D14" s="9">
        <f>IFERROR(_xll.ECONOMATICA('Evolução Diária de Preço-Volume'!Q6,"Max of the serie","YTD",$B14,,,,"THOUSANDS",,,,{"std.tec.cals=7"}),"")</f>
        <v>376886.36514990201</v>
      </c>
      <c r="E14" s="90">
        <f t="shared" si="0"/>
        <v>29.399547330882562</v>
      </c>
      <c r="F14" s="115">
        <f>IFERROR(_xll.ECONOMATICA('Evolução Diária de Preço-Volume'!Q6,"Max of the serie","YTD",$B14,,,,"THOUSANDS",,,,{"std.tec.cals=7";"std.tec.dtovlr=true"}),"")</f>
        <v>37678</v>
      </c>
      <c r="H14" s="9">
        <f>IFERROR(_xll.ECONOMATICA('Evolução Diária de Preço-Volume'!Q6,"Hist Average","YTD",$B14,,,"INFLATION ADJUSTED","THOUSANDS",,,,{"std.tec.cals=7"}),"")</f>
        <v>18697.091694824201</v>
      </c>
      <c r="I14" s="9">
        <f>IFERROR(_xll.ECONOMATICA('Evolução Diária de Preço-Volume'!Q6,"Max of the serie","YTD",$B14,,,"INFLATION ADJUSTED","THOUSANDS",,,,{"std.tec.cals=7"}),"")</f>
        <v>553863.90098339797</v>
      </c>
      <c r="J14" s="90">
        <f t="shared" si="1"/>
        <v>29.622997524086628</v>
      </c>
      <c r="K14" s="115">
        <f>IFERROR(_xll.ECONOMATICA('Evolução Diária de Preço-Volume'!Q6,"Max of the serie","YTD",$B14,,,"INFLATION ADJUSTED","THOUSANDS",,,,{"std.tec.cals=7";"std.tec.dtovlr=true"}),"")</f>
        <v>37678</v>
      </c>
      <c r="M14" s="9">
        <f>IFERROR(_xll.ECONOMATICA('Evolução Diária de Preço-Volume'!Q6,"Hist Average","YTD",$B14,,,"USD","THOUSANDS",,,,{"std.tec.cals=7"}),"")</f>
        <v>3694.6178497657802</v>
      </c>
      <c r="N14" s="9">
        <f>IFERROR(_xll.ECONOMATICA('Evolução Diária de Preço-Volume'!Q6,"Max of the serie","YTD",$B14,,,"USD","THOUSANDS",,,,{"std.tec.cals=7"}),"")</f>
        <v>108612.785345703</v>
      </c>
      <c r="O14" s="90">
        <f t="shared" si="2"/>
        <v>29.39756958966365</v>
      </c>
      <c r="P14" s="115">
        <f>IFERROR(_xll.ECONOMATICA('Evolução Diária de Preço-Volume'!Q6,"Max of the serie","YTD",$B14,,,"USD","THOUSANDS",,,,{"std.tec.cals=7";"std.tec.dtovlr=true"}),"")</f>
        <v>37678</v>
      </c>
      <c r="U14" s="1"/>
    </row>
    <row r="15" spans="2:21" x14ac:dyDescent="0.3">
      <c r="B15" s="81">
        <f>IF('Variação Anual (R$-IPCA-USD)'!B14="","",'Variação Anual (R$-IPCA-USD)'!B14)</f>
        <v>38352</v>
      </c>
      <c r="C15" s="9">
        <f>IFERROR(_xll.ECONOMATICA('Evolução Diária de Preço-Volume'!Q6,"Hist Average","YTD",$B15,,,,"THOUSANDS",,,,{"std.tec.cals=7"}),"")</f>
        <v>16356.6340148773</v>
      </c>
      <c r="D15" s="9">
        <f>IFERROR(_xll.ECONOMATICA('Evolução Diária de Preço-Volume'!Q6,"Max of the serie","YTD",$B15,,,,"THOUSANDS",,,,{"std.tec.cals=7"}),"")</f>
        <v>232936.02204003901</v>
      </c>
      <c r="E15" s="90">
        <f t="shared" si="0"/>
        <v>14.241073183404991</v>
      </c>
      <c r="F15" s="115">
        <f>IFERROR(_xll.ECONOMATICA('Evolução Diária de Preço-Volume'!Q6,"Max of the serie","YTD",$B15,,,,"THOUSANDS",,,,{"std.tec.cals=7";"std.tec.dtovlr=true"}),"")</f>
        <v>38078</v>
      </c>
      <c r="H15" s="9">
        <f>IFERROR(_xll.ECONOMATICA('Evolução Diária de Preço-Volume'!Q6,"Hist Average","YTD",$B15,,,"INFLATION ADJUSTED","THOUSANDS",,,,{"std.tec.cals=7"}),"")</f>
        <v>22769.3698446655</v>
      </c>
      <c r="I15" s="9">
        <f>IFERROR(_xll.ECONOMATICA('Evolução Diária de Preço-Volume'!Q6,"Max of the serie","YTD",$B15,,,"INFLATION ADJUSTED","THOUSANDS",,,,{"std.tec.cals=7"}),"")</f>
        <v>325760.77126269502</v>
      </c>
      <c r="J15" s="90">
        <f t="shared" si="1"/>
        <v>14.306973512445079</v>
      </c>
      <c r="K15" s="115">
        <f>IFERROR(_xll.ECONOMATICA('Evolução Diária de Preço-Volume'!Q6,"Max of the serie","YTD",$B15,,,"INFLATION ADJUSTED","THOUSANDS",,,,{"std.tec.cals=7";"std.tec.dtovlr=true"}),"")</f>
        <v>38078</v>
      </c>
      <c r="M15" s="9">
        <f>IFERROR(_xll.ECONOMATICA('Evolução Diária de Preço-Volume'!Q6,"Hist Average","YTD",$B15,,,"USD","THOUSANDS",,,,{"std.tec.cals=7"}),"")</f>
        <v>4808.7939248962402</v>
      </c>
      <c r="N15" s="9">
        <f>IFERROR(_xll.ECONOMATICA('Evolução Diária de Preço-Volume'!Q6,"Max of the serie","YTD",$B15,,,"USD","THOUSANDS",,,,{"std.tec.cals=7"}),"")</f>
        <v>67517.687547851601</v>
      </c>
      <c r="O15" s="90">
        <f t="shared" si="2"/>
        <v>14.040461829378234</v>
      </c>
      <c r="P15" s="115">
        <f>IFERROR(_xll.ECONOMATICA('Evolução Diária de Preço-Volume'!Q6,"Max of the serie","YTD",$B15,,,"USD","THOUSANDS",,,,{"std.tec.cals=7";"std.tec.dtovlr=true"}),"")</f>
        <v>38078</v>
      </c>
    </row>
    <row r="16" spans="2:21" x14ac:dyDescent="0.3">
      <c r="B16" s="81">
        <f>IF('Variação Anual (R$-IPCA-USD)'!B15="","",'Variação Anual (R$-IPCA-USD)'!B15)</f>
        <v>38717</v>
      </c>
      <c r="C16" s="9">
        <f>IFERROR(_xll.ECONOMATICA('Evolução Diária de Preço-Volume'!Q6,"Hist Average","YTD",$B16,,,,"THOUSANDS",,,,{"std.tec.cals=7"}),"")</f>
        <v>27174.412529266399</v>
      </c>
      <c r="D16" s="9">
        <f>IFERROR(_xll.ECONOMATICA('Evolução Diária de Preço-Volume'!Q6,"Max of the serie","YTD",$B16,,,,"THOUSANDS",,,,{"std.tec.cals=7"}),"")</f>
        <v>1604936.70749023</v>
      </c>
      <c r="E16" s="90">
        <f t="shared" si="0"/>
        <v>59.060585238475326</v>
      </c>
      <c r="F16" s="115">
        <f>IFERROR(_xll.ECONOMATICA('Evolução Diária de Preço-Volume'!Q6,"Max of the serie","YTD",$B16,,,,"THOUSANDS",,,,{"std.tec.cals=7";"std.tec.dtovlr=true"}),"")</f>
        <v>38651</v>
      </c>
      <c r="H16" s="9">
        <f>IFERROR(_xll.ECONOMATICA('Evolução Diária de Preço-Volume'!Q6,"Hist Average","YTD",$B16,,,"INFLATION ADJUSTED","THOUSANDS",,,,{"std.tec.cals=7"}),"")</f>
        <v>36682.8679777832</v>
      </c>
      <c r="I16" s="9">
        <f>IFERROR(_xll.ECONOMATICA('Evolução Diária de Preço-Volume'!Q6,"Max of the serie","YTD",$B16,,,"INFLATION ADJUSTED","THOUSANDS",,,,{"std.tec.cals=7"}),"")</f>
        <v>2153557.31418359</v>
      </c>
      <c r="J16" s="90">
        <f t="shared" si="1"/>
        <v>58.707441181749516</v>
      </c>
      <c r="K16" s="115">
        <f>IFERROR(_xll.ECONOMATICA('Evolução Diária de Preço-Volume'!Q6,"Max of the serie","YTD",$B16,,,"INFLATION ADJUSTED","THOUSANDS",,,,{"std.tec.cals=7";"std.tec.dtovlr=true"}),"")</f>
        <v>38651</v>
      </c>
      <c r="M16" s="9">
        <f>IFERROR(_xll.ECONOMATICA('Evolução Diária de Preço-Volume'!Q6,"Hist Average","YTD",$B16,,,"USD","THOUSANDS",,,,{"std.tec.cals=7"}),"")</f>
        <v>8173.52732189178</v>
      </c>
      <c r="N16" s="9">
        <f>IFERROR(_xll.ECONOMATICA('Evolução Diária de Preço-Volume'!Q6,"Max of the serie","YTD",$B16,,,"USD","THOUSANDS",,,,{"std.tec.cals=7"}),"")</f>
        <v>473432.65707666002</v>
      </c>
      <c r="O16" s="90">
        <f t="shared" si="2"/>
        <v>57.922686060965297</v>
      </c>
      <c r="P16" s="115">
        <f>IFERROR(_xll.ECONOMATICA('Evolução Diária de Preço-Volume'!Q6,"Max of the serie","YTD",$B16,,,"USD","THOUSANDS",,,,{"std.tec.cals=7";"std.tec.dtovlr=true"}),"")</f>
        <v>38651</v>
      </c>
    </row>
    <row r="17" spans="2:16" x14ac:dyDescent="0.3">
      <c r="B17" s="81">
        <f>IF('Variação Anual (R$-IPCA-USD)'!B16="","",'Variação Anual (R$-IPCA-USD)'!B16)</f>
        <v>39082</v>
      </c>
      <c r="C17" s="9">
        <f>IFERROR(_xll.ECONOMATICA('Evolução Diária de Preço-Volume'!Q6,"Hist Average","YTD",$B17,,,,"THOUSANDS",,,,{"std.tec.cals=7"}),"")</f>
        <v>60484.003353210399</v>
      </c>
      <c r="D17" s="9">
        <f>IFERROR(_xll.ECONOMATICA('Evolução Diária de Preço-Volume'!Q6,"Max of the serie","YTD",$B17,,,,"THOUSANDS",,,,{"std.tec.cals=7"}),"")</f>
        <v>986104.73192968802</v>
      </c>
      <c r="E17" s="90">
        <f t="shared" si="0"/>
        <v>16.303562549772046</v>
      </c>
      <c r="F17" s="115">
        <f>IFERROR(_xll.ECONOMATICA('Evolução Diária de Preço-Volume'!Q6,"Max of the serie","YTD",$B17,,,,"THOUSANDS",,,,{"std.tec.cals=7";"std.tec.dtovlr=true"}),"")</f>
        <v>38883</v>
      </c>
      <c r="H17" s="9">
        <f>IFERROR(_xll.ECONOMATICA('Evolução Diária de Preço-Volume'!Q6,"Hist Average","YTD",$B17,,,"INFLATION ADJUSTED","THOUSANDS",,,,{"std.tec.cals=7"}),"")</f>
        <v>79365.0797623291</v>
      </c>
      <c r="I17" s="9">
        <f>IFERROR(_xll.ECONOMATICA('Evolução Diária de Preço-Volume'!Q6,"Max of the serie","YTD",$B17,,,"INFLATION ADJUSTED","THOUSANDS",,,,{"std.tec.cals=7"}),"")</f>
        <v>1293472.02901367</v>
      </c>
      <c r="J17" s="90">
        <f t="shared" si="1"/>
        <v>16.297747483996368</v>
      </c>
      <c r="K17" s="115">
        <f>IFERROR(_xll.ECONOMATICA('Evolução Diária de Preço-Volume'!Q6,"Max of the serie","YTD",$B17,,,"INFLATION ADJUSTED","THOUSANDS",,,,{"std.tec.cals=7";"std.tec.dtovlr=true"}),"")</f>
        <v>38883</v>
      </c>
      <c r="M17" s="9">
        <f>IFERROR(_xll.ECONOMATICA('Evolução Diária de Preço-Volume'!Q6,"Hist Average","YTD",$B17,,,"USD","THOUSANDS",,,,{"std.tec.cals=7"}),"")</f>
        <v>18547.527551940901</v>
      </c>
      <c r="N17" s="9">
        <f>IFERROR(_xll.ECONOMATICA('Evolução Diária de Preço-Volume'!Q6,"Max of the serie","YTD",$B17,,,"USD","THOUSANDS",,,,{"std.tec.cals=7"}),"")</f>
        <v>304353.31232372997</v>
      </c>
      <c r="O17" s="90">
        <f t="shared" si="2"/>
        <v>16.409373781568046</v>
      </c>
      <c r="P17" s="115">
        <f>IFERROR(_xll.ECONOMATICA('Evolução Diária de Preço-Volume'!Q6,"Max of the serie","YTD",$B17,,,"USD","THOUSANDS",,,,{"std.tec.cals=7";"std.tec.dtovlr=true"}),"")</f>
        <v>38883</v>
      </c>
    </row>
    <row r="18" spans="2:16" x14ac:dyDescent="0.3">
      <c r="B18" s="81">
        <f>IF('Variação Anual (R$-IPCA-USD)'!B17="","",'Variação Anual (R$-IPCA-USD)'!B17)</f>
        <v>39447</v>
      </c>
      <c r="C18" s="9">
        <f>IFERROR(_xll.ECONOMATICA('Evolução Diária de Preço-Volume'!Q6,"Hist Average","YTD",$B18,,,,"THOUSANDS",,,,{"std.tec.cals=7"}),"")</f>
        <v>115996.159459473</v>
      </c>
      <c r="D18" s="9">
        <f>IFERROR(_xll.ECONOMATICA('Evolução Diária de Preço-Volume'!Q6,"Max of the serie","YTD",$B18,,,,"THOUSANDS",,,,{"std.tec.cals=7"}),"")</f>
        <v>2628568.19875</v>
      </c>
      <c r="E18" s="90">
        <f t="shared" si="0"/>
        <v>22.660820935786028</v>
      </c>
      <c r="F18" s="115">
        <f>IFERROR(_xll.ECONOMATICA('Evolução Diária de Preço-Volume'!Q6,"Max of the serie","YTD",$B18,,,,"THOUSANDS",,,,{"std.tec.cals=7";"std.tec.dtovlr=true"}),"")</f>
        <v>39101</v>
      </c>
      <c r="H18" s="9">
        <f>IFERROR(_xll.ECONOMATICA('Evolução Diária de Preço-Volume'!Q6,"Hist Average","YTD",$B18,,,"INFLATION ADJUSTED","THOUSANDS",,,,{"std.tec.cals=7"}),"")</f>
        <v>148342.08177880899</v>
      </c>
      <c r="I18" s="9">
        <f>IFERROR(_xll.ECONOMATICA('Evolução Diária de Preço-Volume'!Q6,"Max of the serie","YTD",$B18,,,"INFLATION ADJUSTED","THOUSANDS",,,,{"std.tec.cals=7"}),"")</f>
        <v>3432780.0806875001</v>
      </c>
      <c r="J18" s="90">
        <f t="shared" si="1"/>
        <v>23.140972807743626</v>
      </c>
      <c r="K18" s="115">
        <f>IFERROR(_xll.ECONOMATICA('Evolução Diária de Preço-Volume'!Q6,"Max of the serie","YTD",$B18,,,"INFLATION ADJUSTED","THOUSANDS",,,,{"std.tec.cals=7";"std.tec.dtovlr=true"}),"")</f>
        <v>39101</v>
      </c>
      <c r="M18" s="9">
        <f>IFERROR(_xll.ECONOMATICA('Evolução Diária de Preço-Volume'!Q6,"Hist Average","YTD",$B18,,,"USD","THOUSANDS",,,,{"std.tec.cals=7"}),"")</f>
        <v>37104.872308898899</v>
      </c>
      <c r="N18" s="9">
        <f>IFERROR(_xll.ECONOMATICA('Evolução Diária de Preço-Volume'!Q6,"Max of the serie","YTD",$B18,,,"USD","THOUSANDS",,,,{"std.tec.cals=7"}),"")</f>
        <v>825296.13775488304</v>
      </c>
      <c r="O18" s="90">
        <f t="shared" si="2"/>
        <v>22.242257859945564</v>
      </c>
      <c r="P18" s="115">
        <f>IFERROR(_xll.ECONOMATICA('Evolução Diária de Preço-Volume'!Q6,"Max of the serie","YTD",$B18,,,"USD","THOUSANDS",,,,{"std.tec.cals=7";"std.tec.dtovlr=true"}),"")</f>
        <v>39101</v>
      </c>
    </row>
    <row r="19" spans="2:16" x14ac:dyDescent="0.3">
      <c r="B19" s="81">
        <f>IF('Variação Anual (R$-IPCA-USD)'!B18="","",'Variação Anual (R$-IPCA-USD)'!B18)</f>
        <v>39813</v>
      </c>
      <c r="C19" s="9">
        <f>IFERROR(_xll.ECONOMATICA('Evolução Diária de Preço-Volume'!Q6,"Hist Average","YTD",$B19,,,,"THOUSANDS",,,,{"std.tec.cals=7"}),"")</f>
        <v>59467.701269470199</v>
      </c>
      <c r="D19" s="9">
        <f>IFERROR(_xll.ECONOMATICA('Evolução Diária de Preço-Volume'!Q6,"Max of the serie","YTD",$B19,,,,"THOUSANDS",,,,{"std.tec.cals=7"}),"")</f>
        <v>929489.63987988303</v>
      </c>
      <c r="E19" s="90">
        <f t="shared" si="0"/>
        <v>15.63015922993258</v>
      </c>
      <c r="F19" s="115">
        <f>IFERROR(_xll.ECONOMATICA('Evolução Diária de Preço-Volume'!Q6,"Max of the serie","YTD",$B19,,,,"THOUSANDS",,,,{"std.tec.cals=7";"std.tec.dtovlr=true"}),"")</f>
        <v>39755</v>
      </c>
      <c r="H19" s="9">
        <f>IFERROR(_xll.ECONOMATICA('Evolução Diária de Preço-Volume'!Q6,"Hist Average","YTD",$B19,,,"INFLATION ADJUSTED","THOUSANDS",,,,{"std.tec.cals=7"}),"")</f>
        <v>69749.082165771499</v>
      </c>
      <c r="I19" s="9">
        <f>IFERROR(_xll.ECONOMATICA('Evolução Diária de Preço-Volume'!Q6,"Max of the serie","YTD",$B19,,,"INFLATION ADJUSTED","THOUSANDS",,,,{"std.tec.cals=7"}),"")</f>
        <v>1044048.2991064501</v>
      </c>
      <c r="J19" s="90">
        <f t="shared" si="1"/>
        <v>14.968631366719315</v>
      </c>
      <c r="K19" s="115">
        <f>IFERROR(_xll.ECONOMATICA('Evolução Diária de Preço-Volume'!Q6,"Max of the serie","YTD",$B19,,,"INFLATION ADJUSTED","THOUSANDS",,,,{"std.tec.cals=7";"std.tec.dtovlr=true"}),"")</f>
        <v>39755</v>
      </c>
      <c r="M19" s="9">
        <f>IFERROR(_xll.ECONOMATICA('Evolução Diária de Preço-Volume'!Q6,"Hist Average","YTD",$B19,,,"USD","THOUSANDS",,,,{"std.tec.cals=7"}),"")</f>
        <v>20455.062347564701</v>
      </c>
      <c r="N19" s="9">
        <f>IFERROR(_xll.ECONOMATICA('Evolução Diária de Preço-Volume'!Q6,"Max of the serie","YTD",$B19,,,"USD","THOUSANDS",,,,{"std.tec.cals=7"}),"")</f>
        <v>301293.23821093701</v>
      </c>
      <c r="O19" s="90">
        <f t="shared" si="2"/>
        <v>14.729519426119364</v>
      </c>
      <c r="P19" s="115">
        <f>IFERROR(_xll.ECONOMATICA('Evolução Diária de Preço-Volume'!Q6,"Max of the serie","YTD",$B19,,,"USD","THOUSANDS",,,,{"std.tec.cals=7";"std.tec.dtovlr=true"}),"")</f>
        <v>39755</v>
      </c>
    </row>
    <row r="20" spans="2:16" x14ac:dyDescent="0.3">
      <c r="B20" s="81">
        <f>IF('Variação Anual (R$-IPCA-USD)'!B19="","",'Variação Anual (R$-IPCA-USD)'!B19)</f>
        <v>40178</v>
      </c>
      <c r="C20" s="9">
        <f>IFERROR(_xll.ECONOMATICA('Evolução Diária de Preço-Volume'!Q6,"Hist Average","YTD",$B20,,,,"THOUSANDS",,,,{"std.tec.cals=7"}),"")</f>
        <v>47675.426535644503</v>
      </c>
      <c r="D20" s="9">
        <f>IFERROR(_xll.ECONOMATICA('Evolução Diária de Preço-Volume'!Q6,"Max of the serie","YTD",$B20,,,,"THOUSANDS",,,,{"std.tec.cals=7"}),"")</f>
        <v>1118548.12467969</v>
      </c>
      <c r="E20" s="90">
        <f t="shared" si="0"/>
        <v>23.461732929508415</v>
      </c>
      <c r="F20" s="115">
        <f>IFERROR(_xll.ECONOMATICA('Evolução Diária de Preço-Volume'!Q6,"Max of the serie","YTD",$B20,,,,"THOUSANDS",,,,{"std.tec.cals=7";"std.tec.dtovlr=true"}),"")</f>
        <v>40095</v>
      </c>
      <c r="H20" s="9">
        <f>IFERROR(_xll.ECONOMATICA('Evolução Diária de Preço-Volume'!Q6,"Hist Average","YTD",$B20,,,"INFLATION ADJUSTED","THOUSANDS",,,,{"std.tec.cals=7"}),"")</f>
        <v>56718.422503051799</v>
      </c>
      <c r="I20" s="9">
        <f>IFERROR(_xll.ECONOMATICA('Evolução Diária de Preço-Volume'!Q6,"Max of the serie","YTD",$B20,,,"INFLATION ADJUSTED","THOUSANDS",,,,{"std.tec.cals=7"}),"")</f>
        <v>1343803.5223085899</v>
      </c>
      <c r="J20" s="90">
        <f t="shared" si="1"/>
        <v>23.692540501038881</v>
      </c>
      <c r="K20" s="115">
        <f>IFERROR(_xll.ECONOMATICA('Evolução Diária de Preço-Volume'!Q6,"Max of the serie","YTD",$B20,,,"INFLATION ADJUSTED","THOUSANDS",,,,{"std.tec.cals=7";"std.tec.dtovlr=true"}),"")</f>
        <v>40095</v>
      </c>
      <c r="M20" s="9">
        <f>IFERROR(_xll.ECONOMATICA('Evolução Diária de Preço-Volume'!Q6,"Hist Average","YTD",$B20,,,"USD","THOUSANDS",,,,{"std.tec.cals=7"}),"")</f>
        <v>16151.8467407074</v>
      </c>
      <c r="N20" s="9">
        <f>IFERROR(_xll.ECONOMATICA('Evolução Diária de Preço-Volume'!Q6,"Max of the serie","YTD",$B20,,,"USD","THOUSANDS",,,,{"std.tec.cals=7"}),"")</f>
        <v>393162.78547607397</v>
      </c>
      <c r="O20" s="90">
        <f t="shared" si="2"/>
        <v>24.341661469904132</v>
      </c>
      <c r="P20" s="115">
        <f>IFERROR(_xll.ECONOMATICA('Evolução Diária de Preço-Volume'!Q6,"Max of the serie","YTD",$B20,,,"USD","THOUSANDS",,,,{"std.tec.cals=7";"std.tec.dtovlr=true"}),"")</f>
        <v>40095</v>
      </c>
    </row>
    <row r="21" spans="2:16" x14ac:dyDescent="0.3">
      <c r="B21" s="81">
        <f>IF('Variação Anual (R$-IPCA-USD)'!B20="","",'Variação Anual (R$-IPCA-USD)'!B20)</f>
        <v>40543</v>
      </c>
      <c r="C21" s="9">
        <f>IFERROR(_xll.ECONOMATICA('Evolução Diária de Preço-Volume'!Q6,"Hist Average","YTD",$B21,,,,"THOUSANDS",,,,{"std.tec.cals=7"}),"")</f>
        <v>56108.2084632568</v>
      </c>
      <c r="D21" s="9">
        <f>IFERROR(_xll.ECONOMATICA('Evolução Diária de Preço-Volume'!Q6,"Max of the serie","YTD",$B21,,,,"THOUSANDS",,,,{"std.tec.cals=7"}),"")</f>
        <v>1896431.15846094</v>
      </c>
      <c r="E21" s="90">
        <f t="shared" si="0"/>
        <v>33.799531483933279</v>
      </c>
      <c r="F21" s="115">
        <f>IFERROR(_xll.ECONOMATICA('Evolução Diária de Preço-Volume'!Q6,"Max of the serie","YTD",$B21,,,,"THOUSANDS",,,,{"std.tec.cals=7";"std.tec.dtovlr=true"}),"")</f>
        <v>40472</v>
      </c>
      <c r="H21" s="9">
        <f>IFERROR(_xll.ECONOMATICA('Evolução Diária de Preço-Volume'!Q6,"Hist Average","YTD",$B21,,,"INFLATION ADJUSTED","THOUSANDS",,,,{"std.tec.cals=7"}),"")</f>
        <v>65375.604844970701</v>
      </c>
      <c r="I21" s="9">
        <f>IFERROR(_xll.ECONOMATICA('Evolução Diária de Preço-Volume'!Q6,"Max of the serie","YTD",$B21,,,"INFLATION ADJUSTED","THOUSANDS",,,,{"std.tec.cals=7"}),"")</f>
        <v>2200187.7433710899</v>
      </c>
      <c r="J21" s="90">
        <f t="shared" si="1"/>
        <v>33.654568069978609</v>
      </c>
      <c r="K21" s="115">
        <f>IFERROR(_xll.ECONOMATICA('Evolução Diária de Preço-Volume'!Q6,"Max of the serie","YTD",$B21,,,"INFLATION ADJUSTED","THOUSANDS",,,,{"std.tec.cals=7";"std.tec.dtovlr=true"}),"")</f>
        <v>40472</v>
      </c>
      <c r="M21" s="9">
        <f>IFERROR(_xll.ECONOMATICA('Evolução Diária de Preço-Volume'!Q6,"Hist Average","YTD",$B21,,,"USD","THOUSANDS",,,,{"std.tec.cals=7"}),"")</f>
        <v>19976.703475830102</v>
      </c>
      <c r="N21" s="9">
        <f>IFERROR(_xll.ECONOMATICA('Evolução Diária de Preço-Volume'!Q6,"Max of the serie","YTD",$B21,,,"USD","THOUSANDS",,,,{"std.tec.cals=7"}),"")</f>
        <v>680944.76066796901</v>
      </c>
      <c r="O21" s="90">
        <f t="shared" si="2"/>
        <v>34.086943398436432</v>
      </c>
      <c r="P21" s="115">
        <f>IFERROR(_xll.ECONOMATICA('Evolução Diária de Preço-Volume'!Q6,"Max of the serie","YTD",$B21,,,"USD","THOUSANDS",,,,{"std.tec.cals=7";"std.tec.dtovlr=true"}),"")</f>
        <v>40472</v>
      </c>
    </row>
    <row r="22" spans="2:16" x14ac:dyDescent="0.3">
      <c r="B22" s="81">
        <f>IF('Variação Anual (R$-IPCA-USD)'!B21="","",'Variação Anual (R$-IPCA-USD)'!B21)</f>
        <v>40908</v>
      </c>
      <c r="C22" s="9">
        <f>IFERROR(_xll.ECONOMATICA('Evolução Diária de Preço-Volume'!Q6,"Hist Average","YTD",$B22,,,,"THOUSANDS",,,,{"std.tec.cals=7"}),"")</f>
        <v>68445.922968139697</v>
      </c>
      <c r="D22" s="9">
        <f>IFERROR(_xll.ECONOMATICA('Evolução Diária de Preço-Volume'!Q6,"Max of the serie","YTD",$B22,,,,"THOUSANDS",,,,{"std.tec.cals=7"}),"")</f>
        <v>890796.71487988299</v>
      </c>
      <c r="E22" s="90">
        <f t="shared" si="0"/>
        <v>13.014605929041709</v>
      </c>
      <c r="F22" s="115">
        <f>IFERROR(_xll.ECONOMATICA('Evolução Diária de Preço-Volume'!Q6,"Max of the serie","YTD",$B22,,,,"THOUSANDS",,,,{"std.tec.cals=7";"std.tec.dtovlr=true"}),"")</f>
        <v>40689</v>
      </c>
      <c r="H22" s="9">
        <f>IFERROR(_xll.ECONOMATICA('Evolução Diária de Preço-Volume'!Q6,"Hist Average","YTD",$B22,,,"INFLATION ADJUSTED","THOUSANDS",,,,{"std.tec.cals=7"}),"")</f>
        <v>75722.593274414103</v>
      </c>
      <c r="I22" s="9">
        <f>IFERROR(_xll.ECONOMATICA('Evolução Diária de Preço-Volume'!Q6,"Max of the serie","YTD",$B22,,,"INFLATION ADJUSTED","THOUSANDS",,,,{"std.tec.cals=7"}),"")</f>
        <v>983571.60339648405</v>
      </c>
      <c r="J22" s="90">
        <f t="shared" si="1"/>
        <v>12.989143145587738</v>
      </c>
      <c r="K22" s="115">
        <f>IFERROR(_xll.ECONOMATICA('Evolução Diária de Preço-Volume'!Q6,"Max of the serie","YTD",$B22,,,"INFLATION ADJUSTED","THOUSANDS",,,,{"std.tec.cals=7";"std.tec.dtovlr=true"}),"")</f>
        <v>40689</v>
      </c>
      <c r="M22" s="9">
        <f>IFERROR(_xll.ECONOMATICA('Evolução Diária de Preço-Volume'!Q6,"Hist Average","YTD",$B22,,,"USD","THOUSANDS",,,,{"std.tec.cals=7"}),"")</f>
        <v>24823.840495697001</v>
      </c>
      <c r="N22" s="9">
        <f>IFERROR(_xll.ECONOMATICA('Evolução Diária de Preço-Volume'!Q6,"Max of the serie","YTD",$B22,,,"USD","THOUSANDS",,,,{"std.tec.cals=7"}),"")</f>
        <v>325108.29010205099</v>
      </c>
      <c r="O22" s="90">
        <f t="shared" si="2"/>
        <v>13.09661533469834</v>
      </c>
      <c r="P22" s="115">
        <f>IFERROR(_xll.ECONOMATICA('Evolução Diária de Preço-Volume'!Q6,"Max of the serie","YTD",$B22,,,"USD","THOUSANDS",,,,{"std.tec.cals=7";"std.tec.dtovlr=true"}),"")</f>
        <v>40689</v>
      </c>
    </row>
    <row r="23" spans="2:16" x14ac:dyDescent="0.3">
      <c r="B23" s="81">
        <f>IF('Variação Anual (R$-IPCA-USD)'!B22="","",'Variação Anual (R$-IPCA-USD)'!B22)</f>
        <v>41274</v>
      </c>
      <c r="C23" s="9">
        <f>IFERROR(_xll.ECONOMATICA('Evolução Diária de Preço-Volume'!Q6,"Hist Average","YTD",$B23,,,,"THOUSANDS",,,,{"std.tec.cals=7"}),"")</f>
        <v>63628.831636779803</v>
      </c>
      <c r="D23" s="9">
        <f>IFERROR(_xll.ECONOMATICA('Evolução Diária de Preço-Volume'!Q6,"Max of the serie","YTD",$B23,,,,"THOUSANDS",,,,{"std.tec.cals=7"}),"")</f>
        <v>3902039.1138593801</v>
      </c>
      <c r="E23" s="90">
        <f t="shared" si="0"/>
        <v>61.325015931989206</v>
      </c>
      <c r="F23" s="115">
        <f>IFERROR(_xll.ECONOMATICA('Evolução Diária de Preço-Volume'!Q6,"Max of the serie","YTD",$B23,,,,"THOUSANDS",,,,{"std.tec.cals=7";"std.tec.dtovlr=true"}),"")</f>
        <v>41261</v>
      </c>
      <c r="H23" s="9">
        <f>IFERROR(_xll.ECONOMATICA('Evolução Diária de Preço-Volume'!Q6,"Hist Average","YTD",$B23,,,"INFLATION ADJUSTED","THOUSANDS",,,,{"std.tec.cals=7"}),"")</f>
        <v>69318.479930542002</v>
      </c>
      <c r="I23" s="9">
        <f>IFERROR(_xll.ECONOMATICA('Evolução Diária de Preço-Volume'!Q6,"Max of the serie","YTD",$B23,,,"INFLATION ADJUSTED","THOUSANDS",,,,{"std.tec.cals=7"}),"")</f>
        <v>4279810.3555664103</v>
      </c>
      <c r="J23" s="90">
        <f t="shared" si="1"/>
        <v>61.741260914186732</v>
      </c>
      <c r="K23" s="115">
        <f>IFERROR(_xll.ECONOMATICA('Evolução Diária de Preço-Volume'!Q6,"Max of the serie","YTD",$B23,,,"INFLATION ADJUSTED","THOUSANDS",,,,{"std.tec.cals=7";"std.tec.dtovlr=true"}),"")</f>
        <v>41261</v>
      </c>
      <c r="M23" s="9">
        <f>IFERROR(_xll.ECONOMATICA('Evolução Diária de Preço-Volume'!Q6,"Hist Average","YTD",$B23,,,"USD","THOUSANDS",,,,{"std.tec.cals=7"}),"")</f>
        <v>24352.3470881348</v>
      </c>
      <c r="N23" s="9">
        <f>IFERROR(_xll.ECONOMATICA('Evolução Diária de Preço-Volume'!Q6,"Max of the serie","YTD",$B23,,,"USD","THOUSANDS",,,,{"std.tec.cals=7"}),"")</f>
        <v>1523044.1506074199</v>
      </c>
      <c r="O23" s="90">
        <f t="shared" si="2"/>
        <v>62.541985998117326</v>
      </c>
      <c r="P23" s="115">
        <f>IFERROR(_xll.ECONOMATICA('Evolução Diária de Preço-Volume'!Q6,"Max of the serie","YTD",$B23,,,"USD","THOUSANDS",,,,{"std.tec.cals=7";"std.tec.dtovlr=true"}),"")</f>
        <v>41261</v>
      </c>
    </row>
    <row r="24" spans="2:16" x14ac:dyDescent="0.3">
      <c r="B24" s="81">
        <f>IF('Variação Anual (R$-IPCA-USD)'!B23="","",'Variação Anual (R$-IPCA-USD)'!B23)</f>
        <v>41639</v>
      </c>
      <c r="C24" s="9">
        <f>IFERROR(_xll.ECONOMATICA('Evolução Diária de Preço-Volume'!Q6,"Hist Average","YTD",$B24,,,,"THOUSANDS",,,,{"std.tec.cals=7"}),"")</f>
        <v>43343.065420532199</v>
      </c>
      <c r="D24" s="9">
        <f>IFERROR(_xll.ECONOMATICA('Evolução Diária de Preço-Volume'!Q6,"Max of the serie","YTD",$B24,,,,"THOUSANDS",,,,{"std.tec.cals=7"}),"")</f>
        <v>1366401.27890039</v>
      </c>
      <c r="E24" s="90">
        <f t="shared" si="0"/>
        <v>31.525257054225499</v>
      </c>
      <c r="F24" s="115">
        <f>IFERROR(_xll.ECONOMATICA('Evolução Diária de Preço-Volume'!Q6,"Max of the serie","YTD",$B24,,,,"THOUSANDS",,,,{"std.tec.cals=7";"std.tec.dtovlr=true"}),"")</f>
        <v>41387</v>
      </c>
      <c r="H24" s="9">
        <f>IFERROR(_xll.ECONOMATICA('Evolução Diária de Preço-Volume'!Q6,"Hist Average","YTD",$B24,,,"INFLATION ADJUSTED","THOUSANDS",,,,{"std.tec.cals=7"}),"")</f>
        <v>47605.638624389598</v>
      </c>
      <c r="I24" s="9">
        <f>IFERROR(_xll.ECONOMATICA('Evolução Diária de Preço-Volume'!Q6,"Max of the serie","YTD",$B24,,,"INFLATION ADJUSTED","THOUSANDS",,,,{"std.tec.cals=7"}),"")</f>
        <v>1512915.05767969</v>
      </c>
      <c r="J24" s="90">
        <f t="shared" si="1"/>
        <v>31.780165152633504</v>
      </c>
      <c r="K24" s="115">
        <f>IFERROR(_xll.ECONOMATICA('Evolução Diária de Preço-Volume'!Q6,"Max of the serie","YTD",$B24,,,"INFLATION ADJUSTED","THOUSANDS",,,,{"std.tec.cals=7";"std.tec.dtovlr=true"}),"")</f>
        <v>41387</v>
      </c>
      <c r="M24" s="9">
        <f>IFERROR(_xll.ECONOMATICA('Evolução Diária de Preço-Volume'!Q6,"Hist Average","YTD",$B24,,,"USD","THOUSANDS",,,,{"std.tec.cals=7"}),"")</f>
        <v>16163.476432174701</v>
      </c>
      <c r="N24" s="9">
        <f>IFERROR(_xll.ECONOMATICA('Evolução Diária de Preço-Volume'!Q6,"Max of the serie","YTD",$B24,,,"USD","THOUSANDS",,,,{"std.tec.cals=7"}),"")</f>
        <v>524731.67392480501</v>
      </c>
      <c r="O24" s="90">
        <f t="shared" si="2"/>
        <v>32.464035575928726</v>
      </c>
      <c r="P24" s="115">
        <f>IFERROR(_xll.ECONOMATICA('Evolução Diária de Preço-Volume'!Q6,"Max of the serie","YTD",$B24,,,"USD","THOUSANDS",,,,{"std.tec.cals=7";"std.tec.dtovlr=true"}),"")</f>
        <v>41387</v>
      </c>
    </row>
    <row r="25" spans="2:16" x14ac:dyDescent="0.3">
      <c r="B25" s="81">
        <f>IF('Variação Anual (R$-IPCA-USD)'!B24="","",'Variação Anual (R$-IPCA-USD)'!B24)</f>
        <v>42004</v>
      </c>
      <c r="C25" s="9">
        <f>IFERROR(_xll.ECONOMATICA('Evolução Diária de Preço-Volume'!Q6,"Hist Average","YTD",$B25,,,,"THOUSANDS",,,,{"std.tec.cals=7"}),"")</f>
        <v>43297.1522064819</v>
      </c>
      <c r="D25" s="9">
        <f>IFERROR(_xll.ECONOMATICA('Evolução Diária de Preço-Volume'!Q6,"Max of the serie","YTD",$B25,,,,"THOUSANDS",,,,{"std.tec.cals=7"}),"")</f>
        <v>1440102.4539199199</v>
      </c>
      <c r="E25" s="90">
        <f t="shared" si="0"/>
        <v>33.26090471382841</v>
      </c>
      <c r="F25" s="115">
        <f>IFERROR(_xll.ECONOMATICA('Evolução Diária de Preço-Volume'!Q6,"Max of the serie","YTD",$B25,,,,"THOUSANDS",,,,{"std.tec.cals=7";"std.tec.dtovlr=true"}),"")</f>
        <v>41899</v>
      </c>
      <c r="H25" s="9">
        <f>IFERROR(_xll.ECONOMATICA('Evolução Diária de Preço-Volume'!Q6,"Hist Average","YTD",$B25,,,"INFLATION ADJUSTED","THOUSANDS",,,,{"std.tec.cals=7"}),"")</f>
        <v>46609.816132812499</v>
      </c>
      <c r="I25" s="9">
        <f>IFERROR(_xll.ECONOMATICA('Evolução Diária de Preço-Volume'!Q6,"Max of the serie","YTD",$B25,,,"INFLATION ADJUSTED","THOUSANDS",,,,{"std.tec.cals=7"}),"")</f>
        <v>1547650.8564043001</v>
      </c>
      <c r="J25" s="90">
        <f t="shared" si="1"/>
        <v>33.204397374028275</v>
      </c>
      <c r="K25" s="115">
        <f>IFERROR(_xll.ECONOMATICA('Evolução Diária de Preço-Volume'!Q6,"Max of the serie","YTD",$B25,,,"INFLATION ADJUSTED","THOUSANDS",,,,{"std.tec.cals=7";"std.tec.dtovlr=true"}),"")</f>
        <v>41899</v>
      </c>
      <c r="M25" s="9">
        <f>IFERROR(_xll.ECONOMATICA('Evolução Diária de Preço-Volume'!Q6,"Hist Average","YTD",$B25,,,"USD","THOUSANDS",,,,{"std.tec.cals=7"}),"")</f>
        <v>15247.5086749573</v>
      </c>
      <c r="N25" s="9">
        <f>IFERROR(_xll.ECONOMATICA('Evolução Diária de Preço-Volume'!Q6,"Max of the serie","YTD",$B25,,,"USD","THOUSANDS",,,,{"std.tec.cals=7"}),"")</f>
        <v>503708.44838037097</v>
      </c>
      <c r="O25" s="90">
        <f t="shared" si="2"/>
        <v>33.035459045691056</v>
      </c>
      <c r="P25" s="115">
        <f>IFERROR(_xll.ECONOMATICA('Evolução Diária de Preço-Volume'!Q6,"Max of the serie","YTD",$B25,,,"USD","THOUSANDS",,,,{"std.tec.cals=7";"std.tec.dtovlr=true"}),"")</f>
        <v>41899</v>
      </c>
    </row>
    <row r="26" spans="2:16" x14ac:dyDescent="0.3">
      <c r="B26" s="81">
        <f>IF('Variação Anual (R$-IPCA-USD)'!B25="","",'Variação Anual (R$-IPCA-USD)'!B25)</f>
        <v>42369</v>
      </c>
      <c r="C26" s="9">
        <f>IFERROR(_xll.ECONOMATICA('Evolução Diária de Preço-Volume'!Q6,"Hist Average","YTD",$B26,,,,"THOUSANDS",,,,{"std.tec.cals=7"}),"")</f>
        <v>22232.8694317017</v>
      </c>
      <c r="D26" s="9">
        <f>IFERROR(_xll.ECONOMATICA('Evolução Diária de Preço-Volume'!Q6,"Max of the serie","YTD",$B26,,,,"THOUSANDS",,,,{"std.tec.cals=7"}),"")</f>
        <v>205612.857389893</v>
      </c>
      <c r="E26" s="90">
        <f t="shared" si="0"/>
        <v>9.2481475691442245</v>
      </c>
      <c r="F26" s="115">
        <f>IFERROR(_xll.ECONOMATICA('Evolução Diária de Preço-Volume'!Q6,"Max of the serie","YTD",$B26,,,,"THOUSANDS",,,,{"std.tec.cals=7";"std.tec.dtovlr=true"}),"")</f>
        <v>42086</v>
      </c>
      <c r="H26" s="9">
        <f>IFERROR(_xll.ECONOMATICA('Evolução Diária de Preço-Volume'!Q6,"Hist Average","YTD",$B26,,,"INFLATION ADJUSTED","THOUSANDS",,,,{"std.tec.cals=7"}),"")</f>
        <v>23596.992882659899</v>
      </c>
      <c r="I26" s="9">
        <f>IFERROR(_xll.ECONOMATICA('Evolução Diária de Preço-Volume'!Q6,"Max of the serie","YTD",$B26,,,"INFLATION ADJUSTED","THOUSANDS",,,,{"std.tec.cals=7"}),"")</f>
        <v>219895.565503174</v>
      </c>
      <c r="J26" s="90">
        <f t="shared" si="1"/>
        <v>9.3187961108706716</v>
      </c>
      <c r="K26" s="115">
        <f>IFERROR(_xll.ECONOMATICA('Evolução Diária de Preço-Volume'!Q6,"Max of the serie","YTD",$B26,,,"INFLATION ADJUSTED","THOUSANDS",,,,{"std.tec.cals=7";"std.tec.dtovlr=true"}),"")</f>
        <v>42086</v>
      </c>
      <c r="M26" s="9">
        <f>IFERROR(_xll.ECONOMATICA('Evolução Diária de Preço-Volume'!Q6,"Hist Average","YTD",$B26,,,"USD","THOUSANDS",,,,{"std.tec.cals=7"}),"")</f>
        <v>7043.1238390655499</v>
      </c>
      <c r="N26" s="9">
        <f>IFERROR(_xll.ECONOMATICA('Evolução Diária de Preço-Volume'!Q6,"Max of the serie","YTD",$B26,,,"USD","THOUSANDS",,,,{"std.tec.cals=7"}),"")</f>
        <v>66822.5080889893</v>
      </c>
      <c r="O26" s="90">
        <f t="shared" si="2"/>
        <v>9.4876236192738883</v>
      </c>
      <c r="P26" s="115">
        <f>IFERROR(_xll.ECONOMATICA('Evolução Diária de Preço-Volume'!Q6,"Max of the serie","YTD",$B26,,,"USD","THOUSANDS",,,,{"std.tec.cals=7";"std.tec.dtovlr=true"}),"")</f>
        <v>42086</v>
      </c>
    </row>
    <row r="27" spans="2:16" x14ac:dyDescent="0.3">
      <c r="B27" s="81">
        <f>IF('Variação Anual (R$-IPCA-USD)'!B26="","",'Variação Anual (R$-IPCA-USD)'!B26)</f>
        <v>42735</v>
      </c>
      <c r="C27" s="9">
        <f>IFERROR(_xll.ECONOMATICA('Evolução Diária de Preço-Volume'!Q6,"Hist Average","YTD",$B27,,,,"THOUSANDS",,,,{"std.tec.cals=7"}),"")</f>
        <v>33144.815702636697</v>
      </c>
      <c r="D27" s="9">
        <f>IFERROR(_xll.ECONOMATICA('Evolução Diária de Preço-Volume'!Q6,"Max of the serie","YTD",$B27,,,,"THOUSANDS",,,,{"std.tec.cals=7"}),"")</f>
        <v>643206.21341992205</v>
      </c>
      <c r="E27" s="90">
        <f t="shared" si="0"/>
        <v>19.405937241906415</v>
      </c>
      <c r="F27" s="115">
        <f>IFERROR(_xll.ECONOMATICA('Evolução Diária de Preço-Volume'!Q6,"Max of the serie","YTD",$B27,,,,"THOUSANDS",,,,{"std.tec.cals=7";"std.tec.dtovlr=true"}),"")</f>
        <v>42472</v>
      </c>
      <c r="H27" s="9">
        <f>IFERROR(_xll.ECONOMATICA('Evolução Diária de Preço-Volume'!Q6,"Hist Average","YTD",$B27,,,"INFLATION ADJUSTED","THOUSANDS",,,,{"std.tec.cals=7"}),"")</f>
        <v>34526.124725647001</v>
      </c>
      <c r="I27" s="9">
        <f>IFERROR(_xll.ECONOMATICA('Evolução Diária de Preço-Volume'!Q6,"Max of the serie","YTD",$B27,,,"INFLATION ADJUSTED","THOUSANDS",,,,{"std.tec.cals=7"}),"")</f>
        <v>671017.92184375005</v>
      </c>
      <c r="J27" s="90">
        <f t="shared" si="1"/>
        <v>19.435077848319843</v>
      </c>
      <c r="K27" s="115">
        <f>IFERROR(_xll.ECONOMATICA('Evolução Diária de Preço-Volume'!Q6,"Max of the serie","YTD",$B27,,,"INFLATION ADJUSTED","THOUSANDS",,,,{"std.tec.cals=7";"std.tec.dtovlr=true"}),"")</f>
        <v>42472</v>
      </c>
      <c r="M27" s="9">
        <f>IFERROR(_xll.ECONOMATICA('Evolução Diária de Preço-Volume'!Q6,"Hist Average","YTD",$B27,,,"USD","THOUSANDS",,,,{"std.tec.cals=7"}),"")</f>
        <v>9869.0440838470495</v>
      </c>
      <c r="N27" s="9">
        <f>IFERROR(_xll.ECONOMATICA('Evolução Diária de Preço-Volume'!Q6,"Max of the serie","YTD",$B27,,,"USD","THOUSANDS",,,,{"std.tec.cals=7"}),"")</f>
        <v>196458.83122168001</v>
      </c>
      <c r="O27" s="90">
        <f t="shared" si="2"/>
        <v>19.906571452368915</v>
      </c>
      <c r="P27" s="115">
        <f>IFERROR(_xll.ECONOMATICA('Evolução Diária de Preço-Volume'!Q6,"Max of the serie","YTD",$B27,,,"USD","THOUSANDS",,,,{"std.tec.cals=7";"std.tec.dtovlr=true"}),"")</f>
        <v>42472</v>
      </c>
    </row>
    <row r="28" spans="2:16" x14ac:dyDescent="0.3">
      <c r="B28" s="81">
        <f>IF('Variação Anual (R$-IPCA-USD)'!B27="","",'Variação Anual (R$-IPCA-USD)'!B27)</f>
        <v>43100</v>
      </c>
      <c r="C28" s="9">
        <f>IFERROR(_xll.ECONOMATICA('Evolução Diária de Preço-Volume'!Q6,"Hist Average","YTD",$B28,,,,"THOUSANDS",,,,{"std.tec.cals=7"}),"")</f>
        <v>72278.509544433604</v>
      </c>
      <c r="D28" s="9">
        <f>IFERROR(_xll.ECONOMATICA('Evolução Diária de Preço-Volume'!Q6,"Max of the serie","YTD",$B28,,,,"THOUSANDS",,,,{"std.tec.cals=7"}),"")</f>
        <v>2030124.7258593701</v>
      </c>
      <c r="E28" s="90">
        <f t="shared" si="0"/>
        <v>28.087528902506492</v>
      </c>
      <c r="F28" s="115">
        <f>IFERROR(_xll.ECONOMATICA('Evolução Diária de Preço-Volume'!Q6,"Max of the serie","YTD",$B28,,,,"THOUSANDS",,,,{"std.tec.cals=7";"std.tec.dtovlr=true"}),"")</f>
        <v>43025</v>
      </c>
      <c r="H28" s="9">
        <f>IFERROR(_xll.ECONOMATICA('Evolução Diária de Preço-Volume'!Q6,"Hist Average","YTD",$B28,,,"INFLATION ADJUSTED","THOUSANDS",,,,{"std.tec.cals=7"}),"")</f>
        <v>74244.434879638706</v>
      </c>
      <c r="I28" s="9">
        <f>IFERROR(_xll.ECONOMATICA('Evolução Diária de Preço-Volume'!Q6,"Max of the serie","YTD",$B28,,,"INFLATION ADJUSTED","THOUSANDS",,,,{"std.tec.cals=7"}),"")</f>
        <v>2086054.8956796899</v>
      </c>
      <c r="J28" s="90">
        <f t="shared" si="1"/>
        <v>28.097121340629716</v>
      </c>
      <c r="K28" s="115">
        <f>IFERROR(_xll.ECONOMATICA('Evolução Diária de Preço-Volume'!Q6,"Max of the serie","YTD",$B28,,,"INFLATION ADJUSTED","THOUSANDS",,,,{"std.tec.cals=7";"std.tec.dtovlr=true"}),"")</f>
        <v>43025</v>
      </c>
      <c r="M28" s="9">
        <f>IFERROR(_xll.ECONOMATICA('Evolução Diária de Preço-Volume'!Q6,"Hist Average","YTD",$B28,,,"USD","THOUSANDS",,,,{"std.tec.cals=7"}),"")</f>
        <v>22072.044394836401</v>
      </c>
      <c r="N28" s="9">
        <f>IFERROR(_xll.ECONOMATICA('Evolução Diária de Preço-Volume'!Q6,"Max of the serie","YTD",$B28,,,"USD","THOUSANDS",,,,{"std.tec.cals=7"}),"")</f>
        <v>625809.10168359405</v>
      </c>
      <c r="O28" s="90">
        <f t="shared" si="2"/>
        <v>28.353019343781206</v>
      </c>
      <c r="P28" s="115">
        <f>IFERROR(_xll.ECONOMATICA('Evolução Diária de Preço-Volume'!Q6,"Max of the serie","YTD",$B28,,,"USD","THOUSANDS",,,,{"std.tec.cals=7";"std.tec.dtovlr=true"}),"")</f>
        <v>43025</v>
      </c>
    </row>
    <row r="29" spans="2:16" x14ac:dyDescent="0.3">
      <c r="B29" s="81">
        <f>IF('Variação Anual (R$-IPCA-USD)'!B28="","",'Variação Anual (R$-IPCA-USD)'!B28)</f>
        <v>43465</v>
      </c>
      <c r="C29" s="9">
        <f>IFERROR(_xll.ECONOMATICA('Evolução Diária de Preço-Volume'!Q6,"Hist Average","YTD",$B29,,,,"THOUSANDS",,,,{"std.tec.cals=7"}),"")</f>
        <v>43439.8824832764</v>
      </c>
      <c r="D29" s="9">
        <f>IFERROR(_xll.ECONOMATICA('Evolução Diária de Preço-Volume'!Q6,"Max of the serie","YTD",$B29,,,,"THOUSANDS",,,,{"std.tec.cals=7"}),"")</f>
        <v>1476142.4486992201</v>
      </c>
      <c r="E29" s="90">
        <f t="shared" si="0"/>
        <v>33.981271686623678</v>
      </c>
      <c r="F29" s="115">
        <f>IFERROR(_xll.ECONOMATICA('Evolução Diária de Preço-Volume'!Q6,"Max of the serie","YTD",$B29,,,,"THOUSANDS",,,,{"std.tec.cals=7";"std.tec.dtovlr=true"}),"")</f>
        <v>43227</v>
      </c>
      <c r="H29" s="9">
        <f>IFERROR(_xll.ECONOMATICA('Evolução Diária de Preço-Volume'!Q6,"Hist Average","YTD",$B29,,,"INFLATION ADJUSTED","THOUSANDS",,,,{"std.tec.cals=7"}),"")</f>
        <v>44097.580705505403</v>
      </c>
      <c r="I29" s="9">
        <f>IFERROR(_xll.ECONOMATICA('Evolução Diária de Preço-Volume'!Q6,"Max of the serie","YTD",$B29,,,"INFLATION ADJUSTED","THOUSANDS",,,,{"std.tec.cals=7"}),"")</f>
        <v>1509717.826625</v>
      </c>
      <c r="J29" s="90">
        <f t="shared" si="1"/>
        <v>34.235842476422249</v>
      </c>
      <c r="K29" s="115">
        <f>IFERROR(_xll.ECONOMATICA('Evolução Diária de Preço-Volume'!Q6,"Max of the serie","YTD",$B29,,,"INFLATION ADJUSTED","THOUSANDS",,,,{"std.tec.cals=7";"std.tec.dtovlr=true"}),"")</f>
        <v>43227</v>
      </c>
      <c r="M29" s="9">
        <f>IFERROR(_xll.ECONOMATICA('Evolução Diária de Preço-Volume'!Q6,"Hist Average","YTD",$B29,,,"USD","THOUSANDS",,,,{"std.tec.cals=7"}),"")</f>
        <v>13221.892502700801</v>
      </c>
      <c r="N29" s="9">
        <f>IFERROR(_xll.ECONOMATICA('Evolução Diária de Preço-Volume'!Q6,"Max of the serie","YTD",$B29,,,"USD","THOUSANDS",,,,{"std.tec.cals=7"}),"")</f>
        <v>450455.431400879</v>
      </c>
      <c r="O29" s="90">
        <f t="shared" si="2"/>
        <v>34.068907405567373</v>
      </c>
      <c r="P29" s="115">
        <f>IFERROR(_xll.ECONOMATICA('Evolução Diária de Preço-Volume'!Q6,"Max of the serie","YTD",$B29,,,"USD","THOUSANDS",,,,{"std.tec.cals=7";"std.tec.dtovlr=true"}),"")</f>
        <v>43227</v>
      </c>
    </row>
    <row r="30" spans="2:16" x14ac:dyDescent="0.3">
      <c r="B30" s="81">
        <f>IF('Variação Anual (R$-IPCA-USD)'!B29="","",'Variação Anual (R$-IPCA-USD)'!B29)</f>
        <v>43830</v>
      </c>
      <c r="C30" s="9">
        <f>IFERROR(_xll.ECONOMATICA('Evolução Diária de Preço-Volume'!Q6,"Hist Average","YTD",$B30,,,,"THOUSANDS",,,,{"std.tec.cals=7"}),"")</f>
        <v>38876.7290029297</v>
      </c>
      <c r="D30" s="9">
        <f>IFERROR(_xll.ECONOMATICA('Evolução Diária de Preço-Volume'!Q6,"Max of the serie","YTD",$B30,,,,"THOUSANDS",,,,{"std.tec.cals=7"}),"")</f>
        <v>898692.67438964802</v>
      </c>
      <c r="E30" s="90">
        <f t="shared" si="0"/>
        <v>23.116468320210881</v>
      </c>
      <c r="F30" s="115">
        <f>IFERROR(_xll.ECONOMATICA('Evolução Diária de Preço-Volume'!Q6,"Max of the serie","YTD",$B30,,,,"THOUSANDS",,,,{"std.tec.cals=7";"std.tec.dtovlr=true"}),"")</f>
        <v>43606</v>
      </c>
      <c r="H30" s="9">
        <f>IFERROR(_xll.ECONOMATICA('Evolução Diária de Preço-Volume'!Q6,"Hist Average","YTD",$B30,,,"INFLATION ADJUSTED","THOUSANDS",,,,{"std.tec.cals=7"}),"")</f>
        <v>38794.660519348101</v>
      </c>
      <c r="I30" s="9">
        <f>IFERROR(_xll.ECONOMATICA('Evolução Diária de Preço-Volume'!Q6,"Max of the serie","YTD",$B30,,,"INFLATION ADJUSTED","THOUSANDS",,,,{"std.tec.cals=7"}),"")</f>
        <v>897690.54494531301</v>
      </c>
      <c r="J30" s="90">
        <f t="shared" si="1"/>
        <v>23.139538609897279</v>
      </c>
      <c r="K30" s="115">
        <f>IFERROR(_xll.ECONOMATICA('Evolução Diária de Preço-Volume'!Q6,"Max of the serie","YTD",$B30,,,"INFLATION ADJUSTED","THOUSANDS",,,,{"std.tec.cals=7";"std.tec.dtovlr=true"}),"")</f>
        <v>43606</v>
      </c>
      <c r="M30" s="9">
        <f>IFERROR(_xll.ECONOMATICA('Evolução Diária de Preço-Volume'!Q6,"Hist Average","YTD",$B30,,,"USD","THOUSANDS",,,,{"std.tec.cals=7"}),"")</f>
        <v>11664.773951171899</v>
      </c>
      <c r="N30" s="9">
        <f>IFERROR(_xll.ECONOMATICA('Evolução Diária de Preço-Volume'!Q6,"Max of the serie","YTD",$B30,,,"USD","THOUSANDS",,,,{"std.tec.cals=7"}),"")</f>
        <v>268747.80932714802</v>
      </c>
      <c r="O30" s="90">
        <f t="shared" si="2"/>
        <v>23.039264237104941</v>
      </c>
      <c r="P30" s="115">
        <f>IFERROR(_xll.ECONOMATICA('Evolução Diária de Preço-Volume'!Q6,"Max of the serie","YTD",$B30,,,"USD","THOUSANDS",,,,{"std.tec.cals=7";"std.tec.dtovlr=true"}),"")</f>
        <v>43606</v>
      </c>
    </row>
    <row r="31" spans="2:16" x14ac:dyDescent="0.3">
      <c r="B31" s="81">
        <f>IF('Variação Anual (R$-IPCA-USD)'!B30="","",'Variação Anual (R$-IPCA-USD)'!B30)</f>
        <v>44196</v>
      </c>
      <c r="C31" s="9" t="str">
        <f>IFERROR(_xll.ECONOMATICA('Evolução Diária de Preço-Volume'!Q7,"Hist Average","YTD",$B31,,,,"THOUSANDS",,,,{"std.tec.cals=7"}),"")</f>
        <v/>
      </c>
      <c r="D31" s="9" t="str">
        <f>IFERROR(_xll.ECONOMATICA('Evolução Diária de Preço-Volume'!Q7,"Max of the serie","YTD",$B31,,,,"THOUSANDS",,,,{"std.tec.cals=7"}),"")</f>
        <v/>
      </c>
      <c r="E31" s="90" t="str">
        <f t="shared" ref="E31:E51" si="3">IFERROR(D31/C31,"")</f>
        <v/>
      </c>
      <c r="F31" s="94" t="str">
        <f>IFERROR(_xll.ECONOMATICA('Evolução Diária de Preço-Volume'!Q7,"Max of the serie","YTD",$B31,,,,"THOUSANDS",,,,{"std.tec.cals=7";"std.tec.dtovlr=true"}),"")</f>
        <v/>
      </c>
      <c r="H31" s="9" t="str">
        <f>IFERROR(_xll.ECONOMATICA('Evolução Diária de Preço-Volume'!Q7,"Hist Average","YTD",$B31,,,"INFLATION ADJUSTED","THOUSANDS",,,,{"std.tec.cals=7"}),"")</f>
        <v/>
      </c>
      <c r="I31" s="9" t="str">
        <f>IFERROR(_xll.ECONOMATICA('Evolução Diária de Preço-Volume'!Q7,"Max of the serie","YTD",$B31,,,"INFLATION ADJUSTED","THOUSANDS",,,,{"std.tec.cals=7"}),"")</f>
        <v/>
      </c>
      <c r="J31" s="90" t="str">
        <f t="shared" ref="J31:J51" si="4">IFERROR(I31/H31,"")</f>
        <v/>
      </c>
      <c r="K31" s="94" t="str">
        <f>IFERROR(_xll.ECONOMATICA('Evolução Diária de Preço-Volume'!Q7,"Max of the serie","YTD",$B31,,,"INFLATION ADJUSTED","THOUSANDS",,,,{"std.tec.cals=7";"std.tec.dtovlr=true"}),"")</f>
        <v/>
      </c>
      <c r="M31" s="9" t="str">
        <f>IFERROR(_xll.ECONOMATICA('Evolução Diária de Preço-Volume'!Q7,"Hist Average","YTD",$B31,,,"USD","THOUSANDS",,,,{"std.tec.cals=7"}),"")</f>
        <v/>
      </c>
      <c r="N31" s="9" t="str">
        <f>IFERROR(_xll.ECONOMATICA('Evolução Diária de Preço-Volume'!Q7,"Max of the serie","YTD",$B31,,,"USD","THOUSANDS",,,,{"std.tec.cals=7"}),"")</f>
        <v/>
      </c>
      <c r="O31" s="90" t="str">
        <f t="shared" ref="O31:O51" si="5">IFERROR(N31/M31,"")</f>
        <v/>
      </c>
      <c r="P31" s="94" t="str">
        <f>IFERROR(_xll.ECONOMATICA('Evolução Diária de Preço-Volume'!Q7,"Max of the serie","YTD",$B31,,,"USD","THOUSANDS",,,,{"std.tec.cals=7";"std.tec.dtovlr=true"}),"")</f>
        <v/>
      </c>
    </row>
    <row r="32" spans="2:16" x14ac:dyDescent="0.3">
      <c r="B32" s="81" t="str">
        <f>IF('Variação Anual (R$-IPCA-USD)'!B31="","",'Variação Anual (R$-IPCA-USD)'!B31)</f>
        <v/>
      </c>
      <c r="C32" s="9" t="str">
        <f>IFERROR(_xll.ECONOMATICA('Evolução Diária de Preço-Volume'!Q8,"Hist Average","YTD",$B32,,,,"THOUSANDS",,,,{"std.tec.cals=7"}),"")</f>
        <v/>
      </c>
      <c r="D32" s="9" t="str">
        <f>IFERROR(_xll.ECONOMATICA('Evolução Diária de Preço-Volume'!Q8,"Max of the serie","YTD",$B32,,,,"THOUSANDS",,,,{"std.tec.cals=7"}),"")</f>
        <v/>
      </c>
      <c r="E32" s="90" t="str">
        <f t="shared" si="3"/>
        <v/>
      </c>
      <c r="F32" s="94" t="str">
        <f>IFERROR(_xll.ECONOMATICA('Evolução Diária de Preço-Volume'!Q8,"Max of the serie","YTD",$B32,,,,"THOUSANDS",,,,{"std.tec.cals=7";"std.tec.dtovlr=true"}),"")</f>
        <v/>
      </c>
      <c r="H32" s="9" t="str">
        <f>IFERROR(_xll.ECONOMATICA('Evolução Diária de Preço-Volume'!Q8,"Hist Average","YTD",$B32,,,"INFLATION ADJUSTED","THOUSANDS",,,,{"std.tec.cals=7"}),"")</f>
        <v/>
      </c>
      <c r="I32" s="9" t="str">
        <f>IFERROR(_xll.ECONOMATICA('Evolução Diária de Preço-Volume'!Q8,"Max of the serie","YTD",$B32,,,"INFLATION ADJUSTED","THOUSANDS",,,,{"std.tec.cals=7"}),"")</f>
        <v/>
      </c>
      <c r="J32" s="90" t="str">
        <f t="shared" si="4"/>
        <v/>
      </c>
      <c r="K32" s="94" t="str">
        <f>IFERROR(_xll.ECONOMATICA('Evolução Diária de Preço-Volume'!Q8,"Max of the serie","YTD",$B32,,,"INFLATION ADJUSTED","THOUSANDS",,,,{"std.tec.cals=7";"std.tec.dtovlr=true"}),"")</f>
        <v/>
      </c>
      <c r="M32" s="9" t="str">
        <f>IFERROR(_xll.ECONOMATICA('Evolução Diária de Preço-Volume'!Q8,"Hist Average","YTD",$B32,,,"USD","THOUSANDS",,,,{"std.tec.cals=7"}),"")</f>
        <v/>
      </c>
      <c r="N32" s="9" t="str">
        <f>IFERROR(_xll.ECONOMATICA('Evolução Diária de Preço-Volume'!Q8,"Max of the serie","YTD",$B32,,,"USD","THOUSANDS",,,,{"std.tec.cals=7"}),"")</f>
        <v/>
      </c>
      <c r="O32" s="90" t="str">
        <f t="shared" si="5"/>
        <v/>
      </c>
      <c r="P32" s="94" t="str">
        <f>IFERROR(_xll.ECONOMATICA('Evolução Diária de Preço-Volume'!Q8,"Max of the serie","YTD",$B32,,,"USD","THOUSANDS",,,,{"std.tec.cals=7";"std.tec.dtovlr=true"}),"")</f>
        <v/>
      </c>
    </row>
    <row r="33" spans="2:16" x14ac:dyDescent="0.3">
      <c r="B33" s="81" t="str">
        <f>IF('Variação Anual (R$-IPCA-USD)'!B32="","",'Variação Anual (R$-IPCA-USD)'!B32)</f>
        <v/>
      </c>
      <c r="C33" s="9" t="str">
        <f>IFERROR(_xll.ECONOMATICA('Evolução Diária de Preço-Volume'!Q9,"Hist Average","YTD",$B33,,,,"THOUSANDS",,,,{"std.tec.cals=7"}),"")</f>
        <v/>
      </c>
      <c r="D33" s="9" t="str">
        <f>IFERROR(_xll.ECONOMATICA('Evolução Diária de Preço-Volume'!Q9,"Max of the serie","YTD",$B33,,,,"THOUSANDS",,,,{"std.tec.cals=7"}),"")</f>
        <v/>
      </c>
      <c r="E33" s="90" t="str">
        <f t="shared" si="3"/>
        <v/>
      </c>
      <c r="F33" s="94" t="str">
        <f>IFERROR(_xll.ECONOMATICA('Evolução Diária de Preço-Volume'!Q9,"Max of the serie","YTD",$B33,,,,"THOUSANDS",,,,{"std.tec.cals=7";"std.tec.dtovlr=true"}),"")</f>
        <v/>
      </c>
      <c r="H33" s="9" t="str">
        <f>IFERROR(_xll.ECONOMATICA('Evolução Diária de Preço-Volume'!Q9,"Hist Average","YTD",$B33,,,"INFLATION ADJUSTED","THOUSANDS",,,,{"std.tec.cals=7"}),"")</f>
        <v/>
      </c>
      <c r="I33" s="9" t="str">
        <f>IFERROR(_xll.ECONOMATICA('Evolução Diária de Preço-Volume'!Q9,"Max of the serie","YTD",$B33,,,"INFLATION ADJUSTED","THOUSANDS",,,,{"std.tec.cals=7"}),"")</f>
        <v/>
      </c>
      <c r="J33" s="90" t="str">
        <f t="shared" si="4"/>
        <v/>
      </c>
      <c r="K33" s="94" t="str">
        <f>IFERROR(_xll.ECONOMATICA('Evolução Diária de Preço-Volume'!Q9,"Max of the serie","YTD",$B33,,,"INFLATION ADJUSTED","THOUSANDS",,,,{"std.tec.cals=7";"std.tec.dtovlr=true"}),"")</f>
        <v/>
      </c>
      <c r="M33" s="9" t="str">
        <f>IFERROR(_xll.ECONOMATICA('Evolução Diária de Preço-Volume'!Q9,"Hist Average","YTD",$B33,,,"USD","THOUSANDS",,,,{"std.tec.cals=7"}),"")</f>
        <v/>
      </c>
      <c r="N33" s="9" t="str">
        <f>IFERROR(_xll.ECONOMATICA('Evolução Diária de Preço-Volume'!Q9,"Max of the serie","YTD",$B33,,,"USD","THOUSANDS",,,,{"std.tec.cals=7"}),"")</f>
        <v/>
      </c>
      <c r="O33" s="90" t="str">
        <f t="shared" si="5"/>
        <v/>
      </c>
      <c r="P33" s="94" t="str">
        <f>IFERROR(_xll.ECONOMATICA('Evolução Diária de Preço-Volume'!Q9,"Max of the serie","YTD",$B33,,,"USD","THOUSANDS",,,,{"std.tec.cals=7";"std.tec.dtovlr=true"}),"")</f>
        <v/>
      </c>
    </row>
    <row r="34" spans="2:16" x14ac:dyDescent="0.3">
      <c r="B34" s="81" t="str">
        <f>IF('Variação Anual (R$-IPCA-USD)'!B33="","",'Variação Anual (R$-IPCA-USD)'!B33)</f>
        <v/>
      </c>
      <c r="C34" s="9" t="str">
        <f>IFERROR(_xll.ECONOMATICA('Evolução Diária de Preço-Volume'!Q10,"Hist Average","YTD",$B34,,,,"THOUSANDS",,,,{"std.tec.cals=7"}),"")</f>
        <v/>
      </c>
      <c r="D34" s="9" t="str">
        <f>IFERROR(_xll.ECONOMATICA('Evolução Diária de Preço-Volume'!Q10,"Max of the serie","YTD",$B34,,,,"THOUSANDS",,,,{"std.tec.cals=7"}),"")</f>
        <v/>
      </c>
      <c r="E34" s="90" t="str">
        <f t="shared" si="3"/>
        <v/>
      </c>
      <c r="F34" s="94" t="str">
        <f>IFERROR(_xll.ECONOMATICA('Evolução Diária de Preço-Volume'!Q10,"Max of the serie","YTD",$B34,,,,"THOUSANDS",,,,{"std.tec.cals=7";"std.tec.dtovlr=true"}),"")</f>
        <v/>
      </c>
      <c r="H34" s="9" t="str">
        <f>IFERROR(_xll.ECONOMATICA('Evolução Diária de Preço-Volume'!Q10,"Hist Average","YTD",$B34,,,"INFLATION ADJUSTED","THOUSANDS",,,,{"std.tec.cals=7"}),"")</f>
        <v/>
      </c>
      <c r="I34" s="9" t="str">
        <f>IFERROR(_xll.ECONOMATICA('Evolução Diária de Preço-Volume'!Q10,"Max of the serie","YTD",$B34,,,"INFLATION ADJUSTED","THOUSANDS",,,,{"std.tec.cals=7"}),"")</f>
        <v/>
      </c>
      <c r="J34" s="90" t="str">
        <f t="shared" si="4"/>
        <v/>
      </c>
      <c r="K34" s="94" t="str">
        <f>IFERROR(_xll.ECONOMATICA('Evolução Diária de Preço-Volume'!Q10,"Max of the serie","YTD",$B34,,,"INFLATION ADJUSTED","THOUSANDS",,,,{"std.tec.cals=7";"std.tec.dtovlr=true"}),"")</f>
        <v/>
      </c>
      <c r="M34" s="9" t="str">
        <f>IFERROR(_xll.ECONOMATICA('Evolução Diária de Preço-Volume'!Q10,"Hist Average","YTD",$B34,,,"USD","THOUSANDS",,,,{"std.tec.cals=7"}),"")</f>
        <v/>
      </c>
      <c r="N34" s="9" t="str">
        <f>IFERROR(_xll.ECONOMATICA('Evolução Diária de Preço-Volume'!Q10,"Max of the serie","YTD",$B34,,,"USD","THOUSANDS",,,,{"std.tec.cals=7"}),"")</f>
        <v/>
      </c>
      <c r="O34" s="90" t="str">
        <f t="shared" si="5"/>
        <v/>
      </c>
      <c r="P34" s="94" t="str">
        <f>IFERROR(_xll.ECONOMATICA('Evolução Diária de Preço-Volume'!Q10,"Max of the serie","YTD",$B34,,,"USD","THOUSANDS",,,,{"std.tec.cals=7";"std.tec.dtovlr=true"}),"")</f>
        <v/>
      </c>
    </row>
    <row r="35" spans="2:16" x14ac:dyDescent="0.3">
      <c r="B35" s="81" t="str">
        <f>IF('Variação Anual (R$-IPCA-USD)'!B34="","",'Variação Anual (R$-IPCA-USD)'!B34)</f>
        <v/>
      </c>
      <c r="C35" s="9" t="str">
        <f>IFERROR(_xll.ECONOMATICA('Evolução Diária de Preço-Volume'!Q11,"Hist Average","YTD",$B35,,,,"THOUSANDS",,,,{"std.tec.cals=7"}),"")</f>
        <v/>
      </c>
      <c r="D35" s="9" t="str">
        <f>IFERROR(_xll.ECONOMATICA('Evolução Diária de Preço-Volume'!Q11,"Max of the serie","YTD",$B35,,,,"THOUSANDS",,,,{"std.tec.cals=7"}),"")</f>
        <v/>
      </c>
      <c r="E35" s="90" t="str">
        <f t="shared" si="3"/>
        <v/>
      </c>
      <c r="F35" s="94" t="str">
        <f>IFERROR(_xll.ECONOMATICA('Evolução Diária de Preço-Volume'!Q11,"Max of the serie","YTD",$B35,,,,"THOUSANDS",,,,{"std.tec.cals=7";"std.tec.dtovlr=true"}),"")</f>
        <v/>
      </c>
      <c r="H35" s="9" t="str">
        <f>IFERROR(_xll.ECONOMATICA('Evolução Diária de Preço-Volume'!Q11,"Hist Average","YTD",$B35,,,"INFLATION ADJUSTED","THOUSANDS",,,,{"std.tec.cals=7"}),"")</f>
        <v/>
      </c>
      <c r="I35" s="9" t="str">
        <f>IFERROR(_xll.ECONOMATICA('Evolução Diária de Preço-Volume'!Q11,"Max of the serie","YTD",$B35,,,"INFLATION ADJUSTED","THOUSANDS",,,,{"std.tec.cals=7"}),"")</f>
        <v/>
      </c>
      <c r="J35" s="90" t="str">
        <f t="shared" si="4"/>
        <v/>
      </c>
      <c r="K35" s="94" t="str">
        <f>IFERROR(_xll.ECONOMATICA('Evolução Diária de Preço-Volume'!Q11,"Max of the serie","YTD",$B35,,,"INFLATION ADJUSTED","THOUSANDS",,,,{"std.tec.cals=7";"std.tec.dtovlr=true"}),"")</f>
        <v/>
      </c>
      <c r="M35" s="9" t="str">
        <f>IFERROR(_xll.ECONOMATICA('Evolução Diária de Preço-Volume'!Q11,"Hist Average","YTD",$B35,,,"USD","THOUSANDS",,,,{"std.tec.cals=7"}),"")</f>
        <v/>
      </c>
      <c r="N35" s="9" t="str">
        <f>IFERROR(_xll.ECONOMATICA('Evolução Diária de Preço-Volume'!Q11,"Max of the serie","YTD",$B35,,,"USD","THOUSANDS",,,,{"std.tec.cals=7"}),"")</f>
        <v/>
      </c>
      <c r="O35" s="90" t="str">
        <f t="shared" si="5"/>
        <v/>
      </c>
      <c r="P35" s="94" t="str">
        <f>IFERROR(_xll.ECONOMATICA('Evolução Diária de Preço-Volume'!Q11,"Max of the serie","YTD",$B35,,,"USD","THOUSANDS",,,,{"std.tec.cals=7";"std.tec.dtovlr=true"}),"")</f>
        <v/>
      </c>
    </row>
    <row r="36" spans="2:16" x14ac:dyDescent="0.3">
      <c r="B36" s="81" t="str">
        <f>IF('Variação Anual (R$-IPCA-USD)'!B35="","",'Variação Anual (R$-IPCA-USD)'!B35)</f>
        <v/>
      </c>
      <c r="C36" s="9" t="str">
        <f>IFERROR(_xll.ECONOMATICA('Evolução Diária de Preço-Volume'!Q12,"Hist Average","YTD",$B36,,,,"THOUSANDS",,,,{"std.tec.cals=7"}),"")</f>
        <v/>
      </c>
      <c r="D36" s="9" t="str">
        <f>IFERROR(_xll.ECONOMATICA('Evolução Diária de Preço-Volume'!Q12,"Max of the serie","YTD",$B36,,,,"THOUSANDS",,,,{"std.tec.cals=7"}),"")</f>
        <v/>
      </c>
      <c r="E36" s="90" t="str">
        <f t="shared" si="3"/>
        <v/>
      </c>
      <c r="F36" s="94" t="str">
        <f>IFERROR(_xll.ECONOMATICA('Evolução Diária de Preço-Volume'!Q12,"Max of the serie","YTD",$B36,,,,"THOUSANDS",,,,{"std.tec.cals=7";"std.tec.dtovlr=true"}),"")</f>
        <v/>
      </c>
      <c r="H36" s="9" t="str">
        <f>IFERROR(_xll.ECONOMATICA('Evolução Diária de Preço-Volume'!Q12,"Hist Average","YTD",$B36,,,"INFLATION ADJUSTED","THOUSANDS",,,,{"std.tec.cals=7"}),"")</f>
        <v/>
      </c>
      <c r="I36" s="9" t="str">
        <f>IFERROR(_xll.ECONOMATICA('Evolução Diária de Preço-Volume'!Q12,"Max of the serie","YTD",$B36,,,"INFLATION ADJUSTED","THOUSANDS",,,,{"std.tec.cals=7"}),"")</f>
        <v/>
      </c>
      <c r="J36" s="90" t="str">
        <f t="shared" si="4"/>
        <v/>
      </c>
      <c r="K36" s="94" t="str">
        <f>IFERROR(_xll.ECONOMATICA('Evolução Diária de Preço-Volume'!Q12,"Max of the serie","YTD",$B36,,,"INFLATION ADJUSTED","THOUSANDS",,,,{"std.tec.cals=7";"std.tec.dtovlr=true"}),"")</f>
        <v/>
      </c>
      <c r="M36" s="9" t="str">
        <f>IFERROR(_xll.ECONOMATICA('Evolução Diária de Preço-Volume'!Q12,"Hist Average","YTD",$B36,,,"USD","THOUSANDS",,,,{"std.tec.cals=7"}),"")</f>
        <v/>
      </c>
      <c r="N36" s="9" t="str">
        <f>IFERROR(_xll.ECONOMATICA('Evolução Diária de Preço-Volume'!Q12,"Max of the serie","YTD",$B36,,,"USD","THOUSANDS",,,,{"std.tec.cals=7"}),"")</f>
        <v/>
      </c>
      <c r="O36" s="90" t="str">
        <f t="shared" si="5"/>
        <v/>
      </c>
      <c r="P36" s="94" t="str">
        <f>IFERROR(_xll.ECONOMATICA('Evolução Diária de Preço-Volume'!Q12,"Max of the serie","YTD",$B36,,,"USD","THOUSANDS",,,,{"std.tec.cals=7";"std.tec.dtovlr=true"}),"")</f>
        <v/>
      </c>
    </row>
    <row r="37" spans="2:16" x14ac:dyDescent="0.3">
      <c r="B37" s="81" t="str">
        <f>IF('Variação Anual (R$-IPCA-USD)'!B36="","",'Variação Anual (R$-IPCA-USD)'!B36)</f>
        <v/>
      </c>
      <c r="C37" s="9" t="str">
        <f>IFERROR(_xll.ECONOMATICA('Evolução Diária de Preço-Volume'!Q13,"Hist Average","YTD",$B37,,,,"THOUSANDS",,,,{"std.tec.cals=7"}),"")</f>
        <v/>
      </c>
      <c r="D37" s="9" t="str">
        <f>IFERROR(_xll.ECONOMATICA('Evolução Diária de Preço-Volume'!Q13,"Max of the serie","YTD",$B37,,,,"THOUSANDS",,,,{"std.tec.cals=7"}),"")</f>
        <v/>
      </c>
      <c r="E37" s="90" t="str">
        <f t="shared" si="3"/>
        <v/>
      </c>
      <c r="F37" s="94" t="str">
        <f>IFERROR(_xll.ECONOMATICA('Evolução Diária de Preço-Volume'!Q13,"Max of the serie","YTD",$B37,,,,"THOUSANDS",,,,{"std.tec.cals=7";"std.tec.dtovlr=true"}),"")</f>
        <v/>
      </c>
      <c r="H37" s="9" t="str">
        <f>IFERROR(_xll.ECONOMATICA('Evolução Diária de Preço-Volume'!Q13,"Hist Average","YTD",$B37,,,"INFLATION ADJUSTED","THOUSANDS",,,,{"std.tec.cals=7"}),"")</f>
        <v/>
      </c>
      <c r="I37" s="9" t="str">
        <f>IFERROR(_xll.ECONOMATICA('Evolução Diária de Preço-Volume'!Q13,"Max of the serie","YTD",$B37,,,"INFLATION ADJUSTED","THOUSANDS",,,,{"std.tec.cals=7"}),"")</f>
        <v/>
      </c>
      <c r="J37" s="90" t="str">
        <f t="shared" si="4"/>
        <v/>
      </c>
      <c r="K37" s="94" t="str">
        <f>IFERROR(_xll.ECONOMATICA('Evolução Diária de Preço-Volume'!Q13,"Max of the serie","YTD",$B37,,,"INFLATION ADJUSTED","THOUSANDS",,,,{"std.tec.cals=7";"std.tec.dtovlr=true"}),"")</f>
        <v/>
      </c>
      <c r="M37" s="9" t="str">
        <f>IFERROR(_xll.ECONOMATICA('Evolução Diária de Preço-Volume'!Q13,"Hist Average","YTD",$B37,,,"USD","THOUSANDS",,,,{"std.tec.cals=7"}),"")</f>
        <v/>
      </c>
      <c r="N37" s="9" t="str">
        <f>IFERROR(_xll.ECONOMATICA('Evolução Diária de Preço-Volume'!Q13,"Max of the serie","YTD",$B37,,,"USD","THOUSANDS",,,,{"std.tec.cals=7"}),"")</f>
        <v/>
      </c>
      <c r="O37" s="90" t="str">
        <f t="shared" si="5"/>
        <v/>
      </c>
      <c r="P37" s="94" t="str">
        <f>IFERROR(_xll.ECONOMATICA('Evolução Diária de Preço-Volume'!Q13,"Max of the serie","YTD",$B37,,,"USD","THOUSANDS",,,,{"std.tec.cals=7";"std.tec.dtovlr=true"}),"")</f>
        <v/>
      </c>
    </row>
    <row r="38" spans="2:16" x14ac:dyDescent="0.3">
      <c r="B38" s="81" t="str">
        <f>IF('Variação Anual (R$-IPCA-USD)'!B37="","",'Variação Anual (R$-IPCA-USD)'!B37)</f>
        <v/>
      </c>
      <c r="C38" s="9" t="str">
        <f>IFERROR(_xll.ECONOMATICA('Evolução Diária de Preço-Volume'!Q14,"Hist Average","YTD",$B38,,,,"THOUSANDS",,,,{"std.tec.cals=7"}),"")</f>
        <v/>
      </c>
      <c r="D38" s="9" t="str">
        <f>IFERROR(_xll.ECONOMATICA('Evolução Diária de Preço-Volume'!Q14,"Max of the serie","YTD",$B38,,,,"THOUSANDS",,,,{"std.tec.cals=7"}),"")</f>
        <v/>
      </c>
      <c r="E38" s="90" t="str">
        <f t="shared" si="3"/>
        <v/>
      </c>
      <c r="F38" s="94" t="str">
        <f>IFERROR(_xll.ECONOMATICA('Evolução Diária de Preço-Volume'!Q14,"Max of the serie","YTD",$B38,,,,"THOUSANDS",,,,{"std.tec.cals=7";"std.tec.dtovlr=true"}),"")</f>
        <v/>
      </c>
      <c r="H38" s="9" t="str">
        <f>IFERROR(_xll.ECONOMATICA('Evolução Diária de Preço-Volume'!Q14,"Hist Average","YTD",$B38,,,"INFLATION ADJUSTED","THOUSANDS",,,,{"std.tec.cals=7"}),"")</f>
        <v/>
      </c>
      <c r="I38" s="9" t="str">
        <f>IFERROR(_xll.ECONOMATICA('Evolução Diária de Preço-Volume'!Q14,"Max of the serie","YTD",$B38,,,"INFLATION ADJUSTED","THOUSANDS",,,,{"std.tec.cals=7"}),"")</f>
        <v/>
      </c>
      <c r="J38" s="90" t="str">
        <f t="shared" si="4"/>
        <v/>
      </c>
      <c r="K38" s="94" t="str">
        <f>IFERROR(_xll.ECONOMATICA('Evolução Diária de Preço-Volume'!Q14,"Max of the serie","YTD",$B38,,,"INFLATION ADJUSTED","THOUSANDS",,,,{"std.tec.cals=7";"std.tec.dtovlr=true"}),"")</f>
        <v/>
      </c>
      <c r="M38" s="9" t="str">
        <f>IFERROR(_xll.ECONOMATICA('Evolução Diária de Preço-Volume'!Q14,"Hist Average","YTD",$B38,,,"USD","THOUSANDS",,,,{"std.tec.cals=7"}),"")</f>
        <v/>
      </c>
      <c r="N38" s="9" t="str">
        <f>IFERROR(_xll.ECONOMATICA('Evolução Diária de Preço-Volume'!Q14,"Max of the serie","YTD",$B38,,,"USD","THOUSANDS",,,,{"std.tec.cals=7"}),"")</f>
        <v/>
      </c>
      <c r="O38" s="90" t="str">
        <f t="shared" si="5"/>
        <v/>
      </c>
      <c r="P38" s="94" t="str">
        <f>IFERROR(_xll.ECONOMATICA('Evolução Diária de Preço-Volume'!Q14,"Max of the serie","YTD",$B38,,,"USD","THOUSANDS",,,,{"std.tec.cals=7";"std.tec.dtovlr=true"}),"")</f>
        <v/>
      </c>
    </row>
    <row r="39" spans="2:16" x14ac:dyDescent="0.3">
      <c r="B39" s="81" t="str">
        <f>IF('Variação Anual (R$-IPCA-USD)'!B38="","",'Variação Anual (R$-IPCA-USD)'!B38)</f>
        <v/>
      </c>
      <c r="C39" s="9" t="str">
        <f>IFERROR(_xll.ECONOMATICA('Evolução Diária de Preço-Volume'!Q15,"Hist Average","YTD",$B39,,,,"THOUSANDS",,,,{"std.tec.cals=7"}),"")</f>
        <v/>
      </c>
      <c r="D39" s="9" t="str">
        <f>IFERROR(_xll.ECONOMATICA('Evolução Diária de Preço-Volume'!Q15,"Max of the serie","YTD",$B39,,,,"THOUSANDS",,,,{"std.tec.cals=7"}),"")</f>
        <v/>
      </c>
      <c r="E39" s="90" t="str">
        <f t="shared" si="3"/>
        <v/>
      </c>
      <c r="F39" s="94" t="str">
        <f>IFERROR(_xll.ECONOMATICA('Evolução Diária de Preço-Volume'!Q15,"Max of the serie","YTD",$B39,,,,"THOUSANDS",,,,{"std.tec.cals=7";"std.tec.dtovlr=true"}),"")</f>
        <v/>
      </c>
      <c r="H39" s="9" t="str">
        <f>IFERROR(_xll.ECONOMATICA('Evolução Diária de Preço-Volume'!Q15,"Hist Average","YTD",$B39,,,"INFLATION ADJUSTED","THOUSANDS",,,,{"std.tec.cals=7"}),"")</f>
        <v/>
      </c>
      <c r="I39" s="9" t="str">
        <f>IFERROR(_xll.ECONOMATICA('Evolução Diária de Preço-Volume'!Q15,"Max of the serie","YTD",$B39,,,"INFLATION ADJUSTED","THOUSANDS",,,,{"std.tec.cals=7"}),"")</f>
        <v/>
      </c>
      <c r="J39" s="90" t="str">
        <f t="shared" si="4"/>
        <v/>
      </c>
      <c r="K39" s="94" t="str">
        <f>IFERROR(_xll.ECONOMATICA('Evolução Diária de Preço-Volume'!Q15,"Max of the serie","YTD",$B39,,,"INFLATION ADJUSTED","THOUSANDS",,,,{"std.tec.cals=7";"std.tec.dtovlr=true"}),"")</f>
        <v/>
      </c>
      <c r="M39" s="9" t="str">
        <f>IFERROR(_xll.ECONOMATICA('Evolução Diária de Preço-Volume'!Q15,"Hist Average","YTD",$B39,,,"USD","THOUSANDS",,,,{"std.tec.cals=7"}),"")</f>
        <v/>
      </c>
      <c r="N39" s="9" t="str">
        <f>IFERROR(_xll.ECONOMATICA('Evolução Diária de Preço-Volume'!Q15,"Max of the serie","YTD",$B39,,,"USD","THOUSANDS",,,,{"std.tec.cals=7"}),"")</f>
        <v/>
      </c>
      <c r="O39" s="90" t="str">
        <f t="shared" si="5"/>
        <v/>
      </c>
      <c r="P39" s="94" t="str">
        <f>IFERROR(_xll.ECONOMATICA('Evolução Diária de Preço-Volume'!Q15,"Max of the serie","YTD",$B39,,,"USD","THOUSANDS",,,,{"std.tec.cals=7";"std.tec.dtovlr=true"}),"")</f>
        <v/>
      </c>
    </row>
    <row r="40" spans="2:16" x14ac:dyDescent="0.3">
      <c r="B40" s="81" t="str">
        <f>IF('Variação Anual (R$-IPCA-USD)'!B39="","",'Variação Anual (R$-IPCA-USD)'!B39)</f>
        <v/>
      </c>
      <c r="C40" s="9" t="str">
        <f>IFERROR(_xll.ECONOMATICA('Evolução Diária de Preço-Volume'!Q16,"Hist Average","YTD",$B40,,,,"THOUSANDS",,,,{"std.tec.cals=7"}),"")</f>
        <v/>
      </c>
      <c r="D40" s="9" t="str">
        <f>IFERROR(_xll.ECONOMATICA('Evolução Diária de Preço-Volume'!Q16,"Max of the serie","YTD",$B40,,,,"THOUSANDS",,,,{"std.tec.cals=7"}),"")</f>
        <v/>
      </c>
      <c r="E40" s="90" t="str">
        <f t="shared" si="3"/>
        <v/>
      </c>
      <c r="F40" s="94" t="str">
        <f>IFERROR(_xll.ECONOMATICA('Evolução Diária de Preço-Volume'!Q16,"Max of the serie","YTD",$B40,,,,"THOUSANDS",,,,{"std.tec.cals=7";"std.tec.dtovlr=true"}),"")</f>
        <v/>
      </c>
      <c r="H40" s="9" t="str">
        <f>IFERROR(_xll.ECONOMATICA('Evolução Diária de Preço-Volume'!Q16,"Hist Average","YTD",$B40,,,"INFLATION ADJUSTED","THOUSANDS",,,,{"std.tec.cals=7"}),"")</f>
        <v/>
      </c>
      <c r="I40" s="9" t="str">
        <f>IFERROR(_xll.ECONOMATICA('Evolução Diária de Preço-Volume'!Q16,"Max of the serie","YTD",$B40,,,"INFLATION ADJUSTED","THOUSANDS",,,,{"std.tec.cals=7"}),"")</f>
        <v/>
      </c>
      <c r="J40" s="90" t="str">
        <f t="shared" si="4"/>
        <v/>
      </c>
      <c r="K40" s="94" t="str">
        <f>IFERROR(_xll.ECONOMATICA('Evolução Diária de Preço-Volume'!Q16,"Max of the serie","YTD",$B40,,,"INFLATION ADJUSTED","THOUSANDS",,,,{"std.tec.cals=7";"std.tec.dtovlr=true"}),"")</f>
        <v/>
      </c>
      <c r="M40" s="9" t="str">
        <f>IFERROR(_xll.ECONOMATICA('Evolução Diária de Preço-Volume'!Q16,"Hist Average","YTD",$B40,,,"USD","THOUSANDS",,,,{"std.tec.cals=7"}),"")</f>
        <v/>
      </c>
      <c r="N40" s="9" t="str">
        <f>IFERROR(_xll.ECONOMATICA('Evolução Diária de Preço-Volume'!Q16,"Max of the serie","YTD",$B40,,,"USD","THOUSANDS",,,,{"std.tec.cals=7"}),"")</f>
        <v/>
      </c>
      <c r="O40" s="90" t="str">
        <f t="shared" si="5"/>
        <v/>
      </c>
      <c r="P40" s="94" t="str">
        <f>IFERROR(_xll.ECONOMATICA('Evolução Diária de Preço-Volume'!Q16,"Max of the serie","YTD",$B40,,,"USD","THOUSANDS",,,,{"std.tec.cals=7";"std.tec.dtovlr=true"}),"")</f>
        <v/>
      </c>
    </row>
    <row r="41" spans="2:16" x14ac:dyDescent="0.3">
      <c r="B41" s="81" t="str">
        <f>IF('Variação Anual (R$-IPCA-USD)'!B40="","",'Variação Anual (R$-IPCA-USD)'!B40)</f>
        <v/>
      </c>
      <c r="C41" s="9" t="str">
        <f>IFERROR(_xll.ECONOMATICA('Evolução Diária de Preço-Volume'!Q17,"Hist Average","YTD",$B41,,,,"THOUSANDS",,,,{"std.tec.cals=7"}),"")</f>
        <v/>
      </c>
      <c r="D41" s="9" t="str">
        <f>IFERROR(_xll.ECONOMATICA('Evolução Diária de Preço-Volume'!Q17,"Max of the serie","YTD",$B41,,,,"THOUSANDS",,,,{"std.tec.cals=7"}),"")</f>
        <v/>
      </c>
      <c r="E41" s="90" t="str">
        <f t="shared" si="3"/>
        <v/>
      </c>
      <c r="F41" s="94" t="str">
        <f>IFERROR(_xll.ECONOMATICA('Evolução Diária de Preço-Volume'!Q17,"Max of the serie","YTD",$B41,,,,"THOUSANDS",,,,{"std.tec.cals=7";"std.tec.dtovlr=true"}),"")</f>
        <v/>
      </c>
      <c r="H41" s="9" t="str">
        <f>IFERROR(_xll.ECONOMATICA('Evolução Diária de Preço-Volume'!Q17,"Hist Average","YTD",$B41,,,"INFLATION ADJUSTED","THOUSANDS",,,,{"std.tec.cals=7"}),"")</f>
        <v/>
      </c>
      <c r="I41" s="9" t="str">
        <f>IFERROR(_xll.ECONOMATICA('Evolução Diária de Preço-Volume'!Q17,"Max of the serie","YTD",$B41,,,"INFLATION ADJUSTED","THOUSANDS",,,,{"std.tec.cals=7"}),"")</f>
        <v/>
      </c>
      <c r="J41" s="90" t="str">
        <f t="shared" si="4"/>
        <v/>
      </c>
      <c r="K41" s="94" t="str">
        <f>IFERROR(_xll.ECONOMATICA('Evolução Diária de Preço-Volume'!Q17,"Max of the serie","YTD",$B41,,,"INFLATION ADJUSTED","THOUSANDS",,,,{"std.tec.cals=7";"std.tec.dtovlr=true"}),"")</f>
        <v/>
      </c>
      <c r="M41" s="9" t="str">
        <f>IFERROR(_xll.ECONOMATICA('Evolução Diária de Preço-Volume'!Q17,"Hist Average","YTD",$B41,,,"USD","THOUSANDS",,,,{"std.tec.cals=7"}),"")</f>
        <v/>
      </c>
      <c r="N41" s="9" t="str">
        <f>IFERROR(_xll.ECONOMATICA('Evolução Diária de Preço-Volume'!Q17,"Max of the serie","YTD",$B41,,,"USD","THOUSANDS",,,,{"std.tec.cals=7"}),"")</f>
        <v/>
      </c>
      <c r="O41" s="90" t="str">
        <f t="shared" si="5"/>
        <v/>
      </c>
      <c r="P41" s="94" t="str">
        <f>IFERROR(_xll.ECONOMATICA('Evolução Diária de Preço-Volume'!Q17,"Max of the serie","YTD",$B41,,,"USD","THOUSANDS",,,,{"std.tec.cals=7";"std.tec.dtovlr=true"}),"")</f>
        <v/>
      </c>
    </row>
    <row r="42" spans="2:16" x14ac:dyDescent="0.3">
      <c r="B42" s="81" t="str">
        <f>IF('Variação Anual (R$-IPCA-USD)'!B41="","",'Variação Anual (R$-IPCA-USD)'!B41)</f>
        <v/>
      </c>
      <c r="C42" s="9" t="str">
        <f>IFERROR(_xll.ECONOMATICA('Evolução Diária de Preço-Volume'!Q18,"Hist Average","YTD",$B42,,,,"THOUSANDS",,,,{"std.tec.cals=7"}),"")</f>
        <v/>
      </c>
      <c r="D42" s="9" t="str">
        <f>IFERROR(_xll.ECONOMATICA('Evolução Diária de Preço-Volume'!Q18,"Max of the serie","YTD",$B42,,,,"THOUSANDS",,,,{"std.tec.cals=7"}),"")</f>
        <v/>
      </c>
      <c r="E42" s="90" t="str">
        <f t="shared" si="3"/>
        <v/>
      </c>
      <c r="F42" s="94" t="str">
        <f>IFERROR(_xll.ECONOMATICA('Evolução Diária de Preço-Volume'!Q18,"Max of the serie","YTD",$B42,,,,"THOUSANDS",,,,{"std.tec.cals=7";"std.tec.dtovlr=true"}),"")</f>
        <v/>
      </c>
      <c r="H42" s="9" t="str">
        <f>IFERROR(_xll.ECONOMATICA('Evolução Diária de Preço-Volume'!Q18,"Hist Average","YTD",$B42,,,"INFLATION ADJUSTED","THOUSANDS",,,,{"std.tec.cals=7"}),"")</f>
        <v/>
      </c>
      <c r="I42" s="9" t="str">
        <f>IFERROR(_xll.ECONOMATICA('Evolução Diária de Preço-Volume'!Q18,"Max of the serie","YTD",$B42,,,"INFLATION ADJUSTED","THOUSANDS",,,,{"std.tec.cals=7"}),"")</f>
        <v/>
      </c>
      <c r="J42" s="90" t="str">
        <f t="shared" si="4"/>
        <v/>
      </c>
      <c r="K42" s="94" t="str">
        <f>IFERROR(_xll.ECONOMATICA('Evolução Diária de Preço-Volume'!Q18,"Max of the serie","YTD",$B42,,,"INFLATION ADJUSTED","THOUSANDS",,,,{"std.tec.cals=7";"std.tec.dtovlr=true"}),"")</f>
        <v/>
      </c>
      <c r="M42" s="9" t="str">
        <f>IFERROR(_xll.ECONOMATICA('Evolução Diária de Preço-Volume'!Q18,"Hist Average","YTD",$B42,,,"USD","THOUSANDS",,,,{"std.tec.cals=7"}),"")</f>
        <v/>
      </c>
      <c r="N42" s="9" t="str">
        <f>IFERROR(_xll.ECONOMATICA('Evolução Diária de Preço-Volume'!Q18,"Max of the serie","YTD",$B42,,,"USD","THOUSANDS",,,,{"std.tec.cals=7"}),"")</f>
        <v/>
      </c>
      <c r="O42" s="90" t="str">
        <f t="shared" si="5"/>
        <v/>
      </c>
      <c r="P42" s="94" t="str">
        <f>IFERROR(_xll.ECONOMATICA('Evolução Diária de Preço-Volume'!Q18,"Max of the serie","YTD",$B42,,,"USD","THOUSANDS",,,,{"std.tec.cals=7";"std.tec.dtovlr=true"}),"")</f>
        <v/>
      </c>
    </row>
    <row r="43" spans="2:16" x14ac:dyDescent="0.3">
      <c r="B43" s="81" t="str">
        <f>IF('Variação Anual (R$-IPCA-USD)'!B42="","",'Variação Anual (R$-IPCA-USD)'!B42)</f>
        <v/>
      </c>
      <c r="C43" s="9" t="str">
        <f>IFERROR(_xll.ECONOMATICA('Evolução Diária de Preço-Volume'!Q19,"Hist Average","YTD",$B43,,,,"THOUSANDS",,,,{"std.tec.cals=7"}),"")</f>
        <v/>
      </c>
      <c r="D43" s="9" t="str">
        <f>IFERROR(_xll.ECONOMATICA('Evolução Diária de Preço-Volume'!Q19,"Max of the serie","YTD",$B43,,,,"THOUSANDS",,,,{"std.tec.cals=7"}),"")</f>
        <v/>
      </c>
      <c r="E43" s="90" t="str">
        <f t="shared" si="3"/>
        <v/>
      </c>
      <c r="F43" s="94" t="str">
        <f>IFERROR(_xll.ECONOMATICA('Evolução Diária de Preço-Volume'!Q19,"Max of the serie","YTD",$B43,,,,"THOUSANDS",,,,{"std.tec.cals=7";"std.tec.dtovlr=true"}),"")</f>
        <v/>
      </c>
      <c r="H43" s="9" t="str">
        <f>IFERROR(_xll.ECONOMATICA('Evolução Diária de Preço-Volume'!Q19,"Hist Average","YTD",$B43,,,"INFLATION ADJUSTED","THOUSANDS",,,,{"std.tec.cals=7"}),"")</f>
        <v/>
      </c>
      <c r="I43" s="9" t="str">
        <f>IFERROR(_xll.ECONOMATICA('Evolução Diária de Preço-Volume'!Q19,"Max of the serie","YTD",$B43,,,"INFLATION ADJUSTED","THOUSANDS",,,,{"std.tec.cals=7"}),"")</f>
        <v/>
      </c>
      <c r="J43" s="90" t="str">
        <f t="shared" si="4"/>
        <v/>
      </c>
      <c r="K43" s="94" t="str">
        <f>IFERROR(_xll.ECONOMATICA('Evolução Diária de Preço-Volume'!Q19,"Max of the serie","YTD",$B43,,,"INFLATION ADJUSTED","THOUSANDS",,,,{"std.tec.cals=7";"std.tec.dtovlr=true"}),"")</f>
        <v/>
      </c>
      <c r="M43" s="9" t="str">
        <f>IFERROR(_xll.ECONOMATICA('Evolução Diária de Preço-Volume'!Q19,"Hist Average","YTD",$B43,,,"USD","THOUSANDS",,,,{"std.tec.cals=7"}),"")</f>
        <v/>
      </c>
      <c r="N43" s="9" t="str">
        <f>IFERROR(_xll.ECONOMATICA('Evolução Diária de Preço-Volume'!Q19,"Max of the serie","YTD",$B43,,,"USD","THOUSANDS",,,,{"std.tec.cals=7"}),"")</f>
        <v/>
      </c>
      <c r="O43" s="90" t="str">
        <f t="shared" si="5"/>
        <v/>
      </c>
      <c r="P43" s="94" t="str">
        <f>IFERROR(_xll.ECONOMATICA('Evolução Diária de Preço-Volume'!Q19,"Max of the serie","YTD",$B43,,,"USD","THOUSANDS",,,,{"std.tec.cals=7";"std.tec.dtovlr=true"}),"")</f>
        <v/>
      </c>
    </row>
    <row r="44" spans="2:16" x14ac:dyDescent="0.3">
      <c r="B44" s="81" t="str">
        <f>IF('Variação Anual (R$-IPCA-USD)'!B43="","",'Variação Anual (R$-IPCA-USD)'!B43)</f>
        <v/>
      </c>
      <c r="C44" s="9" t="str">
        <f>IFERROR(_xll.ECONOMATICA('Evolução Diária de Preço-Volume'!Q20,"Hist Average","YTD",$B44,,,,"THOUSANDS",,,,{"std.tec.cals=7"}),"")</f>
        <v/>
      </c>
      <c r="D44" s="9" t="str">
        <f>IFERROR(_xll.ECONOMATICA('Evolução Diária de Preço-Volume'!Q20,"Max of the serie","YTD",$B44,,,,"THOUSANDS",,,,{"std.tec.cals=7"}),"")</f>
        <v/>
      </c>
      <c r="E44" s="90" t="str">
        <f t="shared" si="3"/>
        <v/>
      </c>
      <c r="F44" s="94" t="str">
        <f>IFERROR(_xll.ECONOMATICA('Evolução Diária de Preço-Volume'!Q20,"Max of the serie","YTD",$B44,,,,"THOUSANDS",,,,{"std.tec.cals=7";"std.tec.dtovlr=true"}),"")</f>
        <v/>
      </c>
      <c r="H44" s="9" t="str">
        <f>IFERROR(_xll.ECONOMATICA('Evolução Diária de Preço-Volume'!Q20,"Hist Average","YTD",$B44,,,"INFLATION ADJUSTED","THOUSANDS",,,,{"std.tec.cals=7"}),"")</f>
        <v/>
      </c>
      <c r="I44" s="9" t="str">
        <f>IFERROR(_xll.ECONOMATICA('Evolução Diária de Preço-Volume'!Q20,"Max of the serie","YTD",$B44,,,"INFLATION ADJUSTED","THOUSANDS",,,,{"std.tec.cals=7"}),"")</f>
        <v/>
      </c>
      <c r="J44" s="90" t="str">
        <f t="shared" si="4"/>
        <v/>
      </c>
      <c r="K44" s="94" t="str">
        <f>IFERROR(_xll.ECONOMATICA('Evolução Diária de Preço-Volume'!Q20,"Max of the serie","YTD",$B44,,,"INFLATION ADJUSTED","THOUSANDS",,,,{"std.tec.cals=7";"std.tec.dtovlr=true"}),"")</f>
        <v/>
      </c>
      <c r="M44" s="9" t="str">
        <f>IFERROR(_xll.ECONOMATICA('Evolução Diária de Preço-Volume'!Q20,"Hist Average","YTD",$B44,,,"USD","THOUSANDS",,,,{"std.tec.cals=7"}),"")</f>
        <v/>
      </c>
      <c r="N44" s="9" t="str">
        <f>IFERROR(_xll.ECONOMATICA('Evolução Diária de Preço-Volume'!Q20,"Max of the serie","YTD",$B44,,,"USD","THOUSANDS",,,,{"std.tec.cals=7"}),"")</f>
        <v/>
      </c>
      <c r="O44" s="90" t="str">
        <f t="shared" si="5"/>
        <v/>
      </c>
      <c r="P44" s="94" t="str">
        <f>IFERROR(_xll.ECONOMATICA('Evolução Diária de Preço-Volume'!Q20,"Max of the serie","YTD",$B44,,,"USD","THOUSANDS",,,,{"std.tec.cals=7";"std.tec.dtovlr=true"}),"")</f>
        <v/>
      </c>
    </row>
    <row r="45" spans="2:16" x14ac:dyDescent="0.3">
      <c r="B45" s="81" t="str">
        <f>IF('Variação Anual (R$-IPCA-USD)'!B44="","",'Variação Anual (R$-IPCA-USD)'!B44)</f>
        <v/>
      </c>
      <c r="C45" s="9" t="str">
        <f>IFERROR(_xll.ECONOMATICA('Evolução Diária de Preço-Volume'!Q21,"Hist Average","YTD",$B45,,,,"THOUSANDS",,,,{"std.tec.cals=7"}),"")</f>
        <v/>
      </c>
      <c r="D45" s="9" t="str">
        <f>IFERROR(_xll.ECONOMATICA('Evolução Diária de Preço-Volume'!Q21,"Max of the serie","YTD",$B45,,,,"THOUSANDS",,,,{"std.tec.cals=7"}),"")</f>
        <v/>
      </c>
      <c r="E45" s="90" t="str">
        <f t="shared" si="3"/>
        <v/>
      </c>
      <c r="F45" s="94" t="str">
        <f>IFERROR(_xll.ECONOMATICA('Evolução Diária de Preço-Volume'!Q21,"Max of the serie","YTD",$B45,,,,"THOUSANDS",,,,{"std.tec.cals=7";"std.tec.dtovlr=true"}),"")</f>
        <v/>
      </c>
      <c r="H45" s="9" t="str">
        <f>IFERROR(_xll.ECONOMATICA('Evolução Diária de Preço-Volume'!Q21,"Hist Average","YTD",$B45,,,"INFLATION ADJUSTED","THOUSANDS",,,,{"std.tec.cals=7"}),"")</f>
        <v/>
      </c>
      <c r="I45" s="9" t="str">
        <f>IFERROR(_xll.ECONOMATICA('Evolução Diária de Preço-Volume'!Q21,"Max of the serie","YTD",$B45,,,"INFLATION ADJUSTED","THOUSANDS",,,,{"std.tec.cals=7"}),"")</f>
        <v/>
      </c>
      <c r="J45" s="90" t="str">
        <f t="shared" si="4"/>
        <v/>
      </c>
      <c r="K45" s="94" t="str">
        <f>IFERROR(_xll.ECONOMATICA('Evolução Diária de Preço-Volume'!Q21,"Max of the serie","YTD",$B45,,,"INFLATION ADJUSTED","THOUSANDS",,,,{"std.tec.cals=7";"std.tec.dtovlr=true"}),"")</f>
        <v/>
      </c>
      <c r="M45" s="9" t="str">
        <f>IFERROR(_xll.ECONOMATICA('Evolução Diária de Preço-Volume'!Q21,"Hist Average","YTD",$B45,,,"USD","THOUSANDS",,,,{"std.tec.cals=7"}),"")</f>
        <v/>
      </c>
      <c r="N45" s="9" t="str">
        <f>IFERROR(_xll.ECONOMATICA('Evolução Diária de Preço-Volume'!Q21,"Max of the serie","YTD",$B45,,,"USD","THOUSANDS",,,,{"std.tec.cals=7"}),"")</f>
        <v/>
      </c>
      <c r="O45" s="90" t="str">
        <f t="shared" si="5"/>
        <v/>
      </c>
      <c r="P45" s="94" t="str">
        <f>IFERROR(_xll.ECONOMATICA('Evolução Diária de Preço-Volume'!Q21,"Max of the serie","YTD",$B45,,,"USD","THOUSANDS",,,,{"std.tec.cals=7";"std.tec.dtovlr=true"}),"")</f>
        <v/>
      </c>
    </row>
    <row r="46" spans="2:16" x14ac:dyDescent="0.3">
      <c r="B46" s="81" t="str">
        <f>IF('Variação Anual (R$-IPCA-USD)'!B45="","",'Variação Anual (R$-IPCA-USD)'!B45)</f>
        <v/>
      </c>
      <c r="C46" s="9" t="str">
        <f>IFERROR(_xll.ECONOMATICA('Evolução Diária de Preço-Volume'!Q22,"Hist Average","YTD",$B46,,,,"THOUSANDS",,,,{"std.tec.cals=7"}),"")</f>
        <v/>
      </c>
      <c r="D46" s="9" t="str">
        <f>IFERROR(_xll.ECONOMATICA('Evolução Diária de Preço-Volume'!Q22,"Max of the serie","YTD",$B46,,,,"THOUSANDS",,,,{"std.tec.cals=7"}),"")</f>
        <v/>
      </c>
      <c r="E46" s="90" t="str">
        <f t="shared" si="3"/>
        <v/>
      </c>
      <c r="F46" s="94" t="str">
        <f>IFERROR(_xll.ECONOMATICA('Evolução Diária de Preço-Volume'!Q22,"Max of the serie","YTD",$B46,,,,"THOUSANDS",,,,{"std.tec.cals=7";"std.tec.dtovlr=true"}),"")</f>
        <v/>
      </c>
      <c r="H46" s="9" t="str">
        <f>IFERROR(_xll.ECONOMATICA('Evolução Diária de Preço-Volume'!Q22,"Hist Average","YTD",$B46,,,"INFLATION ADJUSTED","THOUSANDS",,,,{"std.tec.cals=7"}),"")</f>
        <v/>
      </c>
      <c r="I46" s="9" t="str">
        <f>IFERROR(_xll.ECONOMATICA('Evolução Diária de Preço-Volume'!Q22,"Max of the serie","YTD",$B46,,,"INFLATION ADJUSTED","THOUSANDS",,,,{"std.tec.cals=7"}),"")</f>
        <v/>
      </c>
      <c r="J46" s="90" t="str">
        <f t="shared" si="4"/>
        <v/>
      </c>
      <c r="K46" s="94" t="str">
        <f>IFERROR(_xll.ECONOMATICA('Evolução Diária de Preço-Volume'!Q22,"Max of the serie","YTD",$B46,,,"INFLATION ADJUSTED","THOUSANDS",,,,{"std.tec.cals=7";"std.tec.dtovlr=true"}),"")</f>
        <v/>
      </c>
      <c r="M46" s="9" t="str">
        <f>IFERROR(_xll.ECONOMATICA('Evolução Diária de Preço-Volume'!Q22,"Hist Average","YTD",$B46,,,"USD","THOUSANDS",,,,{"std.tec.cals=7"}),"")</f>
        <v/>
      </c>
      <c r="N46" s="9" t="str">
        <f>IFERROR(_xll.ECONOMATICA('Evolução Diária de Preço-Volume'!Q22,"Max of the serie","YTD",$B46,,,"USD","THOUSANDS",,,,{"std.tec.cals=7"}),"")</f>
        <v/>
      </c>
      <c r="O46" s="90" t="str">
        <f t="shared" si="5"/>
        <v/>
      </c>
      <c r="P46" s="94" t="str">
        <f>IFERROR(_xll.ECONOMATICA('Evolução Diária de Preço-Volume'!Q22,"Max of the serie","YTD",$B46,,,"USD","THOUSANDS",,,,{"std.tec.cals=7";"std.tec.dtovlr=true"}),"")</f>
        <v/>
      </c>
    </row>
    <row r="47" spans="2:16" x14ac:dyDescent="0.3">
      <c r="B47" s="81" t="str">
        <f>IF('Variação Anual (R$-IPCA-USD)'!B46="","",'Variação Anual (R$-IPCA-USD)'!B46)</f>
        <v/>
      </c>
      <c r="C47" s="9" t="str">
        <f>IFERROR(_xll.ECONOMATICA('Evolução Diária de Preço-Volume'!Q23,"Hist Average","YTD",$B47,,,,"THOUSANDS",,,,{"std.tec.cals=7"}),"")</f>
        <v/>
      </c>
      <c r="D47" s="9" t="str">
        <f>IFERROR(_xll.ECONOMATICA('Evolução Diária de Preço-Volume'!Q23,"Max of the serie","YTD",$B47,,,,"THOUSANDS",,,,{"std.tec.cals=7"}),"")</f>
        <v/>
      </c>
      <c r="E47" s="90" t="str">
        <f t="shared" si="3"/>
        <v/>
      </c>
      <c r="F47" s="94" t="str">
        <f>IFERROR(_xll.ECONOMATICA('Evolução Diária de Preço-Volume'!Q23,"Max of the serie","YTD",$B47,,,,"THOUSANDS",,,,{"std.tec.cals=7";"std.tec.dtovlr=true"}),"")</f>
        <v/>
      </c>
      <c r="H47" s="9" t="str">
        <f>IFERROR(_xll.ECONOMATICA('Evolução Diária de Preço-Volume'!Q23,"Hist Average","YTD",$B47,,,"INFLATION ADJUSTED","THOUSANDS",,,,{"std.tec.cals=7"}),"")</f>
        <v/>
      </c>
      <c r="I47" s="9" t="str">
        <f>IFERROR(_xll.ECONOMATICA('Evolução Diária de Preço-Volume'!Q23,"Max of the serie","YTD",$B47,,,"INFLATION ADJUSTED","THOUSANDS",,,,{"std.tec.cals=7"}),"")</f>
        <v/>
      </c>
      <c r="J47" s="90" t="str">
        <f t="shared" si="4"/>
        <v/>
      </c>
      <c r="K47" s="94" t="str">
        <f>IFERROR(_xll.ECONOMATICA('Evolução Diária de Preço-Volume'!Q23,"Max of the serie","YTD",$B47,,,"INFLATION ADJUSTED","THOUSANDS",,,,{"std.tec.cals=7";"std.tec.dtovlr=true"}),"")</f>
        <v/>
      </c>
      <c r="M47" s="9" t="str">
        <f>IFERROR(_xll.ECONOMATICA('Evolução Diária de Preço-Volume'!Q23,"Hist Average","YTD",$B47,,,"USD","THOUSANDS",,,,{"std.tec.cals=7"}),"")</f>
        <v/>
      </c>
      <c r="N47" s="9" t="str">
        <f>IFERROR(_xll.ECONOMATICA('Evolução Diária de Preço-Volume'!Q23,"Max of the serie","YTD",$B47,,,"USD","THOUSANDS",,,,{"std.tec.cals=7"}),"")</f>
        <v/>
      </c>
      <c r="O47" s="90" t="str">
        <f t="shared" si="5"/>
        <v/>
      </c>
      <c r="P47" s="94" t="str">
        <f>IFERROR(_xll.ECONOMATICA('Evolução Diária de Preço-Volume'!Q23,"Max of the serie","YTD",$B47,,,"USD","THOUSANDS",,,,{"std.tec.cals=7";"std.tec.dtovlr=true"}),"")</f>
        <v/>
      </c>
    </row>
    <row r="48" spans="2:16" x14ac:dyDescent="0.3">
      <c r="B48" s="81" t="str">
        <f>IF('Variação Anual (R$-IPCA-USD)'!B47="","",'Variação Anual (R$-IPCA-USD)'!B47)</f>
        <v/>
      </c>
      <c r="C48" s="9" t="str">
        <f>IFERROR(_xll.ECONOMATICA('Evolução Diária de Preço-Volume'!Q24,"Hist Average","YTD",$B48,,,,"THOUSANDS",,,,{"std.tec.cals=7"}),"")</f>
        <v/>
      </c>
      <c r="D48" s="9" t="str">
        <f>IFERROR(_xll.ECONOMATICA('Evolução Diária de Preço-Volume'!Q24,"Max of the serie","YTD",$B48,,,,"THOUSANDS",,,,{"std.tec.cals=7"}),"")</f>
        <v/>
      </c>
      <c r="E48" s="90" t="str">
        <f t="shared" si="3"/>
        <v/>
      </c>
      <c r="F48" s="94" t="str">
        <f>IFERROR(_xll.ECONOMATICA('Evolução Diária de Preço-Volume'!Q24,"Max of the serie","YTD",$B48,,,,"THOUSANDS",,,,{"std.tec.cals=7";"std.tec.dtovlr=true"}),"")</f>
        <v/>
      </c>
      <c r="H48" s="9" t="str">
        <f>IFERROR(_xll.ECONOMATICA('Evolução Diária de Preço-Volume'!Q24,"Hist Average","YTD",$B48,,,"INFLATION ADJUSTED","THOUSANDS",,,,{"std.tec.cals=7"}),"")</f>
        <v/>
      </c>
      <c r="I48" s="9" t="str">
        <f>IFERROR(_xll.ECONOMATICA('Evolução Diária de Preço-Volume'!Q24,"Max of the serie","YTD",$B48,,,"INFLATION ADJUSTED","THOUSANDS",,,,{"std.tec.cals=7"}),"")</f>
        <v/>
      </c>
      <c r="J48" s="90" t="str">
        <f t="shared" si="4"/>
        <v/>
      </c>
      <c r="K48" s="94" t="str">
        <f>IFERROR(_xll.ECONOMATICA('Evolução Diária de Preço-Volume'!Q24,"Max of the serie","YTD",$B48,,,"INFLATION ADJUSTED","THOUSANDS",,,,{"std.tec.cals=7";"std.tec.dtovlr=true"}),"")</f>
        <v/>
      </c>
      <c r="M48" s="9" t="str">
        <f>IFERROR(_xll.ECONOMATICA('Evolução Diária de Preço-Volume'!Q24,"Hist Average","YTD",$B48,,,"USD","THOUSANDS",,,,{"std.tec.cals=7"}),"")</f>
        <v/>
      </c>
      <c r="N48" s="9" t="str">
        <f>IFERROR(_xll.ECONOMATICA('Evolução Diária de Preço-Volume'!Q24,"Max of the serie","YTD",$B48,,,"USD","THOUSANDS",,,,{"std.tec.cals=7"}),"")</f>
        <v/>
      </c>
      <c r="O48" s="90" t="str">
        <f t="shared" si="5"/>
        <v/>
      </c>
      <c r="P48" s="94" t="str">
        <f>IFERROR(_xll.ECONOMATICA('Evolução Diária de Preço-Volume'!Q24,"Max of the serie","YTD",$B48,,,"USD","THOUSANDS",,,,{"std.tec.cals=7";"std.tec.dtovlr=true"}),"")</f>
        <v/>
      </c>
    </row>
    <row r="49" spans="2:16" x14ac:dyDescent="0.3">
      <c r="B49" s="81" t="str">
        <f>IF('Variação Anual (R$-IPCA-USD)'!B48="","",'Variação Anual (R$-IPCA-USD)'!B48)</f>
        <v/>
      </c>
      <c r="C49" s="9" t="str">
        <f>IFERROR(_xll.ECONOMATICA('Evolução Diária de Preço-Volume'!Q25,"Hist Average","YTD",$B49,,,,"THOUSANDS",,,,{"std.tec.cals=7"}),"")</f>
        <v/>
      </c>
      <c r="D49" s="9" t="str">
        <f>IFERROR(_xll.ECONOMATICA('Evolução Diária de Preço-Volume'!Q25,"Max of the serie","YTD",$B49,,,,"THOUSANDS",,,,{"std.tec.cals=7"}),"")</f>
        <v/>
      </c>
      <c r="E49" s="90" t="str">
        <f t="shared" si="3"/>
        <v/>
      </c>
      <c r="F49" s="94" t="str">
        <f>IFERROR(_xll.ECONOMATICA('Evolução Diária de Preço-Volume'!Q25,"Max of the serie","YTD",$B49,,,,"THOUSANDS",,,,{"std.tec.cals=7";"std.tec.dtovlr=true"}),"")</f>
        <v/>
      </c>
      <c r="H49" s="9" t="str">
        <f>IFERROR(_xll.ECONOMATICA('Evolução Diária de Preço-Volume'!Q25,"Hist Average","YTD",$B49,,,"INFLATION ADJUSTED","THOUSANDS",,,,{"std.tec.cals=7"}),"")</f>
        <v/>
      </c>
      <c r="I49" s="9" t="str">
        <f>IFERROR(_xll.ECONOMATICA('Evolução Diária de Preço-Volume'!Q25,"Max of the serie","YTD",$B49,,,"INFLATION ADJUSTED","THOUSANDS",,,,{"std.tec.cals=7"}),"")</f>
        <v/>
      </c>
      <c r="J49" s="90" t="str">
        <f t="shared" si="4"/>
        <v/>
      </c>
      <c r="K49" s="94" t="str">
        <f>IFERROR(_xll.ECONOMATICA('Evolução Diária de Preço-Volume'!Q25,"Max of the serie","YTD",$B49,,,"INFLATION ADJUSTED","THOUSANDS",,,,{"std.tec.cals=7";"std.tec.dtovlr=true"}),"")</f>
        <v/>
      </c>
      <c r="M49" s="9" t="str">
        <f>IFERROR(_xll.ECONOMATICA('Evolução Diária de Preço-Volume'!Q25,"Hist Average","YTD",$B49,,,"USD","THOUSANDS",,,,{"std.tec.cals=7"}),"")</f>
        <v/>
      </c>
      <c r="N49" s="9" t="str">
        <f>IFERROR(_xll.ECONOMATICA('Evolução Diária de Preço-Volume'!Q25,"Max of the serie","YTD",$B49,,,"USD","THOUSANDS",,,,{"std.tec.cals=7"}),"")</f>
        <v/>
      </c>
      <c r="O49" s="90" t="str">
        <f t="shared" si="5"/>
        <v/>
      </c>
      <c r="P49" s="94" t="str">
        <f>IFERROR(_xll.ECONOMATICA('Evolução Diária de Preço-Volume'!Q25,"Max of the serie","YTD",$B49,,,"USD","THOUSANDS",,,,{"std.tec.cals=7";"std.tec.dtovlr=true"}),"")</f>
        <v/>
      </c>
    </row>
    <row r="50" spans="2:16" x14ac:dyDescent="0.3">
      <c r="B50" s="81" t="str">
        <f>IF('Variação Anual (R$-IPCA-USD)'!B49="","",'Variação Anual (R$-IPCA-USD)'!B49)</f>
        <v/>
      </c>
      <c r="C50" s="9" t="str">
        <f>IFERROR(_xll.ECONOMATICA('Evolução Diária de Preço-Volume'!Q26,"Hist Average","YTD",$B50,,,,"THOUSANDS",,,,{"std.tec.cals=7"}),"")</f>
        <v/>
      </c>
      <c r="D50" s="9" t="str">
        <f>IFERROR(_xll.ECONOMATICA('Evolução Diária de Preço-Volume'!Q26,"Max of the serie","YTD",$B50,,,,"THOUSANDS",,,,{"std.tec.cals=7"}),"")</f>
        <v/>
      </c>
      <c r="E50" s="90" t="str">
        <f t="shared" si="3"/>
        <v/>
      </c>
      <c r="F50" s="94" t="str">
        <f>IFERROR(_xll.ECONOMATICA('Evolução Diária de Preço-Volume'!Q26,"Max of the serie","YTD",$B50,,,,"THOUSANDS",,,,{"std.tec.cals=7";"std.tec.dtovlr=true"}),"")</f>
        <v/>
      </c>
      <c r="H50" s="9" t="str">
        <f>IFERROR(_xll.ECONOMATICA('Evolução Diária de Preço-Volume'!Q26,"Hist Average","YTD",$B50,,,"INFLATION ADJUSTED","THOUSANDS",,,,{"std.tec.cals=7"}),"")</f>
        <v/>
      </c>
      <c r="I50" s="9" t="str">
        <f>IFERROR(_xll.ECONOMATICA('Evolução Diária de Preço-Volume'!Q26,"Max of the serie","YTD",$B50,,,"INFLATION ADJUSTED","THOUSANDS",,,,{"std.tec.cals=7"}),"")</f>
        <v/>
      </c>
      <c r="J50" s="90" t="str">
        <f t="shared" si="4"/>
        <v/>
      </c>
      <c r="K50" s="94" t="str">
        <f>IFERROR(_xll.ECONOMATICA('Evolução Diária de Preço-Volume'!Q26,"Max of the serie","YTD",$B50,,,"INFLATION ADJUSTED","THOUSANDS",,,,{"std.tec.cals=7";"std.tec.dtovlr=true"}),"")</f>
        <v/>
      </c>
      <c r="M50" s="9" t="str">
        <f>IFERROR(_xll.ECONOMATICA('Evolução Diária de Preço-Volume'!Q26,"Hist Average","YTD",$B50,,,"USD","THOUSANDS",,,,{"std.tec.cals=7"}),"")</f>
        <v/>
      </c>
      <c r="N50" s="9" t="str">
        <f>IFERROR(_xll.ECONOMATICA('Evolução Diária de Preço-Volume'!Q26,"Max of the serie","YTD",$B50,,,"USD","THOUSANDS",,,,{"std.tec.cals=7"}),"")</f>
        <v/>
      </c>
      <c r="O50" s="90" t="str">
        <f t="shared" si="5"/>
        <v/>
      </c>
      <c r="P50" s="94" t="str">
        <f>IFERROR(_xll.ECONOMATICA('Evolução Diária de Preço-Volume'!Q26,"Max of the serie","YTD",$B50,,,"USD","THOUSANDS",,,,{"std.tec.cals=7";"std.tec.dtovlr=true"}),"")</f>
        <v/>
      </c>
    </row>
    <row r="51" spans="2:16" x14ac:dyDescent="0.3">
      <c r="B51" s="81" t="str">
        <f>IF('Variação Anual (R$-IPCA-USD)'!B50="","",'Variação Anual (R$-IPCA-USD)'!B50)</f>
        <v/>
      </c>
      <c r="C51" s="9" t="str">
        <f>IFERROR(_xll.ECONOMATICA('Evolução Diária de Preço-Volume'!Q27,"Hist Average","YTD",$B51,,,,"THOUSANDS",,,,{"std.tec.cals=7"}),"")</f>
        <v/>
      </c>
      <c r="D51" s="9" t="str">
        <f>IFERROR(_xll.ECONOMATICA('Evolução Diária de Preço-Volume'!Q27,"Max of the serie","YTD",$B51,,,,"THOUSANDS",,,,{"std.tec.cals=7"}),"")</f>
        <v/>
      </c>
      <c r="E51" s="90" t="str">
        <f t="shared" si="3"/>
        <v/>
      </c>
      <c r="F51" s="94" t="str">
        <f>IFERROR(_xll.ECONOMATICA('Evolução Diária de Preço-Volume'!Q27,"Max of the serie","YTD",$B51,,,,"THOUSANDS",,,,{"std.tec.cals=7";"std.tec.dtovlr=true"}),"")</f>
        <v/>
      </c>
      <c r="H51" s="9" t="str">
        <f>IFERROR(_xll.ECONOMATICA('Evolução Diária de Preço-Volume'!Q27,"Hist Average","YTD",$B51,,,"INFLATION ADJUSTED","THOUSANDS",,,,{"std.tec.cals=7"}),"")</f>
        <v/>
      </c>
      <c r="I51" s="9" t="str">
        <f>IFERROR(_xll.ECONOMATICA('Evolução Diária de Preço-Volume'!Q27,"Max of the serie","YTD",$B51,,,"INFLATION ADJUSTED","THOUSANDS",,,,{"std.tec.cals=7"}),"")</f>
        <v/>
      </c>
      <c r="J51" s="90" t="str">
        <f t="shared" si="4"/>
        <v/>
      </c>
      <c r="K51" s="94" t="str">
        <f>IFERROR(_xll.ECONOMATICA('Evolução Diária de Preço-Volume'!Q27,"Max of the serie","YTD",$B51,,,"INFLATION ADJUSTED","THOUSANDS",,,,{"std.tec.cals=7";"std.tec.dtovlr=true"}),"")</f>
        <v/>
      </c>
      <c r="M51" s="9" t="str">
        <f>IFERROR(_xll.ECONOMATICA('Evolução Diária de Preço-Volume'!Q27,"Hist Average","YTD",$B51,,,"USD","THOUSANDS",,,,{"std.tec.cals=7"}),"")</f>
        <v/>
      </c>
      <c r="N51" s="9" t="str">
        <f>IFERROR(_xll.ECONOMATICA('Evolução Diária de Preço-Volume'!Q27,"Max of the serie","YTD",$B51,,,"USD","THOUSANDS",,,,{"std.tec.cals=7"}),"")</f>
        <v/>
      </c>
      <c r="O51" s="90" t="str">
        <f t="shared" si="5"/>
        <v/>
      </c>
      <c r="P51" s="94" t="str">
        <f>IFERROR(_xll.ECONOMATICA('Evolução Diária de Preço-Volume'!Q27,"Max of the serie","YTD",$B51,,,"USD","THOUSANDS",,,,{"std.tec.cals=7";"std.tec.dtovlr=true"}),"")</f>
        <v/>
      </c>
    </row>
  </sheetData>
  <conditionalFormatting sqref="C5:F51 H5:K51 M5:P51">
    <cfRule type="expression" dxfId="1" priority="3">
      <formula>MOD(ROW(),2)</formula>
    </cfRule>
  </conditionalFormatting>
  <conditionalFormatting sqref="C30:F51 H30:K51 M30:P51">
    <cfRule type="expression" dxfId="0" priority="2">
      <formula>MOD(ROW(),2)</formula>
    </cfRule>
  </conditionalFormatting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3" orientation="landscape" r:id="rId1"/>
  <headerFooter>
    <oddFooter xml:space="preserve">&amp;L&amp;"-,Negrito"&amp;10&amp;K006B66       Fonte: Economatica&amp;R&amp;"-,Negrito"&amp;10&amp;K006B66www.economatica.com       </oddFooter>
  </headerFooter>
  <rowBreaks count="1" manualBreakCount="1">
    <brk id="51" min="1" max="15" man="1"/>
  </rowBreaks>
  <colBreaks count="1" manualBreakCount="1">
    <brk id="16" max="2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839E-042C-448C-B3FB-1E652C999C38}">
  <dimension ref="A1:A51"/>
  <sheetViews>
    <sheetView workbookViewId="0"/>
  </sheetViews>
  <sheetFormatPr baseColWidth="10" defaultColWidth="8.88671875" defaultRowHeight="14.4" x14ac:dyDescent="0.3"/>
  <cols>
    <col min="1" max="1" width="10.6640625" style="8" bestFit="1" customWidth="1"/>
  </cols>
  <sheetData>
    <row r="1" spans="1:1" x14ac:dyDescent="0.3">
      <c r="A1" s="8" t="s">
        <v>13</v>
      </c>
    </row>
    <row r="2" spans="1:1" x14ac:dyDescent="0.3">
      <c r="A2" s="112">
        <f>_xll.ECONOMATICA("IBOV","DATE OF LAST QUOTE")</f>
        <v>43927</v>
      </c>
    </row>
    <row r="3" spans="1:1" x14ac:dyDescent="0.3">
      <c r="A3" s="7">
        <f>DATE(YEAR(A2)-1,12,31)</f>
        <v>43830</v>
      </c>
    </row>
    <row r="4" spans="1:1" x14ac:dyDescent="0.3">
      <c r="A4" s="7">
        <f t="shared" ref="A4:A26" si="0">DATE(YEAR(A3)-1,12,31)</f>
        <v>43465</v>
      </c>
    </row>
    <row r="5" spans="1:1" x14ac:dyDescent="0.3">
      <c r="A5" s="7">
        <f t="shared" si="0"/>
        <v>43100</v>
      </c>
    </row>
    <row r="6" spans="1:1" x14ac:dyDescent="0.3">
      <c r="A6" s="7">
        <f t="shared" si="0"/>
        <v>42735</v>
      </c>
    </row>
    <row r="7" spans="1:1" x14ac:dyDescent="0.3">
      <c r="A7" s="7">
        <f t="shared" si="0"/>
        <v>42369</v>
      </c>
    </row>
    <row r="8" spans="1:1" x14ac:dyDescent="0.3">
      <c r="A8" s="7">
        <f t="shared" si="0"/>
        <v>42004</v>
      </c>
    </row>
    <row r="9" spans="1:1" x14ac:dyDescent="0.3">
      <c r="A9" s="7">
        <f t="shared" si="0"/>
        <v>41639</v>
      </c>
    </row>
    <row r="10" spans="1:1" x14ac:dyDescent="0.3">
      <c r="A10" s="7">
        <f t="shared" si="0"/>
        <v>41274</v>
      </c>
    </row>
    <row r="11" spans="1:1" x14ac:dyDescent="0.3">
      <c r="A11" s="7">
        <f t="shared" si="0"/>
        <v>40908</v>
      </c>
    </row>
    <row r="12" spans="1:1" x14ac:dyDescent="0.3">
      <c r="A12" s="7">
        <f t="shared" si="0"/>
        <v>40543</v>
      </c>
    </row>
    <row r="13" spans="1:1" x14ac:dyDescent="0.3">
      <c r="A13" s="7">
        <f t="shared" si="0"/>
        <v>40178</v>
      </c>
    </row>
    <row r="14" spans="1:1" x14ac:dyDescent="0.3">
      <c r="A14" s="7">
        <f t="shared" si="0"/>
        <v>39813</v>
      </c>
    </row>
    <row r="15" spans="1:1" x14ac:dyDescent="0.3">
      <c r="A15" s="7">
        <f t="shared" si="0"/>
        <v>39447</v>
      </c>
    </row>
    <row r="16" spans="1:1" x14ac:dyDescent="0.3">
      <c r="A16" s="7">
        <f t="shared" si="0"/>
        <v>39082</v>
      </c>
    </row>
    <row r="17" spans="1:1" x14ac:dyDescent="0.3">
      <c r="A17" s="7">
        <f t="shared" si="0"/>
        <v>38717</v>
      </c>
    </row>
    <row r="18" spans="1:1" x14ac:dyDescent="0.3">
      <c r="A18" s="7">
        <f t="shared" si="0"/>
        <v>38352</v>
      </c>
    </row>
    <row r="19" spans="1:1" x14ac:dyDescent="0.3">
      <c r="A19" s="7">
        <f t="shared" si="0"/>
        <v>37986</v>
      </c>
    </row>
    <row r="20" spans="1:1" x14ac:dyDescent="0.3">
      <c r="A20" s="7">
        <f t="shared" si="0"/>
        <v>37621</v>
      </c>
    </row>
    <row r="21" spans="1:1" x14ac:dyDescent="0.3">
      <c r="A21" s="7">
        <f t="shared" si="0"/>
        <v>37256</v>
      </c>
    </row>
    <row r="22" spans="1:1" x14ac:dyDescent="0.3">
      <c r="A22" s="7">
        <f t="shared" si="0"/>
        <v>36891</v>
      </c>
    </row>
    <row r="23" spans="1:1" x14ac:dyDescent="0.3">
      <c r="A23" s="7">
        <f t="shared" si="0"/>
        <v>36525</v>
      </c>
    </row>
    <row r="24" spans="1:1" x14ac:dyDescent="0.3">
      <c r="A24" s="7">
        <f t="shared" si="0"/>
        <v>36160</v>
      </c>
    </row>
    <row r="25" spans="1:1" x14ac:dyDescent="0.3">
      <c r="A25" s="7">
        <f t="shared" si="0"/>
        <v>35795</v>
      </c>
    </row>
    <row r="26" spans="1:1" x14ac:dyDescent="0.3">
      <c r="A26" s="7">
        <f t="shared" si="0"/>
        <v>35430</v>
      </c>
    </row>
    <row r="27" spans="1:1" x14ac:dyDescent="0.3">
      <c r="A27" s="7"/>
    </row>
    <row r="28" spans="1:1" x14ac:dyDescent="0.3">
      <c r="A28" s="7"/>
    </row>
    <row r="29" spans="1:1" x14ac:dyDescent="0.3">
      <c r="A29" s="7"/>
    </row>
    <row r="30" spans="1:1" x14ac:dyDescent="0.3">
      <c r="A30" s="7"/>
    </row>
    <row r="31" spans="1:1" x14ac:dyDescent="0.3">
      <c r="A31" s="7"/>
    </row>
    <row r="32" spans="1:1" x14ac:dyDescent="0.3">
      <c r="A32" s="7"/>
    </row>
    <row r="33" spans="1:1" x14ac:dyDescent="0.3">
      <c r="A33" s="7"/>
    </row>
    <row r="34" spans="1:1" x14ac:dyDescent="0.3">
      <c r="A34" s="7"/>
    </row>
    <row r="35" spans="1:1" x14ac:dyDescent="0.3">
      <c r="A35" s="7"/>
    </row>
    <row r="36" spans="1:1" x14ac:dyDescent="0.3">
      <c r="A36" s="7"/>
    </row>
    <row r="37" spans="1:1" x14ac:dyDescent="0.3">
      <c r="A37" s="7"/>
    </row>
    <row r="38" spans="1:1" x14ac:dyDescent="0.3">
      <c r="A38" s="7"/>
    </row>
    <row r="39" spans="1:1" x14ac:dyDescent="0.3">
      <c r="A39" s="7"/>
    </row>
    <row r="40" spans="1:1" x14ac:dyDescent="0.3">
      <c r="A40" s="7"/>
    </row>
    <row r="41" spans="1:1" x14ac:dyDescent="0.3">
      <c r="A41" s="7"/>
    </row>
    <row r="42" spans="1:1" x14ac:dyDescent="0.3">
      <c r="A42" s="7"/>
    </row>
    <row r="43" spans="1:1" x14ac:dyDescent="0.3">
      <c r="A43" s="7"/>
    </row>
    <row r="44" spans="1:1" x14ac:dyDescent="0.3">
      <c r="A44" s="7"/>
    </row>
    <row r="45" spans="1:1" x14ac:dyDescent="0.3">
      <c r="A45" s="7"/>
    </row>
    <row r="46" spans="1:1" x14ac:dyDescent="0.3">
      <c r="A46" s="7"/>
    </row>
    <row r="47" spans="1:1" x14ac:dyDescent="0.3">
      <c r="A47" s="7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Evolução Diária de Preço-Volume</vt:lpstr>
      <vt:lpstr>Taxa Média Crescimento</vt:lpstr>
      <vt:lpstr>Variação Anual (R$-IPCA-USD)</vt:lpstr>
      <vt:lpstr>Recordes Históricos</vt:lpstr>
      <vt:lpstr>Volume Anual</vt:lpstr>
      <vt:lpstr>Referência</vt:lpstr>
      <vt:lpstr>'Evolução Diária de Preço-Volume'!Área_de_impresión</vt:lpstr>
      <vt:lpstr>'Recordes Históricos'!Área_de_impresión</vt:lpstr>
      <vt:lpstr>'Taxa Média Crescimento'!Área_de_impresión</vt:lpstr>
      <vt:lpstr>'Variação Anual (R$-IPCA-USD)'!Área_de_impresión</vt:lpstr>
      <vt:lpstr>'Volume Anual'!Área_de_impresión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Eduardo</cp:lastModifiedBy>
  <cp:lastPrinted>2019-03-14T19:52:00Z</cp:lastPrinted>
  <dcterms:created xsi:type="dcterms:W3CDTF">2018-08-29T20:36:00Z</dcterms:created>
  <dcterms:modified xsi:type="dcterms:W3CDTF">2020-04-07T22:08:28Z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1270764157</vt:lpwstr>
  </property>
  <property fmtid="{D5CDD505-2E9C-101B-9397-08002B2CF9AE}" pid="3" name="EcoUpdateMessage">
    <vt:lpwstr>2020/04/07-22:02:37</vt:lpwstr>
  </property>
  <property fmtid="{D5CDD505-2E9C-101B-9397-08002B2CF9AE}" pid="4" name="EcoUpdateStatus">
    <vt:lpwstr>2020-04-07=BRA:St,ME,Fd;USA:St,ME;ARG:St,ME,TP;MEX:St,ME,Fd;CHL:ME;PER:St,ME|2020-04-06=BRA:TP;ARG:Fd;MEX:TP;CHL:St,Fd;GBR:St,ME;COL:St,ME,Fd;PER:Fd,TP|2000-07-28=USA:TP|2020-04-02=CHL:TP|2014-02-26=VEN:St|2002-11-08=JPN:St|2016-08-18=NNN:St|2007-01-31=ES</vt:lpwstr>
  </property>
</Properties>
</file>