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8_{0F5B4C8C-0547-4514-AF2A-AC8A6E76B3CD}" xr6:coauthVersionLast="40" xr6:coauthVersionMax="40" xr10:uidLastSave="{00000000-0000-0000-0000-000000000000}"/>
  <bookViews>
    <workbookView xWindow="0" yWindow="0" windowWidth="23040" windowHeight="9048" xr2:uid="{49004FCA-8DAE-413F-AE15-CDDD95FE11DD}"/>
  </bookViews>
  <sheets>
    <sheet name="ETFs" sheetId="1" r:id="rId1"/>
  </sheets>
  <definedNames>
    <definedName name="_ECO_RANGE_ID17855c0276184e649c8b469aca9c1859" localSheetId="0" hidden="1">ETFs!$G$6:$G$39</definedName>
    <definedName name="_ECO_RANGE_ID1a8a3a3a581240f4be4fbd70c21a1e0d" localSheetId="0" hidden="1">ETFs!$T$6:$T$39</definedName>
    <definedName name="_ECO_RANGE_ID342e23eb209147068fc47b7e4244bfeb" localSheetId="0" hidden="1">ETFs!$AF$6:$AF$39</definedName>
    <definedName name="_ECO_RANGE_ID36bc9aadbd2d44459bed7f982de7c35f" localSheetId="0" hidden="1">ETFs!$AA$6:$AA$39</definedName>
    <definedName name="_ECO_RANGE_ID397611f8ac444616900a516baed58289" localSheetId="0" hidden="1">ETFs!$Q$6:$Q$39</definedName>
    <definedName name="_ECO_RANGE_ID4b8acf9be66b4b2196ddb60802131a09" localSheetId="0" hidden="1">ETFs!$O$6:$O$39</definedName>
    <definedName name="_ECO_RANGE_ID506b43b74d864e85b706597f483b6adb" localSheetId="0" hidden="1">ETFs!$X$6:$X$39</definedName>
    <definedName name="_ECO_RANGE_ID55454a4dff524bfe9500a7820d0685b5" localSheetId="0" hidden="1">ETFs!$AC$6:$AC$39</definedName>
    <definedName name="_ECO_RANGE_ID568edeee78f94ecca04e08c41b299b7f" localSheetId="0" hidden="1">ETFs!$P$6:$P$39</definedName>
    <definedName name="_ECO_RANGE_ID57bb6116e2544c46adea5edc8cf98284" localSheetId="0" hidden="1">ETFs!$W$6:$W$39</definedName>
    <definedName name="_ECO_RANGE_ID5e01a7236b564422a87a845308c4c906" localSheetId="0" hidden="1">ETFs!$L$6:$L$39</definedName>
    <definedName name="_ECO_RANGE_ID5fa816c1f1f446f3948792b706b2c57a" localSheetId="0" hidden="1">ETFs!$E$6:$E$39</definedName>
    <definedName name="_ECO_RANGE_ID82d829b4257c41c48d77639c6a00703c" localSheetId="0" hidden="1">ETFs!$AI$6:$AI$39</definedName>
    <definedName name="_ECO_RANGE_ID836b0d89480048e3bdb76d426de2ec7b" localSheetId="0" hidden="1">ETFs!$V$6:$V$39</definedName>
    <definedName name="_ECO_RANGE_ID838d576ae7b648d494698aaac7fd77bb" localSheetId="0" hidden="1">ETFs!$AJ$6:$AJ$39</definedName>
    <definedName name="_ECO_RANGE_ID8644d50dd179432a992356dbee436dbf" localSheetId="0" hidden="1">ETFs!$AD$6:$AD$39</definedName>
    <definedName name="_ECO_RANGE_ID8bcaaad67d764ddcb5852f4e5549ea9c" localSheetId="0" hidden="1">ETFs!$R$6:$R$39</definedName>
    <definedName name="_ECO_RANGE_ID929a51dd220d487289e840550a9f0ee8" localSheetId="0" hidden="1">ETFs!$AH$6:$AH$39</definedName>
    <definedName name="_ECO_RANGE_ID98f9da9d236b495aa9067219f6b8389d" localSheetId="0" hidden="1">ETFs!$F$6:$F$39</definedName>
    <definedName name="_ECO_RANGE_IDa3697273922c4dfa9335c9587bca3713" localSheetId="0" hidden="1">ETFs!$AB$6:$AB$39</definedName>
    <definedName name="_ECO_RANGE_IDa43d2484dfc748209e40412f371a4aa3" localSheetId="0" hidden="1">ETFs!$AK$6:$AK$39</definedName>
    <definedName name="_ECO_RANGE_IDa79b245071dd4db4a6be422ba24c4abb" localSheetId="0" hidden="1">ETFs!$D$6:$D$39</definedName>
    <definedName name="_ECO_RANGE_IDaca075d244d9410e946cfa7e4f53d026" localSheetId="0" hidden="1">ETFs!$Y$6:$Y$39</definedName>
    <definedName name="_ECO_RANGE_IDaf75a810a80346ebb2a8ce74bc222c6e" localSheetId="0" hidden="1">ETFs!$N$6:$N$39</definedName>
    <definedName name="_ECO_RANGE_IDb22a6c18805a4b339e4085e5599ab6b7" localSheetId="0" hidden="1">ETFs!$AM$6:$AM$39</definedName>
    <definedName name="_ECO_RANGE_IDba12b028614d4a1699b4b2552e2de7d4" localSheetId="0" hidden="1">ETFs!$J$6:$J$39</definedName>
    <definedName name="_ECO_RANGE_IDbaf36d8bd5804bd680d530cba4542a95" localSheetId="0" hidden="1">ETFs!$AL$6:$AL$39</definedName>
    <definedName name="_ECO_RANGE_IDbe4475e3549246c7a6bc44d9fdcadb64" localSheetId="0" hidden="1">ETFs!$M$6:$M$39</definedName>
    <definedName name="_ECO_RANGE_IDc44eab45336f492d8af967f6c9741bd4" localSheetId="0" hidden="1">ETFs!$I$6:$I$39</definedName>
    <definedName name="_ECO_RANGE_IDcb38bfa0d85543e4ad2c388f7a14589d" localSheetId="0" hidden="1">ETFs!$B$6:$B$93</definedName>
    <definedName name="_ECO_RANGE_IDd1d89044f41b41a9b9ec959e9e0663f2" localSheetId="0" hidden="1">ETFs!$C$6:$C$39</definedName>
    <definedName name="_ECO_RANGE_IDd1ecf782d2b94906b3fb5d0403c82067" localSheetId="0" hidden="1">ETFs!$S$6:$S$39</definedName>
    <definedName name="_ECO_RANGE_IDdbc5071c667f4c58b4712d009e9afc7d" localSheetId="0" hidden="1">ETFs!$AE$6:$AE$39</definedName>
    <definedName name="_ECO_RANGE_IDf673c8cf3e7143d68e3b8645efeccdb0" localSheetId="0" hidden="1">ETFs!$AG$6:$AG$39</definedName>
    <definedName name="_ECO_RANGE_IDfc692f49839247709aa92144364186a5" localSheetId="0" hidden="1">ETFs!$Z$6:$Z$39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AM5" i="1"/>
  <c r="AL5" i="1"/>
  <c r="AK5" i="1"/>
  <c r="AJ5" i="1"/>
  <c r="AH5" i="1"/>
  <c r="AG5" i="1"/>
  <c r="V5" i="1"/>
  <c r="T5" i="1"/>
  <c r="J5" i="1"/>
  <c r="I5" i="1"/>
  <c r="G5" i="1"/>
  <c r="F5" i="1"/>
  <c r="C3" i="1"/>
  <c r="D5" i="1"/>
  <c r="AA5" i="1"/>
  <c r="L5" i="1"/>
  <c r="X5" i="1"/>
  <c r="AF5" i="1"/>
  <c r="AD5" i="1"/>
  <c r="C5" i="1"/>
  <c r="AC5" i="1"/>
  <c r="M5" i="1"/>
  <c r="N5" i="1"/>
  <c r="S5" i="1"/>
  <c r="R5" i="1"/>
  <c r="O5" i="1"/>
  <c r="P5" i="1"/>
  <c r="AB5" i="1"/>
  <c r="Q5" i="1"/>
  <c r="Y5" i="1"/>
  <c r="AI5" i="1"/>
  <c r="E5" i="1"/>
  <c r="W5" i="1"/>
  <c r="Z5" i="1"/>
  <c r="AE5" i="1"/>
  <c r="B5" i="1"/>
  <c r="H7" i="1" l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</calcChain>
</file>

<file path=xl/sharedStrings.xml><?xml version="1.0" encoding="utf-8"?>
<sst xmlns="http://schemas.openxmlformats.org/spreadsheetml/2006/main" count="165" uniqueCount="165">
  <si>
    <t>12M</t>
  </si>
  <si>
    <t>Retorno</t>
  </si>
  <si>
    <t>Risco</t>
  </si>
  <si>
    <t>Selecionar período ↓ (D=dias; W=semanas; M=mês; Q=trimestre; Y=ano)</t>
  </si>
  <si>
    <t>Data Base:</t>
  </si>
  <si>
    <t>HEZU&lt;XLIM&gt;</t>
  </si>
  <si>
    <t>PFF&lt;XLIM&gt;</t>
  </si>
  <si>
    <t>JNUG&lt;XLIM&gt;</t>
  </si>
  <si>
    <t>DUST&lt;XLIM&gt;</t>
  </si>
  <si>
    <t>NUGT&lt;XLIM&gt;</t>
  </si>
  <si>
    <t>FEZ&lt;XLIM&gt;</t>
  </si>
  <si>
    <t>DIA&lt;XLIM&gt;</t>
  </si>
  <si>
    <t>AND&lt;XLIM&gt;</t>
  </si>
  <si>
    <t>FINX&lt;XLIM&gt;</t>
  </si>
  <si>
    <t>BOTZ&lt;XLIM&gt;</t>
  </si>
  <si>
    <t>SIL&lt;XLIM&gt;</t>
  </si>
  <si>
    <t>SOCL&lt;XLIM&gt;</t>
  </si>
  <si>
    <t>SRET&lt;XLIM&gt;</t>
  </si>
  <si>
    <t>HMMJ&lt;XLIM&gt;</t>
  </si>
  <si>
    <t>INCATRK&lt;XLIM&gt;</t>
  </si>
  <si>
    <t>FXY&lt;XLIM&gt;</t>
  </si>
  <si>
    <t>UUP&lt;XLIM&gt;</t>
  </si>
  <si>
    <t>IUVL&lt;XLIM&gt;</t>
  </si>
  <si>
    <t>LQDA&lt;XLIM&gt;</t>
  </si>
  <si>
    <t>CSPX&lt;XLIM&gt;</t>
  </si>
  <si>
    <t>SDIA&lt;XLIM&gt;</t>
  </si>
  <si>
    <t>EMCR&lt;XLIM&gt;</t>
  </si>
  <si>
    <t>TLH&lt;XLIM&gt;</t>
  </si>
  <si>
    <t>TLT&lt;XLIM&gt;</t>
  </si>
  <si>
    <t>IEF&lt;XLIM&gt;</t>
  </si>
  <si>
    <t>SHY&lt;XLIM&gt;</t>
  </si>
  <si>
    <t>FXI&lt;XLIM&gt;</t>
  </si>
  <si>
    <t>HDV&lt;XLIM&gt;</t>
  </si>
  <si>
    <t>HDF&lt;XLIM&gt;</t>
  </si>
  <si>
    <t>IVV&lt;XLIM&gt;</t>
  </si>
  <si>
    <t>IJH&lt;XLIM&gt;</t>
  </si>
  <si>
    <t>IUSG&lt;XLIM&gt;</t>
  </si>
  <si>
    <t>AGG&lt;XLIM&gt;</t>
  </si>
  <si>
    <t>HEFA&lt;XLIM&gt;</t>
  </si>
  <si>
    <t>HEWG&lt;XLIM&gt;</t>
  </si>
  <si>
    <t>USMV&lt;XLIM&gt;</t>
  </si>
  <si>
    <t>QUAL&lt;XLIM&gt;</t>
  </si>
  <si>
    <t>VLUE&lt;XLIM&gt;</t>
  </si>
  <si>
    <t>IXC&lt;XLIM&gt;</t>
  </si>
  <si>
    <t>IAU&lt;XLIM&gt;</t>
  </si>
  <si>
    <t>HYG&lt;XLIM&gt;</t>
  </si>
  <si>
    <t>ACWI&lt;XLIM&gt;</t>
  </si>
  <si>
    <t>EPU&lt;XLIM&gt;</t>
  </si>
  <si>
    <t>EWZ&lt;XLIM&gt;</t>
  </si>
  <si>
    <t>EWC&lt;XLIM&gt;</t>
  </si>
  <si>
    <t>ECH&lt;XLIM&gt;</t>
  </si>
  <si>
    <t>EFA&lt;XLIM&gt;</t>
  </si>
  <si>
    <t>EEM&lt;XLIM&gt;</t>
  </si>
  <si>
    <t>EUFN&lt;XLIM&gt;</t>
  </si>
  <si>
    <t>EWG&lt;XLIM&gt;</t>
  </si>
  <si>
    <t>RING&lt;XLIM&gt;</t>
  </si>
  <si>
    <t>INDA&lt;XLIM&gt;</t>
  </si>
  <si>
    <t>EWJ&lt;XLIM&gt;</t>
  </si>
  <si>
    <t>EWU&lt;XLIM&gt;</t>
  </si>
  <si>
    <t>IBB&lt;XLIM&gt;</t>
  </si>
  <si>
    <t>IWM&lt;XLIM&gt;</t>
  </si>
  <si>
    <t>IGV&lt;XLIM&gt;</t>
  </si>
  <si>
    <t>CSJ&lt;XLIM&gt;</t>
  </si>
  <si>
    <t>IGSB&lt;XLIM&gt;</t>
  </si>
  <si>
    <t>SLV&lt;XLIM&gt;</t>
  </si>
  <si>
    <t>IYE&lt;XLIM&gt;</t>
  </si>
  <si>
    <t>ITB&lt;XLIM&gt;</t>
  </si>
  <si>
    <t>IYR&lt;XLIM&gt;</t>
  </si>
  <si>
    <t>IAT&lt;XLIM&gt;</t>
  </si>
  <si>
    <t>TIP5&lt;XLIM&gt;</t>
  </si>
  <si>
    <t>IHYA&lt;XLIM&gt;</t>
  </si>
  <si>
    <t>JPEA&lt;XLIM&gt;</t>
  </si>
  <si>
    <t>CBU7&lt;XLIM&gt;</t>
  </si>
  <si>
    <t>CBU0&lt;XLIM&gt;</t>
  </si>
  <si>
    <t>FILXGARF&lt;XLIM&gt;</t>
  </si>
  <si>
    <t>QQQ&lt;XLIM&gt;</t>
  </si>
  <si>
    <t>SJNK&lt;XLIM&gt;</t>
  </si>
  <si>
    <t>XLY&lt;XLIM&gt;</t>
  </si>
  <si>
    <t>EMCO&lt;XLIM&gt;</t>
  </si>
  <si>
    <t>XLE&lt;XLIM&gt;</t>
  </si>
  <si>
    <t>XLF&lt;XLIM&gt;</t>
  </si>
  <si>
    <t>GLD&lt;XLIM&gt;</t>
  </si>
  <si>
    <t>XLV&lt;XLIM&gt;</t>
  </si>
  <si>
    <t>XLRE&lt;XLIM&gt;</t>
  </si>
  <si>
    <t>SPY&lt;XLIM&gt;</t>
  </si>
  <si>
    <t>XLK&lt;XLIM&gt;</t>
  </si>
  <si>
    <t>TIP&lt;XLIM&gt;</t>
  </si>
  <si>
    <t>BRF&lt;XLIM&gt;</t>
  </si>
  <si>
    <t>GDX&lt;XLIM&gt;</t>
  </si>
  <si>
    <t>GDXJ&lt;XLIM&gt;</t>
  </si>
  <si>
    <t>BSV&lt;XLIM&gt;</t>
  </si>
  <si>
    <t>VTV&lt;XLIM&gt;</t>
  </si>
  <si>
    <t>DXJ&lt;XLIM&gt;</t>
  </si>
  <si>
    <t>Btc iShares Currency Hedged MSCI Emu ETF</t>
  </si>
  <si>
    <t>Btc iShares U.S. Preferred Stock ETF</t>
  </si>
  <si>
    <t>Dir Dly Jr Gld Minels Indx Bull 3 X Sh</t>
  </si>
  <si>
    <t>Direxion Daily Gold Miners Bear 3x Shares</t>
  </si>
  <si>
    <t>Direxion Daily Gold Miners Bull 3x Shares</t>
  </si>
  <si>
    <t>Dj Euro Stoxx 50 Index Real Time</t>
  </si>
  <si>
    <t>Dow Jones Industrial Average Index Real Time Stock</t>
  </si>
  <si>
    <t>Global X FTSE Andean 40</t>
  </si>
  <si>
    <t>Global X Funds Global X Fintech ETF</t>
  </si>
  <si>
    <t>Global X Funds Global X Robotics &amp; Ai</t>
  </si>
  <si>
    <t>Global X Silver Miners</t>
  </si>
  <si>
    <t>Global X Social Media Index</t>
  </si>
  <si>
    <t>Global X Superdividend Reit ETF</t>
  </si>
  <si>
    <t>Hmmj</t>
  </si>
  <si>
    <t>Incatrk</t>
  </si>
  <si>
    <t>Invesco Currencyshares Japanese Yen Trust</t>
  </si>
  <si>
    <t>Invesco Db US Dollar Bullish Fund</t>
  </si>
  <si>
    <t>Ish Edge Msci Usa Val Fact Ucits Error</t>
  </si>
  <si>
    <t>Ish Plc Ish$Corp Bnd Ucits Etf</t>
  </si>
  <si>
    <t>Ish Vii Plcishcore S&amp;P500ucits</t>
  </si>
  <si>
    <t>Ish$Short Dtion Corp Bond Ucits Etf</t>
  </si>
  <si>
    <t>Ishares $ Em Corp Bond Ucits</t>
  </si>
  <si>
    <t>iShares 10-20 Year Treasury Bond</t>
  </si>
  <si>
    <t>iShares 20+ Year Treasury Bond Fund</t>
  </si>
  <si>
    <t>iShares 7-10 Year Treasury</t>
  </si>
  <si>
    <t>iShares Barclays 1-3 Year Treasury Bond</t>
  </si>
  <si>
    <t>iShares China Large Cap ETF</t>
  </si>
  <si>
    <t>iShares Core High Dividend Equity</t>
  </si>
  <si>
    <t>Ishares Core High Dividend Etf</t>
  </si>
  <si>
    <t>iShares Core S&amp;P 500 Index</t>
  </si>
  <si>
    <t>iShares Core S&amp;P MidCap ETF</t>
  </si>
  <si>
    <t>iShares Core S&amp;P U.S Growth</t>
  </si>
  <si>
    <t>iShares Core U.S Aggregate Bond ETF</t>
  </si>
  <si>
    <t>iShares Currency Hedged MSCI EAFE ETF</t>
  </si>
  <si>
    <t>HEZU</t>
  </si>
  <si>
    <t>PFF</t>
  </si>
  <si>
    <t>JNUG</t>
  </si>
  <si>
    <t>DUST</t>
  </si>
  <si>
    <t>NUGT</t>
  </si>
  <si>
    <t>FEZ</t>
  </si>
  <si>
    <t>DIA</t>
  </si>
  <si>
    <t>AND</t>
  </si>
  <si>
    <t>FINX</t>
  </si>
  <si>
    <t>BOTZ</t>
  </si>
  <si>
    <t>SIL</t>
  </si>
  <si>
    <t>SOCL</t>
  </si>
  <si>
    <t>SRET</t>
  </si>
  <si>
    <t>HMMJ</t>
  </si>
  <si>
    <t>INCATRK</t>
  </si>
  <si>
    <t>FXY</t>
  </si>
  <si>
    <t>UUP</t>
  </si>
  <si>
    <t>IUVL</t>
  </si>
  <si>
    <t>LQDA</t>
  </si>
  <si>
    <t>CSPX</t>
  </si>
  <si>
    <t>SDIA</t>
  </si>
  <si>
    <t>EMCR</t>
  </si>
  <si>
    <t>TLH</t>
  </si>
  <si>
    <t>TLT</t>
  </si>
  <si>
    <t>IEF</t>
  </si>
  <si>
    <t>SHY</t>
  </si>
  <si>
    <t>FXI</t>
  </si>
  <si>
    <t>HDV</t>
  </si>
  <si>
    <t>HDF</t>
  </si>
  <si>
    <t>IVV</t>
  </si>
  <si>
    <t>IJH</t>
  </si>
  <si>
    <t>IUSG</t>
  </si>
  <si>
    <t>AGG</t>
  </si>
  <si>
    <t>HEFA</t>
  </si>
  <si>
    <t>Fecha</t>
  </si>
  <si>
    <t>← No modificar</t>
  </si>
  <si>
    <t>← Digitar fecha de preferencia en celda  C2 o permanecer con fecha  automática de celda  C3, para esto dejar la celda C2 en blanco.</t>
  </si>
  <si>
    <t>Cierre Vs Máximo 52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</si>
</sst>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[$R$-416]\ * #,##0.00_-;\-[$R$-416]\ * #,##0.00_-;_-[$R$-416]\ * &quot;-&quot;??_-;_-@_-"/>
    <numFmt numFmtId="165" formatCode="_-[$$-409]* #,##0.00_ ;_-[$$-409]* \-#,##0.00\ ;_-[$$-409]* &quot;-&quot;??_ ;_-@_ "/>
    <numFmt numFmtId="166" formatCode="0.0%"/>
    <numFmt numFmtId="167" formatCode="#,##0.0%;[Red]\-#,##0.0%"/>
    <numFmt numFmtId="168" formatCode="_-* #,##0_-;\-* #,##0_-;_-* &quot;-&quot;??_-;_-@_-"/>
    <numFmt numFmtId="169" formatCode="0.0"/>
    <numFmt numFmtId="170" formatCode="#,##0.00_ ;[Red]\-#,##0.00\ "/>
    <numFmt numFmtId="172" formatCode="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6B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167" fontId="4" fillId="0" borderId="1" xfId="1" applyNumberFormat="1" applyFont="1" applyBorder="1" applyAlignment="1">
      <alignment horizontal="centerContinuous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7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169" fontId="5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Continuous" vertical="center"/>
    </xf>
    <xf numFmtId="168" fontId="5" fillId="0" borderId="0" xfId="2" applyNumberFormat="1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8" fontId="6" fillId="3" borderId="2" xfId="2" applyNumberFormat="1" applyFont="1" applyFill="1" applyBorder="1" applyAlignment="1">
      <alignment horizontal="center" vertical="center" wrapText="1"/>
    </xf>
    <xf numFmtId="167" fontId="6" fillId="3" borderId="2" xfId="1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>
      <alignment horizontal="center" vertical="center" wrapText="1"/>
    </xf>
    <xf numFmtId="2" fontId="6" fillId="3" borderId="2" xfId="1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169" fontId="6" fillId="3" borderId="2" xfId="1" applyNumberFormat="1" applyFont="1" applyFill="1" applyBorder="1" applyAlignment="1">
      <alignment horizontal="center" vertical="center" wrapText="1"/>
    </xf>
    <xf numFmtId="166" fontId="6" fillId="3" borderId="2" xfId="1" applyNumberFormat="1" applyFont="1" applyFill="1" applyBorder="1" applyAlignment="1">
      <alignment horizontal="center" vertical="center" wrapText="1"/>
    </xf>
    <xf numFmtId="14" fontId="6" fillId="3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5" fillId="0" borderId="0" xfId="1" applyNumberFormat="1" applyFont="1" applyAlignment="1">
      <alignment horizontal="center"/>
    </xf>
    <xf numFmtId="2" fontId="5" fillId="0" borderId="0" xfId="0" applyNumberFormat="1" applyFont="1"/>
    <xf numFmtId="169" fontId="5" fillId="0" borderId="0" xfId="0" applyNumberFormat="1" applyFont="1"/>
    <xf numFmtId="169" fontId="5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167" fontId="9" fillId="0" borderId="1" xfId="1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9" fillId="0" borderId="0" xfId="1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4" fillId="0" borderId="1" xfId="0" applyFont="1" applyBorder="1" applyAlignment="1">
      <alignment horizontal="centerContinuous" vertical="center"/>
    </xf>
    <xf numFmtId="165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7" fillId="4" borderId="5" xfId="0" applyNumberFormat="1" applyFont="1" applyFill="1" applyBorder="1" applyAlignment="1">
      <alignment horizontal="center"/>
    </xf>
    <xf numFmtId="168" fontId="9" fillId="0" borderId="0" xfId="2" applyNumberFormat="1" applyFont="1" applyAlignment="1">
      <alignment horizontal="center"/>
    </xf>
    <xf numFmtId="10" fontId="8" fillId="2" borderId="3" xfId="1" applyNumberFormat="1" applyFont="1" applyFill="1" applyBorder="1" applyAlignment="1">
      <alignment horizontal="center"/>
    </xf>
    <xf numFmtId="10" fontId="8" fillId="2" borderId="4" xfId="1" applyNumberFormat="1" applyFont="1" applyFill="1" applyBorder="1" applyAlignment="1">
      <alignment horizontal="center"/>
    </xf>
    <xf numFmtId="172" fontId="5" fillId="0" borderId="0" xfId="0" applyNumberFormat="1" applyFont="1"/>
    <xf numFmtId="14" fontId="5" fillId="0" borderId="0" xfId="0" applyNumberFormat="1" applyFont="1"/>
  </cellXfs>
  <cellStyles count="3">
    <cellStyle name="Millares" xfId="2" builtinId="3"/>
    <cellStyle name="Normal" xfId="0" builtinId="0"/>
    <cellStyle name="Porcentaje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colors>
    <mruColors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4bae1de4d46e49d6b8207b7bab511dbd">
      <tp t="e">
        <v>#N/A</v>
        <stp/>
        <stp>8feb80aa-4042-4323-996a-d046ee5d9ec1</stp>
        <stp>1</stp>
        <tr r="T5" s="1"/>
      </tp>
    </main>
    <main first="rtdsrv.4bae1de4d46e49d6b8207b7bab511dbd">
      <tp t="e">
        <v>#N/A</v>
        <stp/>
        <stp>36c3eff7-b64d-4d30-8b8d-e70dd33b75f6</stp>
        <stp>1</stp>
        <tr r="B5" s="1"/>
      </tp>
    </main>
    <main first="rtdsrv.4bae1de4d46e49d6b8207b7bab511dbd">
      <tp t="e">
        <v>#N/A</v>
        <stp/>
        <stp>baf0a0b8-b6e0-4d26-94dd-29ff80a3b158</stp>
        <stp>1</stp>
        <tr r="AB5" s="1"/>
      </tp>
    </main>
    <main first="rtdsrv.4bae1de4d46e49d6b8207b7bab511dbd">
      <tp t="e">
        <v>#N/A</v>
        <stp/>
        <stp>b921d0f0-0ebd-4cd0-878e-6f8f1d05e6b1</stp>
        <stp>1</stp>
        <tr r="AF5" s="1"/>
      </tp>
      <tp t="e">
        <v>#N/A</v>
        <stp/>
        <stp>9db4010f-af10-4b7e-9ab7-3ee9bfa84a5b</stp>
        <stp>1</stp>
        <tr r="AE5" s="1"/>
      </tp>
      <tp t="e">
        <v>#N/A</v>
        <stp/>
        <stp>175e44c2-6cfe-4502-9729-9394216a6b43</stp>
        <stp>1</stp>
        <tr r="AD5" s="1"/>
      </tp>
      <tp t="e">
        <v>#N/A</v>
        <stp/>
        <stp>667d1ba6-6e68-4466-8e00-a4f473354021</stp>
        <stp>1</stp>
        <tr r="I5" s="1"/>
      </tp>
      <tp t="e">
        <v>#N/A</v>
        <stp/>
        <stp>9b35f8f3-d96b-41d3-84b3-a6ce27743da0</stp>
        <stp>1</stp>
        <tr r="Z5" s="1"/>
      </tp>
      <tp t="e">
        <v>#N/A</v>
        <stp/>
        <stp>aef5d89a-f696-4ac4-b032-863bf33bc816</stp>
        <stp>1</stp>
        <tr r="AC5" s="1"/>
      </tp>
    </main>
    <main first="rtdsrv.4bae1de4d46e49d6b8207b7bab511dbd">
      <tp t="e">
        <v>#N/A</v>
        <stp/>
        <stp>d4fca34f-27f7-4736-81aa-4ea5e6f084f0</stp>
        <stp>1</stp>
        <tr r="L5" s="1"/>
      </tp>
      <tp t="e">
        <v>#N/A</v>
        <stp/>
        <stp>38b6e157-5492-4bbe-af56-98da33ba67eb</stp>
        <stp>1</stp>
        <tr r="S5" s="1"/>
      </tp>
      <tp t="e">
        <v>#N/A</v>
        <stp/>
        <stp>a74b2e45-44a6-48b3-b727-b3143ae22dd3</stp>
        <stp>1</stp>
        <tr r="C3" s="1"/>
      </tp>
    </main>
    <main first="rtdsrv.4bae1de4d46e49d6b8207b7bab511dbd">
      <tp t="e">
        <v>#N/A</v>
        <stp/>
        <stp>ce4fbdb7-213b-4e98-a59a-0a80b486be97</stp>
        <stp>1</stp>
        <tr r="N5" s="1"/>
      </tp>
    </main>
    <main first="rtdsrv.4bae1de4d46e49d6b8207b7bab511dbd">
      <tp t="e">
        <v>#N/A</v>
        <stp/>
        <stp>8602bc0d-ef22-47b2-ae58-2667ed428a7c</stp>
        <stp>1</stp>
        <tr r="E5" s="1"/>
      </tp>
    </main>
    <main first="rtdsrv.4bae1de4d46e49d6b8207b7bab511dbd">
      <tp t="e">
        <v>#N/A</v>
        <stp/>
        <stp>540f8a88-ca60-4cee-8943-76df345eb31b</stp>
        <stp>1</stp>
        <tr r="AL5" s="1"/>
      </tp>
      <tp t="e">
        <v>#N/A</v>
        <stp/>
        <stp>8b491b19-6d30-4358-b3a3-b3657e25e891</stp>
        <stp>1</stp>
        <tr r="F5" s="1"/>
      </tp>
    </main>
    <main first="rtdsrv.4bae1de4d46e49d6b8207b7bab511dbd">
      <tp t="e">
        <v>#N/A</v>
        <stp/>
        <stp>33402117-8b0b-4e66-b013-036677b4963a</stp>
        <stp>1</stp>
        <tr r="AJ5" s="1"/>
      </tp>
      <tp t="e">
        <v>#N/A</v>
        <stp/>
        <stp>15f0b282-414d-4e3c-ba13-4d8e4381dc55</stp>
        <stp>1</stp>
        <tr r="AA5" s="1"/>
      </tp>
    </main>
    <main first="rtdsrv.4bae1de4d46e49d6b8207b7bab511dbd">
      <tp t="e">
        <v>#N/A</v>
        <stp/>
        <stp>0973632c-d376-4803-91c8-0a41a20c9acd</stp>
        <stp>1</stp>
        <tr r="AK5" s="1"/>
      </tp>
    </main>
    <main first="rtdsrv.4bae1de4d46e49d6b8207b7bab511dbd">
      <tp t="e">
        <v>#N/A</v>
        <stp/>
        <stp>12d07f02-5ff4-410c-998c-0e9014e453c9</stp>
        <stp>1</stp>
        <tr r="AI5" s="1"/>
      </tp>
      <tp t="e">
        <v>#N/A</v>
        <stp/>
        <stp>03c322b7-3713-4ec4-95a5-d84891825bd2</stp>
        <stp>1</stp>
        <tr r="M5" s="1"/>
      </tp>
      <tp t="e">
        <v>#N/A</v>
        <stp/>
        <stp>953008b2-e030-4ef9-a411-1b3ac5d45051</stp>
        <stp>1</stp>
        <tr r="X5" s="1"/>
      </tp>
    </main>
    <main first="rtdsrv.4bae1de4d46e49d6b8207b7bab511dbd">
      <tp t="e">
        <v>#N/A</v>
        <stp/>
        <stp>23d9c3f4-45d8-4c0f-b9c2-3fc4d891a0db</stp>
        <stp>1</stp>
        <tr r="R5" s="1"/>
      </tp>
      <tp t="e">
        <v>#N/A</v>
        <stp/>
        <stp>cf2e7573-5d0c-4457-930e-d0dba69f327c</stp>
        <stp>1</stp>
        <tr r="D5" s="1"/>
      </tp>
    </main>
    <main first="rtdsrv.4bae1de4d46e49d6b8207b7bab511dbd">
      <tp t="e">
        <v>#N/A</v>
        <stp/>
        <stp>1af1db4c-e8c0-4751-97f9-120580ac6c4d</stp>
        <stp>1</stp>
        <tr r="AM5" s="1"/>
      </tp>
      <tp t="e">
        <v>#N/A</v>
        <stp/>
        <stp>6aa2c7d6-fa35-486c-af11-6ac4fce1ce5a</stp>
        <stp>1</stp>
        <tr r="G5" s="1"/>
      </tp>
      <tp t="e">
        <v>#N/A</v>
        <stp/>
        <stp>ae412e08-6714-461e-a8db-96ca61ce1b8a</stp>
        <stp>1</stp>
        <tr r="W5" s="1"/>
      </tp>
    </main>
    <main first="rtdsrv.4bae1de4d46e49d6b8207b7bab511dbd">
      <tp t="e">
        <v>#N/A</v>
        <stp/>
        <stp>255e8a03-c2ce-4e33-a37b-05188ab0fb82</stp>
        <stp>1</stp>
        <tr r="O5" s="1"/>
      </tp>
    </main>
    <main first="rtdsrv.4bae1de4d46e49d6b8207b7bab511dbd">
      <tp t="e">
        <v>#N/A</v>
        <stp/>
        <stp>52bd6f83-da0b-45fa-9eb2-7d0cac3bc0cb</stp>
        <stp>1</stp>
        <tr r="AG5" s="1"/>
      </tp>
      <tp t="e">
        <v>#N/A</v>
        <stp/>
        <stp>e8cec508-bda0-4afe-b6f4-21507387e521</stp>
        <stp>1</stp>
        <tr r="P5" s="1"/>
      </tp>
      <tp t="e">
        <v>#N/A</v>
        <stp/>
        <stp>f4d7e7ce-dcf8-412e-97dd-bad2b0782f40</stp>
        <stp>1</stp>
        <tr r="AH5" s="1"/>
      </tp>
      <tp t="e">
        <v>#N/A</v>
        <stp/>
        <stp>091766b2-2e97-43cf-8098-311822d05439</stp>
        <stp>1</stp>
        <tr r="Q5" s="1"/>
      </tp>
      <tp t="e">
        <v>#N/A</v>
        <stp/>
        <stp>7741a685-7bd8-42f6-b0ef-ced062ecf61d</stp>
        <stp>1</stp>
        <tr r="V5" s="1"/>
      </tp>
    </main>
    <main first="rtdsrv.4bae1de4d46e49d6b8207b7bab511dbd">
      <tp t="e">
        <v>#N/A</v>
        <stp/>
        <stp>49c20fcd-a6a3-4173-b230-a0319ca7c0af</stp>
        <stp>1</stp>
        <tr r="Y5" s="1"/>
      </tp>
    </main>
    <main first="rtdsrv.4bae1de4d46e49d6b8207b7bab511dbd">
      <tp t="e">
        <v>#N/A</v>
        <stp/>
        <stp>0bc6a67c-0e44-48e1-95ed-4fca07063a74</stp>
        <stp>1</stp>
        <tr r="C5" s="1"/>
      </tp>
    </main>
    <main first="rtdsrv.4bae1de4d46e49d6b8207b7bab511dbd">
      <tp t="e">
        <v>#N/A</v>
        <stp/>
        <stp>fffef740-106c-443a-97d4-e12e6ad8f3e0</stp>
        <stp>1</stp>
        <tr r="J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114300</xdr:colOff>
      <xdr:row>0</xdr:row>
      <xdr:rowOff>376972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02B3D2-84DD-4446-9ADD-841596C3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4D83-F49B-43E9-9410-A6210DD35440}">
  <dimension ref="A1:AV93"/>
  <sheetViews>
    <sheetView showGridLines="0"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10" sqref="A10"/>
    </sheetView>
  </sheetViews>
  <sheetFormatPr baseColWidth="10" defaultColWidth="9.109375" defaultRowHeight="13.8" x14ac:dyDescent="0.3"/>
  <cols>
    <col min="1" max="1" width="1.6640625" style="3" customWidth="1"/>
    <col min="2" max="2" width="13.109375" style="3" bestFit="1" customWidth="1"/>
    <col min="3" max="3" width="10.88671875" style="5" customWidth="1"/>
    <col min="4" max="4" width="26.109375" style="3" bestFit="1" customWidth="1"/>
    <col min="5" max="5" width="21.21875" style="3" bestFit="1" customWidth="1"/>
    <col min="6" max="6" width="15.44140625" style="5" bestFit="1" customWidth="1"/>
    <col min="7" max="7" width="21.6640625" style="5" customWidth="1"/>
    <col min="8" max="8" width="19.33203125" style="3" customWidth="1"/>
    <col min="9" max="9" width="16" style="3" bestFit="1" customWidth="1"/>
    <col min="10" max="10" width="17.33203125" style="14" bestFit="1" customWidth="1"/>
    <col min="11" max="11" width="1.6640625" style="3" customWidth="1"/>
    <col min="12" max="12" width="10" style="3" bestFit="1" customWidth="1"/>
    <col min="13" max="14" width="10.44140625" style="3" bestFit="1" customWidth="1"/>
    <col min="15" max="19" width="11.44140625" style="3" bestFit="1" customWidth="1"/>
    <col min="20" max="20" width="13.5546875" style="3" bestFit="1" customWidth="1"/>
    <col min="21" max="21" width="1.6640625" style="3" customWidth="1"/>
    <col min="22" max="22" width="10.33203125" style="3" bestFit="1" customWidth="1"/>
    <col min="23" max="23" width="10" style="3" bestFit="1" customWidth="1"/>
    <col min="24" max="24" width="14.33203125" style="3" bestFit="1" customWidth="1"/>
    <col min="25" max="25" width="14" style="3" bestFit="1" customWidth="1"/>
    <col min="26" max="26" width="14.33203125" style="3" bestFit="1" customWidth="1"/>
    <col min="27" max="27" width="14" style="3" bestFit="1" customWidth="1"/>
    <col min="28" max="28" width="14.33203125" style="3" bestFit="1" customWidth="1"/>
    <col min="29" max="29" width="14" style="3" bestFit="1" customWidth="1"/>
    <col min="30" max="30" width="13.44140625" style="3" bestFit="1" customWidth="1"/>
    <col min="31" max="31" width="13.33203125" style="3" bestFit="1" customWidth="1"/>
    <col min="32" max="32" width="9.44140625" style="30" bestFit="1" customWidth="1"/>
    <col min="33" max="33" width="11.33203125" style="31" bestFit="1" customWidth="1"/>
    <col min="34" max="34" width="10.88671875" style="32" bestFit="1" customWidth="1"/>
    <col min="35" max="35" width="12.109375" style="11" bestFit="1" customWidth="1"/>
    <col min="36" max="36" width="15.6640625" style="12" bestFit="1" customWidth="1"/>
    <col min="37" max="37" width="17.5546875" style="5" bestFit="1" customWidth="1"/>
    <col min="38" max="38" width="19.44140625" style="5" bestFit="1" customWidth="1"/>
    <col min="39" max="39" width="21" style="3" bestFit="1" customWidth="1"/>
    <col min="40" max="16384" width="9.109375" style="3"/>
  </cols>
  <sheetData>
    <row r="1" spans="1:48" ht="30" customHeight="1" x14ac:dyDescent="0.3">
      <c r="D1" s="4"/>
      <c r="E1" s="5"/>
      <c r="N1" s="6"/>
      <c r="O1" s="6"/>
      <c r="P1" s="6"/>
      <c r="Q1" s="6"/>
      <c r="X1" s="7"/>
      <c r="Y1" s="7"/>
      <c r="Z1" s="7"/>
      <c r="AA1" s="7"/>
      <c r="AB1" s="7"/>
      <c r="AC1" s="7"/>
      <c r="AD1" s="8"/>
      <c r="AE1" s="7"/>
      <c r="AF1" s="9"/>
      <c r="AG1" s="10"/>
      <c r="AH1" s="10"/>
    </row>
    <row r="2" spans="1:48" ht="17.100000000000001" customHeight="1" thickBot="1" x14ac:dyDescent="0.35">
      <c r="B2" s="42" t="s">
        <v>161</v>
      </c>
      <c r="C2" s="43"/>
      <c r="D2" s="2" t="s">
        <v>163</v>
      </c>
      <c r="N2" s="6"/>
      <c r="O2" s="6"/>
      <c r="P2" s="6"/>
      <c r="Q2" s="6"/>
      <c r="V2" s="39" t="s">
        <v>2</v>
      </c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48" s="33" customFormat="1" ht="17.100000000000001" customHeight="1" thickTop="1" thickBot="1" x14ac:dyDescent="0.35">
      <c r="A3"/>
      <c r="B3" s="42" t="s">
        <v>4</v>
      </c>
      <c r="C3" s="47">
        <f>IF(C2="",_xll.ECONOMATICA("IBOV","Date of Last Quote"),C2)</f>
        <v>43935</v>
      </c>
      <c r="D3" s="3" t="s">
        <v>162</v>
      </c>
      <c r="E3" s="34"/>
      <c r="F3" s="34"/>
      <c r="G3" s="34"/>
      <c r="J3" s="44"/>
      <c r="L3" s="1" t="s">
        <v>1</v>
      </c>
      <c r="M3" s="35"/>
      <c r="N3" s="35"/>
      <c r="O3" s="35"/>
      <c r="P3" s="35"/>
      <c r="Q3" s="35"/>
      <c r="R3" s="35"/>
      <c r="S3" s="35"/>
      <c r="T3" s="35"/>
      <c r="V3" s="36" t="s">
        <v>3</v>
      </c>
      <c r="W3" s="36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8"/>
      <c r="AK3" s="38"/>
      <c r="AL3" s="38"/>
      <c r="AM3" s="38"/>
    </row>
    <row r="4" spans="1:48" ht="17.100000000000001" customHeight="1" thickTop="1" x14ac:dyDescent="0.3">
      <c r="D4" s="4"/>
      <c r="E4" s="5"/>
      <c r="F4" s="40"/>
      <c r="G4" s="40"/>
      <c r="I4" s="12"/>
      <c r="L4" s="6"/>
      <c r="M4" s="6"/>
      <c r="N4" s="6"/>
      <c r="O4" s="6"/>
      <c r="P4" s="6"/>
      <c r="Q4" s="6"/>
      <c r="R4" s="6"/>
      <c r="S4" s="6"/>
      <c r="T4" s="6"/>
      <c r="V4" s="45" t="s">
        <v>0</v>
      </c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48" s="28" customFormat="1" ht="39.6" customHeight="1" x14ac:dyDescent="0.3">
      <c r="B5" s="15" t="str">
        <f>_xll.ECOSECURITIES("ETF","Active",,,"Xlim")</f>
        <v>Codigo</v>
      </c>
      <c r="C5" s="15" t="str">
        <f>_xll.ECONOMATICA($B$6:$B$39,"ticker")</f>
        <v>Codigo</v>
      </c>
      <c r="D5" s="15" t="str">
        <f>_xll.ECONOMATICA($B$6:$B$39,"name")</f>
        <v>Nombre</v>
      </c>
      <c r="E5" s="15" t="str">
        <f>_xll.ECONOMATICA($B$6:$B$39,"Date of Last Quote")</f>
        <v>Fecha de la Ult Cotización</v>
      </c>
      <c r="F5" s="16" t="str">
        <f>_xll.ECONOMATICA($B$6:$B$39,"close",,$C$3,,,,,,,"Cierre (R$)")</f>
        <v>Cierre (R$)</v>
      </c>
      <c r="G5" s="17" t="str">
        <f>_xll.ECONOMATICA($B$6:$B$39,"Max of the serie","52W",$C$3,,,,,,,"Cierre máximo en 52 Semanas (US$)")</f>
        <v>Cierre máximo en 52 Semanas (US$)</v>
      </c>
      <c r="H5" s="18" t="s">
        <v>164</v>
      </c>
      <c r="I5" s="19" t="str">
        <f>_xll.ECONOMATICA($B$6:$B$39,"Max of the serie","52W",$C$3,,,,,,,"Fecha del Máximo 52 (W)",{"std.tec.dtovlr=true"})</f>
        <v>Fecha del Máximo 52 (W)</v>
      </c>
      <c r="J5" s="20" t="str">
        <f>_xll.ECONOMATICA($B$6:$B$39,"Hist Average","12M",$C$3,,,,"thousands",,,"Volumen Médio 12M (US$ - Miles)",{"std.tec.cals=7"})</f>
        <v>Volumen Médio 12M (US$ - Miles)</v>
      </c>
      <c r="K5" s="3"/>
      <c r="L5" s="21" t="str">
        <f>_xll.ECONOMATICA($B$6:$B$39,"return","1D",$C$3,,,,"DECIMAL",,,"Retorno 1D")</f>
        <v>Retorno 1D</v>
      </c>
      <c r="M5" s="21" t="str">
        <f>_xll.ECONOMATICA($B$6:$B$39,"return","1M",$C$3,,,,"DECIMAL",,,"Retorno 1M")</f>
        <v>Retorno 1M</v>
      </c>
      <c r="N5" s="21" t="str">
        <f>_xll.ECONOMATICA($B$6:$B$39,"return","6M",$C$3,,,,"DECIMAL",,,"Retorno 6M")</f>
        <v>Retorno 6M</v>
      </c>
      <c r="O5" s="21" t="str">
        <f>_xll.ECONOMATICA($B$6:$B$39,"return","12M",$C$3,,,,"DECIMAL",,,"Retorno 12M")</f>
        <v>Retorno 12M</v>
      </c>
      <c r="P5" s="21" t="str">
        <f>_xll.ECONOMATICA($B$6:$B$39,"return","24M",$C$3,,,,"DECIMAL",,,"Retorno 24M")</f>
        <v>Retorno 24M</v>
      </c>
      <c r="Q5" s="21" t="str">
        <f>_xll.ECONOMATICA($B$6:$B$39,"return","36M",$C$3,,,,"DECIMAL",,,"Retorno 36M")</f>
        <v>Retorno 36M</v>
      </c>
      <c r="R5" s="21" t="str">
        <f>_xll.ECONOMATICA($B$6:$B$39,"return","48M",$C$3,,,,"DECIMAL",,,"Retorno 48M")</f>
        <v>Retorno 48M</v>
      </c>
      <c r="S5" s="21" t="str">
        <f>_xll.ECONOMATICA($B$6:$B$39,"return","60M",$C$3,,,,"DECIMAL",,,"Retorno 60M")</f>
        <v>Retorno 60M</v>
      </c>
      <c r="T5" s="21" t="str">
        <f>_xll.ECONOMATICA($B$6:$B$39,"return","YTD",$C$3,,,,"DECIMAL",,,"Retorno en el Año")</f>
        <v>Retorno en el Año</v>
      </c>
      <c r="U5" s="3"/>
      <c r="V5" s="22" t="str">
        <f>_xll.ECONOMATICA($B$6:$B$39,"Volatility",$V$4,$C$3,,,,"DECIMAL",,,"Volatilidad "&amp;$V$4)</f>
        <v>Volatilidad 12M</v>
      </c>
      <c r="W5" s="23" t="str">
        <f>_xll.ECONOMATICA($B$6:$B$39,"VAR %",$V$4,$C$3,,,,"decimal",,,"Var 95% 1D (Últ. "&amp;$V$4&amp;")",)</f>
        <v>Var 95% 1D (Últ. 12M)</v>
      </c>
      <c r="X5" s="22" t="str">
        <f>_xll.ECONOMATICA($B$6:$B$39,"Return M",$V$4,$C$3,,,,"DECIMAL",,,"Máximo Retorno diário "&amp;$V$4,{"jtc.per=0";"std.tec.dret.per=0"})</f>
        <v>Máximo Retorno diário 12M</v>
      </c>
      <c r="Y5" s="22" t="str">
        <f>_xll.ECONOMATICA($B$6:$B$39,"Return M",$V$4,$C$3,,,,"DECIMAL",,,"Mínimo Retorno diário "&amp;$V$4,{"jtc.per=0";"std.tec.dret.per=0";"std.tec.dret.mom=true"})</f>
        <v>Mínimo Retorno diário 12M</v>
      </c>
      <c r="Z5" s="22" t="str">
        <f>_xll.ECONOMATICA($B$6:$B$39,"Return M",$V$4,$C$3,,,,"DECIMAL",,,"Máximo Retorno Mensal "&amp;$V$4)</f>
        <v>Máximo Retorno Mensal 12M</v>
      </c>
      <c r="AA5" s="22" t="str">
        <f>_xll.ECONOMATICA($B$6:$B$39,"Return M",$V$4,$C$3,,,,"DECIMAL",,,"Mínimo Retorno Mensal "&amp;$V$4,{"std.tec.dret.mom=true"})</f>
        <v>Mínimo Retorno Mensal 12M</v>
      </c>
      <c r="AB5" s="22" t="str">
        <f>_xll.ECONOMATICA($B$6:$B$39,"Return M","10y",$C$3,,,,"DECIMAL",,,"Máximo Retorno Anual (10Y)",{"jtc.per=4";"std.tec.dret.per=4"})</f>
        <v>Máximo Retorno Anual (10Y)</v>
      </c>
      <c r="AC5" s="22" t="str">
        <f>_xll.ECONOMATICA($B$6:$B$39,"Return M","10y",$C$3,,,,"DECIMAL",,,"Mínimo Retorno Anual (10Y)",{"jtc.per=4";"std.tec.dret.per=4";"std.tec.dret.mom=true"})</f>
        <v>Mínimo Retorno Anual (10Y)</v>
      </c>
      <c r="AD5" s="24" t="str">
        <f>_xll.ECONOMATICA($B$6:$B$39,"Number Return",$V$4,$C$3,,,,,,,"Meses Positivos "&amp;$V$4,{"std.tec.dret.noprc=true"})</f>
        <v>Meses Positivos 12M</v>
      </c>
      <c r="AE5" s="24" t="str">
        <f>_xll.ECONOMATICA($B$6:$B$39,"Number Return",$V$4,$C$3,,,,"decimal",,,"Dias Positivos % "&amp;$V$4,{"jtc.per=0";"std.tec.dret.per=0"})</f>
        <v>Dias Positivos % 12M</v>
      </c>
      <c r="AF5" s="23" t="str">
        <f>_xll.ECONOMATICA($B$6:$B$39,"Sharpe",$V$4,$C$3,,,,,,,"Sharpe "&amp;$V$4)</f>
        <v>Sharpe 12M</v>
      </c>
      <c r="AG5" s="25" t="str">
        <f>_xll.ECONOMATICA($B$6:$B$39,"Correlation","60M",$C$3,,,,,,,"Correlación vs SP PERU GENERAL 60M")</f>
        <v>Correlación vs SP PERU GENERAL 60M</v>
      </c>
      <c r="AH5" s="25" t="str">
        <f>_xll.ECONOMATICA($B$6:$B$39,"Beta","60M",$C$3,,,,,,,"Beta vs SP PERU GENERAL 60M")</f>
        <v>Beta vs SP PERU GENERAL 60M</v>
      </c>
      <c r="AI5" s="26" t="str">
        <f>_xll.ECONOMATICA($B$6:$B$39,"MaxLoss",$V$4,$C$3,,,,"decimal",,,"Perda Máxima "&amp;$V$4,{"std.tec.dret.noprc=true"})</f>
        <v>Perda Máxima 12M</v>
      </c>
      <c r="AJ5" s="27" t="str">
        <f>_xll.ECONOMATICA($B$6:$B$39,"MaxLoss",$V$4,$C$3,,,,,,,"Fecha de  Pico Pérdida Máxima "&amp;$V$4,{"std.tec.tpmdd=2"})</f>
        <v>Fecha de  Pico Pérdida Máxima 12M</v>
      </c>
      <c r="AK5" s="27" t="str">
        <f>_xll.ECONOMATICA($B$6:$B$39,"MaxLoss",$V$4,$C$3,,,,,,,"Data de Fondo de Pérdida Máxima "&amp;$V$4,{"std.tec.tpmdd=3"})</f>
        <v>Data de Fondo de Pérdida Máxima 12M</v>
      </c>
      <c r="AL5" s="24" t="str">
        <f>_xll.ECONOMATICA($B$6:$B$39,"MaxLoss",,$C$3,,,,,,,"Tiempo de Recuperación Pérdida Máxima (días)",{"std.tec.tpmdd=1"})</f>
        <v>Tiempo de Recuperación Pérdida Máxima (días)</v>
      </c>
      <c r="AM5" s="24" t="str">
        <f>_xll.ECONOMATICA($B$6:$B$39,"MaxLoss",$V$4,$C$3,,,,,,,"Tiempo de Recuperación Pérdida Máxima (días) "&amp;$V$4,{"std.tec.tpmdd=4"})</f>
        <v>Tiempo de Recuperación Pérdida Máxima (días) 12M</v>
      </c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3" t="s">
        <v>5</v>
      </c>
      <c r="C6" s="5" t="s">
        <v>127</v>
      </c>
      <c r="D6" s="4" t="s">
        <v>93</v>
      </c>
      <c r="E6" s="12">
        <v>43907</v>
      </c>
      <c r="F6" s="41"/>
      <c r="G6" s="41">
        <v>32.340000000025597</v>
      </c>
      <c r="H6" s="11">
        <f>IFERROR(F6/G6,"")</f>
        <v>0</v>
      </c>
      <c r="I6" s="12">
        <v>43847</v>
      </c>
      <c r="J6" s="14">
        <v>12.8068027091771</v>
      </c>
      <c r="L6" s="6"/>
      <c r="M6" s="6"/>
      <c r="N6" s="6"/>
      <c r="O6" s="6"/>
      <c r="P6" s="6"/>
      <c r="Q6" s="6"/>
      <c r="R6" s="6"/>
      <c r="S6" s="6"/>
      <c r="T6" s="6"/>
      <c r="V6" s="7"/>
      <c r="W6" s="7"/>
      <c r="X6" s="7">
        <v>9.3399750949174599E-4</v>
      </c>
      <c r="Y6" s="7">
        <v>-3.7414965981952299E-3</v>
      </c>
      <c r="Z6" s="7">
        <v>3.3898305086040602E-2</v>
      </c>
      <c r="AA6" s="7">
        <v>-0.29857512953371002</v>
      </c>
      <c r="AB6" s="7">
        <v>0.201281568035483</v>
      </c>
      <c r="AC6" s="7">
        <v>-0.32036397866322702</v>
      </c>
      <c r="AD6" s="29"/>
      <c r="AE6" s="7"/>
      <c r="AF6" s="9"/>
      <c r="AG6" s="10"/>
      <c r="AH6" s="10"/>
      <c r="AI6" s="11">
        <v>-0.33024118738423602</v>
      </c>
      <c r="AJ6" s="12">
        <v>43847</v>
      </c>
      <c r="AK6" s="12">
        <v>43907</v>
      </c>
      <c r="AM6" s="12"/>
    </row>
    <row r="7" spans="1:48" x14ac:dyDescent="0.3">
      <c r="B7" s="3" t="s">
        <v>6</v>
      </c>
      <c r="C7" s="5" t="s">
        <v>128</v>
      </c>
      <c r="D7" s="4" t="s">
        <v>94</v>
      </c>
      <c r="E7" s="12">
        <v>43879</v>
      </c>
      <c r="F7" s="41"/>
      <c r="G7" s="41">
        <v>38.330000000016298</v>
      </c>
      <c r="H7" s="11">
        <f t="shared" ref="H7:H38" si="0">IFERROR(F7/G7,"")</f>
        <v>0</v>
      </c>
      <c r="I7" s="12">
        <v>43879</v>
      </c>
      <c r="J7" s="14">
        <v>1.4998468127492799</v>
      </c>
      <c r="L7" s="6"/>
      <c r="M7" s="6"/>
      <c r="N7" s="6"/>
      <c r="O7" s="6"/>
      <c r="P7" s="6"/>
      <c r="Q7" s="6"/>
      <c r="R7" s="6"/>
      <c r="S7" s="6"/>
      <c r="T7" s="6"/>
      <c r="V7" s="7"/>
      <c r="W7" s="7"/>
      <c r="X7" s="7">
        <v>-2.14938205135695E-3</v>
      </c>
      <c r="Y7" s="7">
        <v>-2.14938205135695E-3</v>
      </c>
      <c r="Z7" s="7"/>
      <c r="AA7" s="7"/>
      <c r="AB7" s="7">
        <v>5.72160546544183E-2</v>
      </c>
      <c r="AC7" s="7">
        <v>-0.106106870228396</v>
      </c>
      <c r="AD7" s="29"/>
      <c r="AE7" s="7"/>
      <c r="AF7" s="9"/>
      <c r="AG7" s="10"/>
      <c r="AH7" s="10"/>
      <c r="AI7" s="11">
        <v>-7.2173215707152898E-3</v>
      </c>
      <c r="AJ7" s="12">
        <v>43703</v>
      </c>
      <c r="AK7" s="12">
        <v>43780</v>
      </c>
      <c r="AL7" s="5">
        <v>121</v>
      </c>
      <c r="AM7" s="12">
        <v>43879</v>
      </c>
    </row>
    <row r="8" spans="1:48" x14ac:dyDescent="0.3">
      <c r="B8" s="3" t="s">
        <v>7</v>
      </c>
      <c r="C8" s="5" t="s">
        <v>129</v>
      </c>
      <c r="D8" s="4" t="s">
        <v>95</v>
      </c>
      <c r="E8" s="12">
        <v>43935</v>
      </c>
      <c r="F8" s="41">
        <v>7</v>
      </c>
      <c r="G8" s="41"/>
      <c r="H8" s="11" t="str">
        <f t="shared" si="0"/>
        <v/>
      </c>
      <c r="I8" s="12"/>
      <c r="L8" s="6"/>
      <c r="M8" s="6"/>
      <c r="N8" s="6"/>
      <c r="O8" s="6"/>
      <c r="P8" s="6"/>
      <c r="Q8" s="6"/>
      <c r="R8" s="6"/>
      <c r="S8" s="6"/>
      <c r="T8" s="6"/>
      <c r="V8" s="7"/>
      <c r="W8" s="7"/>
      <c r="X8" s="7">
        <v>3.7500000000363798E-2</v>
      </c>
      <c r="Y8" s="7">
        <v>3.7500000000363798E-2</v>
      </c>
      <c r="Z8" s="7">
        <v>0.68674698795075495</v>
      </c>
      <c r="AA8" s="7">
        <v>0.68674698795075495</v>
      </c>
      <c r="AB8" s="7"/>
      <c r="AC8" s="7"/>
      <c r="AD8" s="29"/>
      <c r="AE8" s="7"/>
      <c r="AF8" s="9"/>
      <c r="AG8" s="10"/>
      <c r="AH8" s="10"/>
      <c r="AI8" s="11">
        <v>0</v>
      </c>
      <c r="AJ8" s="12">
        <v>43935</v>
      </c>
      <c r="AK8" s="12"/>
      <c r="AM8" s="12"/>
    </row>
    <row r="9" spans="1:48" x14ac:dyDescent="0.3">
      <c r="B9" s="3" t="s">
        <v>8</v>
      </c>
      <c r="C9" s="5" t="s">
        <v>130</v>
      </c>
      <c r="D9" s="4" t="s">
        <v>96</v>
      </c>
      <c r="E9" s="12">
        <v>43934</v>
      </c>
      <c r="F9" s="41"/>
      <c r="G9" s="41">
        <v>21.200000000011599</v>
      </c>
      <c r="H9" s="11">
        <f t="shared" si="0"/>
        <v>0</v>
      </c>
      <c r="I9" s="12">
        <v>43577</v>
      </c>
      <c r="J9" s="14">
        <v>62.647852749049697</v>
      </c>
      <c r="L9" s="6"/>
      <c r="M9" s="6">
        <v>-0.84732824427424902</v>
      </c>
      <c r="N9" s="6">
        <v>-0.79220779220806403</v>
      </c>
      <c r="O9" s="6">
        <v>-0.912616056799889</v>
      </c>
      <c r="P9" s="6"/>
      <c r="Q9" s="6"/>
      <c r="R9" s="6"/>
      <c r="S9" s="6"/>
      <c r="T9" s="6">
        <v>-0.70802919708075895</v>
      </c>
      <c r="V9" s="7"/>
      <c r="W9" s="7"/>
      <c r="X9" s="7">
        <v>0.35185185185226098</v>
      </c>
      <c r="Y9" s="7">
        <v>-0.33333333333313903</v>
      </c>
      <c r="Z9" s="7">
        <v>0.30357142857246799</v>
      </c>
      <c r="AA9" s="7">
        <v>-0.62328767123282902</v>
      </c>
      <c r="AB9" s="7">
        <v>-0.70802919708075895</v>
      </c>
      <c r="AC9" s="7">
        <v>-0.70802919708075895</v>
      </c>
      <c r="AD9" s="29"/>
      <c r="AE9" s="7"/>
      <c r="AF9" s="9"/>
      <c r="AG9" s="10"/>
      <c r="AH9" s="10"/>
      <c r="AI9" s="11">
        <v>-0.92452830188674895</v>
      </c>
      <c r="AJ9" s="12">
        <v>43577</v>
      </c>
      <c r="AK9" s="12">
        <v>43934</v>
      </c>
      <c r="AM9" s="12"/>
    </row>
    <row r="10" spans="1:48" x14ac:dyDescent="0.3">
      <c r="B10" s="3" t="s">
        <v>9</v>
      </c>
      <c r="C10" s="5" t="s">
        <v>131</v>
      </c>
      <c r="D10" s="4" t="s">
        <v>97</v>
      </c>
      <c r="E10" s="12">
        <v>43934</v>
      </c>
      <c r="F10" s="41"/>
      <c r="G10" s="41">
        <v>42.659999999974403</v>
      </c>
      <c r="H10" s="11">
        <f t="shared" si="0"/>
        <v>0</v>
      </c>
      <c r="I10" s="12">
        <v>43711</v>
      </c>
      <c r="J10" s="14">
        <v>285.51840438270602</v>
      </c>
      <c r="L10" s="6"/>
      <c r="M10" s="6">
        <v>0.34682080924918401</v>
      </c>
      <c r="N10" s="6">
        <v>-0.59478260869567701</v>
      </c>
      <c r="O10" s="6">
        <v>-0.44258373205782803</v>
      </c>
      <c r="P10" s="6"/>
      <c r="Q10" s="6"/>
      <c r="R10" s="6"/>
      <c r="S10" s="6"/>
      <c r="T10" s="6">
        <v>-0.66387766878236998</v>
      </c>
      <c r="V10" s="7"/>
      <c r="W10" s="7"/>
      <c r="X10" s="7">
        <v>0.59247311827843097</v>
      </c>
      <c r="Y10" s="7">
        <v>-0.41931127616437203</v>
      </c>
      <c r="Z10" s="7">
        <v>0.66568914956063996</v>
      </c>
      <c r="AA10" s="7">
        <v>-0.67378727191826304</v>
      </c>
      <c r="AB10" s="7">
        <v>1.0364277320809201</v>
      </c>
      <c r="AC10" s="7">
        <v>-0.66387766878236998</v>
      </c>
      <c r="AD10" s="29">
        <v>7</v>
      </c>
      <c r="AE10" s="7"/>
      <c r="AF10" s="9"/>
      <c r="AG10" s="10"/>
      <c r="AH10" s="10"/>
      <c r="AI10" s="11">
        <v>-0.87341772151878105</v>
      </c>
      <c r="AJ10" s="12">
        <v>43711</v>
      </c>
      <c r="AK10" s="12">
        <v>43910</v>
      </c>
      <c r="AM10" s="12"/>
    </row>
    <row r="11" spans="1:48" x14ac:dyDescent="0.3">
      <c r="B11" s="3" t="s">
        <v>10</v>
      </c>
      <c r="C11" s="5" t="s">
        <v>132</v>
      </c>
      <c r="D11" s="4" t="s">
        <v>98</v>
      </c>
      <c r="E11" s="12">
        <v>43935</v>
      </c>
      <c r="F11" s="41">
        <v>31.4700000000012</v>
      </c>
      <c r="G11" s="41">
        <v>41.080000000016298</v>
      </c>
      <c r="H11" s="11">
        <f t="shared" si="0"/>
        <v>0.76606621226846916</v>
      </c>
      <c r="I11" s="12">
        <v>43847</v>
      </c>
      <c r="J11" s="14">
        <v>53.093533864378898</v>
      </c>
      <c r="L11" s="6">
        <v>3.7244561635816402E-2</v>
      </c>
      <c r="M11" s="6">
        <v>0.28448979591863499</v>
      </c>
      <c r="N11" s="6"/>
      <c r="O11" s="6">
        <v>-0.17118777982512301</v>
      </c>
      <c r="P11" s="6">
        <v>-0.24040550325851701</v>
      </c>
      <c r="Q11" s="6">
        <v>-0.12534741522991699</v>
      </c>
      <c r="R11" s="6"/>
      <c r="S11" s="6"/>
      <c r="T11" s="6">
        <v>-0.22773006134957499</v>
      </c>
      <c r="V11" s="7"/>
      <c r="W11" s="7"/>
      <c r="X11" s="7">
        <v>7.1428571429350995E-2</v>
      </c>
      <c r="Y11" s="7">
        <v>-4.24502955393109E-2</v>
      </c>
      <c r="Z11" s="7">
        <v>7.6230661041336106E-2</v>
      </c>
      <c r="AA11" s="7">
        <v>-0.17732884399534701</v>
      </c>
      <c r="AB11" s="7">
        <v>0.25655257477599702</v>
      </c>
      <c r="AC11" s="7">
        <v>-0.22773006134957499</v>
      </c>
      <c r="AD11" s="29">
        <v>7</v>
      </c>
      <c r="AE11" s="7"/>
      <c r="AF11" s="9"/>
      <c r="AG11" s="10">
        <v>0.60220129888511997</v>
      </c>
      <c r="AH11" s="10">
        <v>0.63301581535051799</v>
      </c>
      <c r="AI11" s="11">
        <v>-0.40360272638790801</v>
      </c>
      <c r="AJ11" s="12">
        <v>43847</v>
      </c>
      <c r="AK11" s="12">
        <v>43903</v>
      </c>
      <c r="AM11" s="12"/>
    </row>
    <row r="12" spans="1:48" x14ac:dyDescent="0.3">
      <c r="B12" s="3" t="s">
        <v>11</v>
      </c>
      <c r="C12" s="5" t="s">
        <v>133</v>
      </c>
      <c r="D12" s="4" t="s">
        <v>99</v>
      </c>
      <c r="E12" s="12">
        <v>43935</v>
      </c>
      <c r="F12" s="41">
        <v>239.19999999995301</v>
      </c>
      <c r="G12" s="41">
        <v>293</v>
      </c>
      <c r="H12" s="11">
        <f t="shared" si="0"/>
        <v>0.81638225255956653</v>
      </c>
      <c r="I12" s="12">
        <v>43879</v>
      </c>
      <c r="J12" s="14">
        <v>18.0523594422042</v>
      </c>
      <c r="L12" s="6"/>
      <c r="M12" s="6">
        <v>0.115151515150501</v>
      </c>
      <c r="N12" s="6"/>
      <c r="O12" s="6">
        <v>-8.4822282588866094E-2</v>
      </c>
      <c r="P12" s="6"/>
      <c r="Q12" s="6"/>
      <c r="R12" s="6"/>
      <c r="S12" s="6"/>
      <c r="T12" s="6"/>
      <c r="V12" s="7"/>
      <c r="W12" s="7"/>
      <c r="X12" s="7">
        <v>9.3123984839621698E-2</v>
      </c>
      <c r="Y12" s="7">
        <v>-7.9367327667569001E-2</v>
      </c>
      <c r="Z12" s="7">
        <v>8.9749430524534504E-2</v>
      </c>
      <c r="AA12" s="7">
        <v>-0.12112112112124999</v>
      </c>
      <c r="AB12" s="7">
        <v>0.325842696629697</v>
      </c>
      <c r="AC12" s="7">
        <v>-0.14678080970232299</v>
      </c>
      <c r="AD12" s="29"/>
      <c r="AE12" s="7"/>
      <c r="AF12" s="9"/>
      <c r="AG12" s="10"/>
      <c r="AH12" s="10"/>
      <c r="AI12" s="11">
        <v>-0.36962457337882398</v>
      </c>
      <c r="AJ12" s="12">
        <v>43847</v>
      </c>
      <c r="AK12" s="12">
        <v>43913</v>
      </c>
      <c r="AM12" s="12"/>
    </row>
    <row r="13" spans="1:48" x14ac:dyDescent="0.3">
      <c r="B13" s="3" t="s">
        <v>12</v>
      </c>
      <c r="C13" s="5" t="s">
        <v>134</v>
      </c>
      <c r="D13" s="4" t="s">
        <v>100</v>
      </c>
      <c r="E13" s="12">
        <v>41173</v>
      </c>
      <c r="F13" s="41"/>
      <c r="G13" s="41"/>
      <c r="H13" s="11" t="str">
        <f t="shared" si="0"/>
        <v/>
      </c>
      <c r="I13" s="12"/>
      <c r="J13" s="14">
        <v>0</v>
      </c>
      <c r="L13" s="6"/>
      <c r="M13" s="6"/>
      <c r="N13" s="6"/>
      <c r="O13" s="6"/>
      <c r="P13" s="6"/>
      <c r="Q13" s="6"/>
      <c r="R13" s="6"/>
      <c r="S13" s="6"/>
      <c r="T13" s="6"/>
      <c r="V13" s="7"/>
      <c r="W13" s="7"/>
      <c r="X13" s="7"/>
      <c r="Y13" s="7"/>
      <c r="Z13" s="7"/>
      <c r="AA13" s="7"/>
      <c r="AB13" s="7"/>
      <c r="AC13" s="7"/>
      <c r="AD13" s="29"/>
      <c r="AE13" s="7"/>
      <c r="AF13" s="9"/>
      <c r="AG13" s="10"/>
      <c r="AH13" s="10"/>
      <c r="AK13" s="12"/>
      <c r="AM13" s="12"/>
    </row>
    <row r="14" spans="1:48" x14ac:dyDescent="0.3">
      <c r="B14" s="3" t="s">
        <v>13</v>
      </c>
      <c r="C14" s="5" t="s">
        <v>135</v>
      </c>
      <c r="D14" s="4" t="s">
        <v>101</v>
      </c>
      <c r="E14" s="12">
        <v>43916</v>
      </c>
      <c r="F14" s="41"/>
      <c r="G14" s="41"/>
      <c r="H14" s="11" t="str">
        <f t="shared" si="0"/>
        <v/>
      </c>
      <c r="I14" s="12"/>
      <c r="L14" s="6"/>
      <c r="M14" s="6"/>
      <c r="N14" s="6"/>
      <c r="O14" s="6"/>
      <c r="P14" s="6"/>
      <c r="Q14" s="6"/>
      <c r="R14" s="6"/>
      <c r="S14" s="6"/>
      <c r="T14" s="6"/>
      <c r="V14" s="7"/>
      <c r="W14" s="7"/>
      <c r="X14" s="7"/>
      <c r="Y14" s="7"/>
      <c r="Z14" s="7"/>
      <c r="AA14" s="7"/>
      <c r="AB14" s="7"/>
      <c r="AC14" s="7"/>
      <c r="AD14" s="29"/>
      <c r="AE14" s="7"/>
      <c r="AF14" s="9"/>
      <c r="AG14" s="10"/>
      <c r="AH14" s="10"/>
      <c r="AI14" s="11">
        <v>-0.23432242275943299</v>
      </c>
      <c r="AJ14" s="12">
        <v>43859</v>
      </c>
      <c r="AK14" s="12">
        <v>43916</v>
      </c>
      <c r="AM14" s="12"/>
    </row>
    <row r="15" spans="1:48" x14ac:dyDescent="0.3">
      <c r="B15" s="3" t="s">
        <v>14</v>
      </c>
      <c r="C15" s="5" t="s">
        <v>136</v>
      </c>
      <c r="D15" s="4" t="s">
        <v>102</v>
      </c>
      <c r="E15" s="12">
        <v>43859</v>
      </c>
      <c r="F15" s="41"/>
      <c r="G15" s="41"/>
      <c r="H15" s="11"/>
      <c r="I15" s="12"/>
      <c r="L15" s="6"/>
      <c r="M15" s="6"/>
      <c r="N15" s="6"/>
      <c r="O15" s="6"/>
      <c r="P15" s="6"/>
      <c r="Q15" s="6"/>
      <c r="R15" s="6"/>
      <c r="S15" s="6"/>
      <c r="T15" s="6"/>
      <c r="V15" s="7"/>
      <c r="W15" s="7"/>
      <c r="X15" s="7"/>
      <c r="Y15" s="7"/>
      <c r="Z15" s="7"/>
      <c r="AA15" s="7"/>
      <c r="AB15" s="7"/>
      <c r="AC15" s="7"/>
      <c r="AD15" s="29"/>
      <c r="AE15" s="7"/>
      <c r="AF15" s="9"/>
      <c r="AG15" s="10"/>
      <c r="AH15" s="10"/>
      <c r="AI15" s="11">
        <v>-1.9043401239741801E-2</v>
      </c>
      <c r="AJ15" s="12">
        <v>43847</v>
      </c>
      <c r="AK15" s="12">
        <v>43859</v>
      </c>
      <c r="AM15" s="12"/>
    </row>
    <row r="16" spans="1:48" x14ac:dyDescent="0.3">
      <c r="B16" s="3" t="s">
        <v>15</v>
      </c>
      <c r="C16" s="5" t="s">
        <v>137</v>
      </c>
      <c r="D16" s="4" t="s">
        <v>103</v>
      </c>
      <c r="E16" s="12">
        <v>43714</v>
      </c>
      <c r="F16" s="41"/>
      <c r="G16" s="41">
        <v>30.6900000000023</v>
      </c>
      <c r="H16" s="11">
        <f t="shared" si="0"/>
        <v>0</v>
      </c>
      <c r="I16" s="12">
        <v>43714</v>
      </c>
      <c r="J16" s="14">
        <v>0.2934501992031</v>
      </c>
      <c r="L16" s="6"/>
      <c r="M16" s="6"/>
      <c r="N16" s="6"/>
      <c r="O16" s="6"/>
      <c r="P16" s="6"/>
      <c r="Q16" s="6"/>
      <c r="R16" s="6"/>
      <c r="S16" s="6"/>
      <c r="T16" s="6"/>
      <c r="V16" s="7"/>
      <c r="W16" s="7"/>
      <c r="X16" s="7"/>
      <c r="Y16" s="7"/>
      <c r="Z16" s="7"/>
      <c r="AA16" s="7"/>
      <c r="AB16" s="7">
        <v>0.236502820305759</v>
      </c>
      <c r="AC16" s="7">
        <v>-0.33707264957250999</v>
      </c>
      <c r="AD16" s="29"/>
      <c r="AE16" s="7"/>
      <c r="AF16" s="9"/>
      <c r="AG16" s="10"/>
      <c r="AH16" s="10"/>
      <c r="AI16" s="11">
        <v>0</v>
      </c>
      <c r="AJ16" s="12">
        <v>43714</v>
      </c>
      <c r="AK16" s="12"/>
      <c r="AM16" s="12"/>
    </row>
    <row r="17" spans="2:39" x14ac:dyDescent="0.3">
      <c r="B17" s="3" t="s">
        <v>16</v>
      </c>
      <c r="C17" s="5" t="s">
        <v>138</v>
      </c>
      <c r="D17" s="4" t="s">
        <v>104</v>
      </c>
      <c r="E17" s="12">
        <v>43924</v>
      </c>
      <c r="F17" s="41"/>
      <c r="G17" s="41"/>
      <c r="H17" s="11" t="str">
        <f t="shared" si="0"/>
        <v/>
      </c>
      <c r="I17" s="12"/>
      <c r="L17" s="6"/>
      <c r="M17" s="6"/>
      <c r="N17" s="6"/>
      <c r="O17" s="6"/>
      <c r="P17" s="6"/>
      <c r="Q17" s="6"/>
      <c r="R17" s="6"/>
      <c r="S17" s="6"/>
      <c r="T17" s="6"/>
      <c r="V17" s="7"/>
      <c r="W17" s="7"/>
      <c r="X17" s="7"/>
      <c r="Y17" s="7"/>
      <c r="Z17" s="7"/>
      <c r="AA17" s="7"/>
      <c r="AB17" s="7"/>
      <c r="AC17" s="7"/>
      <c r="AD17" s="29"/>
      <c r="AE17" s="7"/>
      <c r="AF17" s="9"/>
      <c r="AG17" s="10"/>
      <c r="AH17" s="10"/>
      <c r="AI17" s="11">
        <v>0</v>
      </c>
      <c r="AJ17" s="12">
        <v>43924</v>
      </c>
      <c r="AK17" s="12"/>
      <c r="AM17" s="12"/>
    </row>
    <row r="18" spans="2:39" x14ac:dyDescent="0.3">
      <c r="B18" s="3" t="s">
        <v>17</v>
      </c>
      <c r="C18" s="5" t="s">
        <v>139</v>
      </c>
      <c r="D18" s="4" t="s">
        <v>105</v>
      </c>
      <c r="E18" s="12"/>
      <c r="F18" s="41"/>
      <c r="G18" s="41"/>
      <c r="H18" s="11" t="str">
        <f t="shared" si="0"/>
        <v/>
      </c>
      <c r="I18" s="12"/>
      <c r="L18" s="6"/>
      <c r="M18" s="6"/>
      <c r="N18" s="6"/>
      <c r="O18" s="6"/>
      <c r="P18" s="6"/>
      <c r="Q18" s="6"/>
      <c r="R18" s="6"/>
      <c r="S18" s="6"/>
      <c r="T18" s="6"/>
      <c r="V18" s="7"/>
      <c r="W18" s="7"/>
      <c r="X18" s="7"/>
      <c r="Y18" s="7"/>
      <c r="Z18" s="7"/>
      <c r="AA18" s="7"/>
      <c r="AB18" s="7"/>
      <c r="AC18" s="7"/>
      <c r="AD18" s="29"/>
      <c r="AE18" s="7"/>
      <c r="AF18" s="9"/>
      <c r="AG18" s="10"/>
      <c r="AH18" s="10"/>
      <c r="AK18" s="12"/>
      <c r="AM18" s="12"/>
    </row>
    <row r="19" spans="2:39" x14ac:dyDescent="0.3">
      <c r="B19" s="3" t="s">
        <v>18</v>
      </c>
      <c r="C19" s="5" t="s">
        <v>140</v>
      </c>
      <c r="D19" s="4" t="s">
        <v>106</v>
      </c>
      <c r="E19" s="12">
        <v>43886</v>
      </c>
      <c r="F19" s="41"/>
      <c r="G19" s="41">
        <v>14.25</v>
      </c>
      <c r="H19" s="11">
        <f t="shared" si="0"/>
        <v>0</v>
      </c>
      <c r="I19" s="12">
        <v>43615</v>
      </c>
      <c r="J19" s="14">
        <v>0.89159414342697696</v>
      </c>
      <c r="L19" s="6"/>
      <c r="M19" s="6"/>
      <c r="N19" s="6"/>
      <c r="O19" s="6"/>
      <c r="P19" s="6"/>
      <c r="Q19" s="6"/>
      <c r="R19" s="6"/>
      <c r="S19" s="6"/>
      <c r="T19" s="6"/>
      <c r="V19" s="7"/>
      <c r="W19" s="7"/>
      <c r="X19" s="7">
        <v>-1.38888888895963E-2</v>
      </c>
      <c r="Y19" s="7">
        <v>-1.38888888895963E-2</v>
      </c>
      <c r="Z19" s="7">
        <v>6.0371517027306303E-2</v>
      </c>
      <c r="AA19" s="7">
        <v>-0.29166666666598801</v>
      </c>
      <c r="AB19" s="7">
        <v>-9.4890510949044299E-2</v>
      </c>
      <c r="AC19" s="7">
        <v>-0.34761904761951901</v>
      </c>
      <c r="AD19" s="29"/>
      <c r="AE19" s="7"/>
      <c r="AF19" s="9"/>
      <c r="AG19" s="10"/>
      <c r="AH19" s="10"/>
      <c r="AI19" s="11">
        <v>-0.56491228070168298</v>
      </c>
      <c r="AJ19" s="12">
        <v>43615</v>
      </c>
      <c r="AK19" s="12">
        <v>43886</v>
      </c>
      <c r="AM19" s="12"/>
    </row>
    <row r="20" spans="2:39" x14ac:dyDescent="0.3">
      <c r="B20" s="3" t="s">
        <v>19</v>
      </c>
      <c r="C20" s="5" t="s">
        <v>141</v>
      </c>
      <c r="D20" s="4" t="s">
        <v>107</v>
      </c>
      <c r="E20" s="12">
        <v>40177</v>
      </c>
      <c r="F20" s="41"/>
      <c r="G20" s="41"/>
      <c r="H20" s="11" t="str">
        <f t="shared" si="0"/>
        <v/>
      </c>
      <c r="I20" s="12"/>
      <c r="J20" s="14">
        <v>0</v>
      </c>
      <c r="L20" s="6"/>
      <c r="M20" s="6"/>
      <c r="N20" s="6"/>
      <c r="O20" s="6"/>
      <c r="P20" s="6"/>
      <c r="Q20" s="6"/>
      <c r="R20" s="6"/>
      <c r="S20" s="6"/>
      <c r="T20" s="6"/>
      <c r="V20" s="7"/>
      <c r="W20" s="7"/>
      <c r="X20" s="7"/>
      <c r="Y20" s="7"/>
      <c r="Z20" s="7"/>
      <c r="AA20" s="7"/>
      <c r="AB20" s="7"/>
      <c r="AC20" s="7"/>
      <c r="AD20" s="29"/>
      <c r="AE20" s="7"/>
      <c r="AF20" s="9"/>
      <c r="AG20" s="10"/>
      <c r="AH20" s="10"/>
      <c r="AK20" s="12"/>
      <c r="AM20" s="12"/>
    </row>
    <row r="21" spans="2:39" x14ac:dyDescent="0.3">
      <c r="B21" s="3" t="s">
        <v>20</v>
      </c>
      <c r="C21" s="5" t="s">
        <v>142</v>
      </c>
      <c r="D21" s="4" t="s">
        <v>108</v>
      </c>
      <c r="E21" s="12"/>
      <c r="F21" s="41"/>
      <c r="G21" s="41"/>
      <c r="H21" s="11" t="str">
        <f t="shared" si="0"/>
        <v/>
      </c>
      <c r="I21" s="12"/>
      <c r="L21" s="6"/>
      <c r="M21" s="6"/>
      <c r="N21" s="6"/>
      <c r="O21" s="6"/>
      <c r="P21" s="6"/>
      <c r="Q21" s="6"/>
      <c r="R21" s="6"/>
      <c r="S21" s="6"/>
      <c r="T21" s="6"/>
      <c r="V21" s="7"/>
      <c r="W21" s="7"/>
      <c r="X21" s="7"/>
      <c r="Y21" s="7"/>
      <c r="Z21" s="7"/>
      <c r="AA21" s="7"/>
      <c r="AB21" s="7"/>
      <c r="AC21" s="7"/>
      <c r="AD21" s="29"/>
      <c r="AE21" s="7"/>
      <c r="AF21" s="9"/>
      <c r="AG21" s="10"/>
      <c r="AH21" s="10"/>
      <c r="AK21" s="12"/>
      <c r="AM21" s="5"/>
    </row>
    <row r="22" spans="2:39" x14ac:dyDescent="0.3">
      <c r="B22" s="3" t="s">
        <v>21</v>
      </c>
      <c r="C22" s="5" t="s">
        <v>143</v>
      </c>
      <c r="D22" s="4" t="s">
        <v>109</v>
      </c>
      <c r="E22" s="12">
        <v>43907</v>
      </c>
      <c r="F22" s="41"/>
      <c r="G22" s="41">
        <v>26.980000000010499</v>
      </c>
      <c r="H22" s="11">
        <f t="shared" si="0"/>
        <v>0</v>
      </c>
      <c r="I22" s="12">
        <v>43739</v>
      </c>
      <c r="J22" s="14">
        <v>0.83267501992080395</v>
      </c>
      <c r="L22" s="6"/>
      <c r="M22" s="6"/>
      <c r="N22" s="6"/>
      <c r="O22" s="6"/>
      <c r="P22" s="6"/>
      <c r="Q22" s="6"/>
      <c r="R22" s="6"/>
      <c r="S22" s="6"/>
      <c r="T22" s="6"/>
      <c r="V22" s="7"/>
      <c r="W22" s="7"/>
      <c r="X22" s="7"/>
      <c r="Y22" s="7"/>
      <c r="Z22" s="7">
        <v>1.12443778125453E-2</v>
      </c>
      <c r="AA22" s="7">
        <v>1.12443778125453E-2</v>
      </c>
      <c r="AB22" s="7">
        <v>5.8039215686221703E-2</v>
      </c>
      <c r="AC22" s="7">
        <v>-2.9651593777089099E-3</v>
      </c>
      <c r="AD22" s="29"/>
      <c r="AE22" s="7"/>
      <c r="AF22" s="9"/>
      <c r="AG22" s="10"/>
      <c r="AH22" s="10"/>
      <c r="AI22" s="11">
        <v>-2.7427724240915299E-2</v>
      </c>
      <c r="AJ22" s="12">
        <v>43739</v>
      </c>
      <c r="AK22" s="12">
        <v>43861</v>
      </c>
      <c r="AM22" s="12"/>
    </row>
    <row r="23" spans="2:39" x14ac:dyDescent="0.3">
      <c r="B23" s="3" t="s">
        <v>22</v>
      </c>
      <c r="C23" s="5" t="s">
        <v>144</v>
      </c>
      <c r="D23" s="4" t="s">
        <v>110</v>
      </c>
      <c r="E23" s="12">
        <v>43847</v>
      </c>
      <c r="F23" s="41"/>
      <c r="G23" s="41"/>
      <c r="H23" s="11" t="str">
        <f t="shared" si="0"/>
        <v/>
      </c>
      <c r="I23" s="12"/>
      <c r="L23" s="6"/>
      <c r="M23" s="6"/>
      <c r="N23" s="6"/>
      <c r="O23" s="6"/>
      <c r="P23" s="6"/>
      <c r="Q23" s="6"/>
      <c r="R23" s="6"/>
      <c r="S23" s="6"/>
      <c r="T23" s="6"/>
      <c r="V23" s="7"/>
      <c r="W23" s="7"/>
      <c r="X23" s="7"/>
      <c r="Y23" s="7"/>
      <c r="Z23" s="7"/>
      <c r="AA23" s="7"/>
      <c r="AB23" s="7">
        <v>9.6153846154338696E-2</v>
      </c>
      <c r="AC23" s="7">
        <v>9.6153846154338696E-2</v>
      </c>
      <c r="AD23" s="29"/>
      <c r="AE23" s="7"/>
      <c r="AF23" s="9"/>
      <c r="AG23" s="10"/>
      <c r="AH23" s="10"/>
      <c r="AI23" s="11">
        <v>0</v>
      </c>
      <c r="AJ23" s="12">
        <v>43847</v>
      </c>
      <c r="AM23" s="5"/>
    </row>
    <row r="24" spans="2:39" x14ac:dyDescent="0.3">
      <c r="B24" s="3" t="s">
        <v>23</v>
      </c>
      <c r="C24" s="5" t="s">
        <v>145</v>
      </c>
      <c r="D24" s="4" t="s">
        <v>111</v>
      </c>
      <c r="E24" s="12">
        <v>43924</v>
      </c>
      <c r="F24" s="41"/>
      <c r="G24" s="41">
        <v>6.1600000000034898</v>
      </c>
      <c r="H24" s="11">
        <f t="shared" si="0"/>
        <v>0</v>
      </c>
      <c r="I24" s="12">
        <v>43894</v>
      </c>
      <c r="J24" s="14">
        <v>26.656981753021501</v>
      </c>
      <c r="L24" s="6"/>
      <c r="M24" s="6"/>
      <c r="N24" s="6"/>
      <c r="O24" s="6"/>
      <c r="P24" s="6"/>
      <c r="Q24" s="6"/>
      <c r="R24" s="6"/>
      <c r="S24" s="6"/>
      <c r="T24" s="6"/>
      <c r="V24" s="7"/>
      <c r="W24" s="7"/>
      <c r="X24" s="7">
        <v>2.0000000000436599E-2</v>
      </c>
      <c r="Y24" s="7">
        <v>-5.9615384614517097E-2</v>
      </c>
      <c r="Z24" s="7">
        <v>3.04054054049629E-2</v>
      </c>
      <c r="AA24" s="7">
        <v>-8.0327868851745698E-2</v>
      </c>
      <c r="AB24" s="7">
        <v>0.20081135902553801</v>
      </c>
      <c r="AC24" s="7">
        <v>-4.8986486486683099E-2</v>
      </c>
      <c r="AD24" s="29"/>
      <c r="AE24" s="7"/>
      <c r="AF24" s="9"/>
      <c r="AG24" s="10"/>
      <c r="AH24" s="10"/>
      <c r="AI24" s="11">
        <v>-0.206168831169489</v>
      </c>
      <c r="AJ24" s="12">
        <v>43893</v>
      </c>
      <c r="AK24" s="12">
        <v>43909</v>
      </c>
      <c r="AM24" s="5"/>
    </row>
    <row r="25" spans="2:39" x14ac:dyDescent="0.3">
      <c r="B25" s="3" t="s">
        <v>24</v>
      </c>
      <c r="C25" s="5" t="s">
        <v>146</v>
      </c>
      <c r="D25" s="4" t="s">
        <v>112</v>
      </c>
      <c r="E25" s="12">
        <v>43875</v>
      </c>
      <c r="F25" s="41"/>
      <c r="G25" s="41">
        <v>335.5</v>
      </c>
      <c r="H25" s="11">
        <f t="shared" si="0"/>
        <v>0</v>
      </c>
      <c r="I25" s="12">
        <v>43875</v>
      </c>
      <c r="J25" s="14">
        <v>4.8365691633522498</v>
      </c>
      <c r="L25" s="6"/>
      <c r="M25" s="6"/>
      <c r="N25" s="6"/>
      <c r="O25" s="6"/>
      <c r="P25" s="6"/>
      <c r="Q25" s="6"/>
      <c r="R25" s="6"/>
      <c r="S25" s="6"/>
      <c r="T25" s="6"/>
      <c r="V25" s="7"/>
      <c r="W25" s="7"/>
      <c r="X25" s="7"/>
      <c r="Y25" s="7"/>
      <c r="Z25" s="7">
        <v>4.6949717432653401E-2</v>
      </c>
      <c r="AA25" s="7">
        <v>-2.9366569916419401E-2</v>
      </c>
      <c r="AB25" s="7">
        <v>0.122269503546704</v>
      </c>
      <c r="AC25" s="7">
        <v>6.0098584428487797E-2</v>
      </c>
      <c r="AD25" s="29"/>
      <c r="AE25" s="7"/>
      <c r="AF25" s="9"/>
      <c r="AG25" s="10"/>
      <c r="AH25" s="10"/>
      <c r="AI25" s="11">
        <v>-2.9366569916637698E-2</v>
      </c>
      <c r="AJ25" s="12">
        <v>43651</v>
      </c>
      <c r="AK25" s="12">
        <v>43704</v>
      </c>
      <c r="AL25" s="5">
        <v>112</v>
      </c>
      <c r="AM25" s="12">
        <v>43815</v>
      </c>
    </row>
    <row r="26" spans="2:39" x14ac:dyDescent="0.3">
      <c r="B26" s="3" t="s">
        <v>25</v>
      </c>
      <c r="C26" s="5" t="s">
        <v>147</v>
      </c>
      <c r="D26" s="4" t="s">
        <v>113</v>
      </c>
      <c r="E26" s="12">
        <v>43927</v>
      </c>
      <c r="F26" s="41"/>
      <c r="G26" s="41"/>
      <c r="H26" s="11" t="str">
        <f t="shared" si="0"/>
        <v/>
      </c>
      <c r="I26" s="12"/>
      <c r="L26" s="6"/>
      <c r="M26" s="6">
        <v>2.3166023165686101E-2</v>
      </c>
      <c r="N26" s="6"/>
      <c r="O26" s="6"/>
      <c r="P26" s="6"/>
      <c r="Q26" s="6"/>
      <c r="R26" s="6"/>
      <c r="S26" s="6"/>
      <c r="T26" s="6"/>
      <c r="V26" s="7"/>
      <c r="W26" s="7"/>
      <c r="X26" s="7">
        <v>9.6711798851174501E-3</v>
      </c>
      <c r="Y26" s="7">
        <v>-4.0740740741093802E-2</v>
      </c>
      <c r="Z26" s="7">
        <v>1.53256704979867E-2</v>
      </c>
      <c r="AA26" s="7">
        <v>-4.2201834861771197E-2</v>
      </c>
      <c r="AB26" s="7">
        <v>-3.7593984952763999E-3</v>
      </c>
      <c r="AC26" s="7">
        <v>-3.7593984952763999E-3</v>
      </c>
      <c r="AD26" s="29"/>
      <c r="AE26" s="7"/>
      <c r="AF26" s="9"/>
      <c r="AG26" s="10"/>
      <c r="AH26" s="10"/>
      <c r="AI26" s="11">
        <v>-0.108256880733388</v>
      </c>
      <c r="AJ26" s="12">
        <v>43885</v>
      </c>
      <c r="AK26" s="12">
        <v>43910</v>
      </c>
      <c r="AM26" s="5"/>
    </row>
    <row r="27" spans="2:39" x14ac:dyDescent="0.3">
      <c r="B27" s="3" t="s">
        <v>26</v>
      </c>
      <c r="C27" s="5" t="s">
        <v>148</v>
      </c>
      <c r="D27" s="4" t="s">
        <v>114</v>
      </c>
      <c r="E27" s="12">
        <v>43238</v>
      </c>
      <c r="F27" s="41"/>
      <c r="G27" s="41"/>
      <c r="H27" s="11" t="str">
        <f t="shared" si="0"/>
        <v/>
      </c>
      <c r="I27" s="12"/>
      <c r="J27" s="14">
        <v>0</v>
      </c>
      <c r="L27" s="6"/>
      <c r="M27" s="6"/>
      <c r="N27" s="6"/>
      <c r="O27" s="6"/>
      <c r="P27" s="6"/>
      <c r="Q27" s="6"/>
      <c r="R27" s="6"/>
      <c r="S27" s="6"/>
      <c r="T27" s="6"/>
      <c r="V27" s="7"/>
      <c r="W27" s="7"/>
      <c r="X27" s="7"/>
      <c r="Y27" s="7"/>
      <c r="Z27" s="7"/>
      <c r="AA27" s="7"/>
      <c r="AB27" s="7">
        <v>-4.5238095238382799E-2</v>
      </c>
      <c r="AC27" s="7">
        <v>-4.5238095238382799E-2</v>
      </c>
      <c r="AD27" s="29"/>
      <c r="AE27" s="7"/>
      <c r="AF27" s="9"/>
      <c r="AG27" s="10"/>
      <c r="AH27" s="10"/>
      <c r="AM27" s="5"/>
    </row>
    <row r="28" spans="2:39" x14ac:dyDescent="0.3">
      <c r="B28" s="3" t="s">
        <v>27</v>
      </c>
      <c r="C28" s="5" t="s">
        <v>149</v>
      </c>
      <c r="D28" s="4" t="s">
        <v>115</v>
      </c>
      <c r="E28" s="12">
        <v>43461</v>
      </c>
      <c r="F28" s="41"/>
      <c r="G28" s="41"/>
      <c r="H28" s="11" t="str">
        <f t="shared" si="0"/>
        <v/>
      </c>
      <c r="I28" s="12"/>
      <c r="J28" s="14">
        <v>0</v>
      </c>
      <c r="L28" s="6"/>
      <c r="M28" s="6"/>
      <c r="N28" s="6"/>
      <c r="O28" s="6"/>
      <c r="P28" s="6"/>
      <c r="Q28" s="6"/>
      <c r="R28" s="6"/>
      <c r="S28" s="6"/>
      <c r="T28" s="6"/>
      <c r="V28" s="7"/>
      <c r="W28" s="7"/>
      <c r="X28" s="7"/>
      <c r="Y28" s="7"/>
      <c r="Z28" s="7"/>
      <c r="AA28" s="7"/>
      <c r="AB28" s="7">
        <v>-3.5336976321559598E-2</v>
      </c>
      <c r="AC28" s="7">
        <v>-3.5336976321559598E-2</v>
      </c>
      <c r="AD28" s="29"/>
      <c r="AE28" s="7"/>
      <c r="AF28" s="9"/>
      <c r="AG28" s="10"/>
      <c r="AH28" s="10"/>
      <c r="AM28" s="5"/>
    </row>
    <row r="29" spans="2:39" x14ac:dyDescent="0.3">
      <c r="B29" s="3" t="s">
        <v>28</v>
      </c>
      <c r="C29" s="5" t="s">
        <v>150</v>
      </c>
      <c r="D29" s="4" t="s">
        <v>116</v>
      </c>
      <c r="E29" s="12">
        <v>43425</v>
      </c>
      <c r="F29" s="41"/>
      <c r="G29" s="41"/>
      <c r="H29" s="11" t="str">
        <f t="shared" si="0"/>
        <v/>
      </c>
      <c r="I29" s="12"/>
      <c r="J29" s="14">
        <v>0</v>
      </c>
      <c r="L29" s="6"/>
      <c r="M29" s="6"/>
      <c r="N29" s="6"/>
      <c r="O29" s="6"/>
      <c r="P29" s="6"/>
      <c r="Q29" s="6"/>
      <c r="R29" s="6"/>
      <c r="S29" s="6"/>
      <c r="T29" s="6"/>
      <c r="V29" s="7"/>
      <c r="W29" s="7"/>
      <c r="X29" s="7"/>
      <c r="Y29" s="7"/>
      <c r="Z29" s="7"/>
      <c r="AA29" s="7"/>
      <c r="AB29" s="7"/>
      <c r="AC29" s="7"/>
      <c r="AD29" s="29"/>
      <c r="AE29" s="7"/>
      <c r="AF29" s="9"/>
      <c r="AG29" s="10"/>
      <c r="AH29" s="10"/>
      <c r="AM29" s="5"/>
    </row>
    <row r="30" spans="2:39" x14ac:dyDescent="0.3">
      <c r="B30" s="3" t="s">
        <v>29</v>
      </c>
      <c r="C30" s="5" t="s">
        <v>151</v>
      </c>
      <c r="D30" s="4" t="s">
        <v>117</v>
      </c>
      <c r="E30" s="12"/>
      <c r="F30" s="41"/>
      <c r="G30" s="41"/>
      <c r="H30" s="11" t="str">
        <f t="shared" si="0"/>
        <v/>
      </c>
      <c r="I30" s="12"/>
      <c r="L30" s="6"/>
      <c r="M30" s="6"/>
      <c r="N30" s="6"/>
      <c r="O30" s="6"/>
      <c r="P30" s="6"/>
      <c r="Q30" s="6"/>
      <c r="R30" s="6"/>
      <c r="S30" s="6"/>
      <c r="T30" s="6"/>
      <c r="V30" s="7"/>
      <c r="W30" s="7"/>
      <c r="X30" s="7"/>
      <c r="Y30" s="7"/>
      <c r="Z30" s="7"/>
      <c r="AA30" s="7"/>
      <c r="AB30" s="7"/>
      <c r="AC30" s="7"/>
      <c r="AD30" s="29"/>
      <c r="AE30" s="7"/>
      <c r="AF30" s="9"/>
      <c r="AG30" s="10"/>
      <c r="AH30" s="10"/>
      <c r="AM30" s="5"/>
    </row>
    <row r="31" spans="2:39" x14ac:dyDescent="0.3">
      <c r="B31" s="3" t="s">
        <v>30</v>
      </c>
      <c r="C31" s="5" t="s">
        <v>152</v>
      </c>
      <c r="D31" s="4" t="s">
        <v>118</v>
      </c>
      <c r="E31" s="12">
        <v>43929</v>
      </c>
      <c r="F31" s="41"/>
      <c r="G31" s="41">
        <v>86.680000000051194</v>
      </c>
      <c r="H31" s="11">
        <f t="shared" si="0"/>
        <v>0</v>
      </c>
      <c r="I31" s="12">
        <v>43929</v>
      </c>
      <c r="J31" s="14">
        <v>28.530851274937401</v>
      </c>
      <c r="L31" s="6"/>
      <c r="M31" s="6">
        <v>7.3213248106185303E-3</v>
      </c>
      <c r="N31" s="6"/>
      <c r="O31" s="6"/>
      <c r="P31" s="6"/>
      <c r="Q31" s="6"/>
      <c r="R31" s="6"/>
      <c r="S31" s="6"/>
      <c r="T31" s="6"/>
      <c r="V31" s="7"/>
      <c r="W31" s="7"/>
      <c r="X31" s="7">
        <v>4.5747800595563604E-3</v>
      </c>
      <c r="Y31" s="7">
        <v>-2.3153507754614098E-3</v>
      </c>
      <c r="Z31" s="7">
        <v>9.3105480264057405E-3</v>
      </c>
      <c r="AA31" s="7">
        <v>3.2407407416030799E-3</v>
      </c>
      <c r="AB31" s="7">
        <v>2.57988165685674E-2</v>
      </c>
      <c r="AC31" s="7">
        <v>-6.6722268566081801E-3</v>
      </c>
      <c r="AD31" s="29"/>
      <c r="AE31" s="7"/>
      <c r="AF31" s="9"/>
      <c r="AG31" s="10"/>
      <c r="AH31" s="10"/>
      <c r="AI31" s="11">
        <v>-2.83219258898498E-3</v>
      </c>
      <c r="AJ31" s="12">
        <v>43717</v>
      </c>
      <c r="AK31" s="12">
        <v>43808</v>
      </c>
      <c r="AL31" s="5">
        <v>90</v>
      </c>
      <c r="AM31" s="12">
        <v>43847</v>
      </c>
    </row>
    <row r="32" spans="2:39" x14ac:dyDescent="0.3">
      <c r="B32" s="3" t="s">
        <v>31</v>
      </c>
      <c r="C32" s="5" t="s">
        <v>153</v>
      </c>
      <c r="D32" s="4" t="s">
        <v>119</v>
      </c>
      <c r="E32" s="12">
        <v>43935</v>
      </c>
      <c r="F32" s="41">
        <v>38.650000000023297</v>
      </c>
      <c r="G32" s="41">
        <v>44.650000000023297</v>
      </c>
      <c r="H32" s="11">
        <f t="shared" si="0"/>
        <v>0.86562150055998055</v>
      </c>
      <c r="I32" s="12">
        <v>43846</v>
      </c>
      <c r="J32" s="14">
        <v>3.8184113944247402</v>
      </c>
      <c r="L32" s="6">
        <v>2.2486772488264299E-2</v>
      </c>
      <c r="M32" s="6">
        <v>3.03918954941764E-2</v>
      </c>
      <c r="N32" s="6">
        <v>-6.8674698794930003E-2</v>
      </c>
      <c r="O32" s="6"/>
      <c r="P32" s="6"/>
      <c r="Q32" s="6"/>
      <c r="R32" s="6"/>
      <c r="S32" s="6"/>
      <c r="T32" s="6">
        <v>-0.119389382546651</v>
      </c>
      <c r="V32" s="7"/>
      <c r="W32" s="7"/>
      <c r="X32" s="7">
        <v>4.8058116793981802E-2</v>
      </c>
      <c r="Y32" s="7">
        <v>-6.4249533458714703E-2</v>
      </c>
      <c r="Z32" s="7">
        <v>3.34224598936999E-2</v>
      </c>
      <c r="AA32" s="7">
        <v>-9.2273236282344406E-2</v>
      </c>
      <c r="AB32" s="7">
        <v>0.322766570605454</v>
      </c>
      <c r="AC32" s="7">
        <v>-0.119389382546651</v>
      </c>
      <c r="AD32" s="29"/>
      <c r="AE32" s="7"/>
      <c r="AF32" s="9"/>
      <c r="AG32" s="10"/>
      <c r="AH32" s="10"/>
      <c r="AI32" s="11">
        <v>-0.213885778276308</v>
      </c>
      <c r="AJ32" s="12">
        <v>43846</v>
      </c>
      <c r="AK32" s="12">
        <v>43906</v>
      </c>
      <c r="AM32" s="5"/>
    </row>
    <row r="33" spans="2:39" x14ac:dyDescent="0.3">
      <c r="B33" s="3" t="s">
        <v>32</v>
      </c>
      <c r="C33" s="5" t="s">
        <v>154</v>
      </c>
      <c r="D33" s="4" t="s">
        <v>120</v>
      </c>
      <c r="E33" s="12">
        <v>43732</v>
      </c>
      <c r="F33" s="41"/>
      <c r="G33" s="41">
        <v>94.800000000046595</v>
      </c>
      <c r="H33" s="11">
        <f t="shared" si="0"/>
        <v>0</v>
      </c>
      <c r="I33" s="12">
        <v>43732</v>
      </c>
      <c r="J33" s="14">
        <v>0.53989816733077201</v>
      </c>
      <c r="L33" s="6"/>
      <c r="M33" s="6"/>
      <c r="N33" s="6"/>
      <c r="O33" s="6"/>
      <c r="P33" s="6"/>
      <c r="Q33" s="6"/>
      <c r="R33" s="6"/>
      <c r="S33" s="6"/>
      <c r="T33" s="6"/>
      <c r="V33" s="7"/>
      <c r="W33" s="7"/>
      <c r="X33" s="7"/>
      <c r="Y33" s="7"/>
      <c r="Z33" s="7">
        <v>1.9683768958202601E-2</v>
      </c>
      <c r="AA33" s="7">
        <v>1.9683768958202601E-2</v>
      </c>
      <c r="AB33" s="7">
        <v>7.3446327683996102E-2</v>
      </c>
      <c r="AC33" s="7">
        <v>4.9005847951775601E-2</v>
      </c>
      <c r="AD33" s="29"/>
      <c r="AE33" s="7"/>
      <c r="AF33" s="9"/>
      <c r="AG33" s="10"/>
      <c r="AH33" s="10"/>
      <c r="AI33" s="11">
        <v>-2.3698193411073602E-2</v>
      </c>
      <c r="AJ33" s="12">
        <v>43634</v>
      </c>
      <c r="AK33" s="12">
        <v>43711</v>
      </c>
      <c r="AL33" s="5">
        <v>68</v>
      </c>
      <c r="AM33" s="12">
        <v>43732</v>
      </c>
    </row>
    <row r="34" spans="2:39" x14ac:dyDescent="0.3">
      <c r="B34" s="3" t="s">
        <v>33</v>
      </c>
      <c r="C34" s="5" t="s">
        <v>155</v>
      </c>
      <c r="D34" s="4" t="s">
        <v>121</v>
      </c>
      <c r="E34" s="12"/>
      <c r="F34" s="41"/>
      <c r="G34" s="41"/>
      <c r="H34" s="11" t="str">
        <f t="shared" si="0"/>
        <v/>
      </c>
      <c r="I34" s="12"/>
      <c r="L34" s="6"/>
      <c r="M34" s="6"/>
      <c r="N34" s="6"/>
      <c r="O34" s="6"/>
      <c r="P34" s="6"/>
      <c r="Q34" s="6"/>
      <c r="R34" s="6"/>
      <c r="S34" s="6"/>
      <c r="T34" s="6"/>
      <c r="V34" s="7"/>
      <c r="W34" s="7"/>
      <c r="X34" s="7"/>
      <c r="Y34" s="7"/>
      <c r="Z34" s="7"/>
      <c r="AA34" s="7"/>
      <c r="AB34" s="7"/>
      <c r="AC34" s="7"/>
      <c r="AD34" s="29"/>
      <c r="AE34" s="7"/>
      <c r="AF34" s="9"/>
      <c r="AG34" s="10"/>
      <c r="AH34" s="10"/>
      <c r="AM34" s="5"/>
    </row>
    <row r="35" spans="2:39" x14ac:dyDescent="0.3">
      <c r="B35" s="3" t="s">
        <v>34</v>
      </c>
      <c r="C35" s="5" t="s">
        <v>156</v>
      </c>
      <c r="D35" s="4" t="s">
        <v>122</v>
      </c>
      <c r="E35" s="12">
        <v>43894</v>
      </c>
      <c r="F35" s="41"/>
      <c r="G35" s="41">
        <v>333.5</v>
      </c>
      <c r="H35" s="11">
        <f t="shared" si="0"/>
        <v>0</v>
      </c>
      <c r="I35" s="12">
        <v>43852</v>
      </c>
      <c r="J35" s="14">
        <v>6.1387497609481203</v>
      </c>
      <c r="L35" s="6"/>
      <c r="M35" s="6"/>
      <c r="N35" s="6"/>
      <c r="O35" s="6"/>
      <c r="P35" s="6"/>
      <c r="Q35" s="6"/>
      <c r="R35" s="6"/>
      <c r="S35" s="6"/>
      <c r="T35" s="6"/>
      <c r="V35" s="7"/>
      <c r="W35" s="7"/>
      <c r="X35" s="7">
        <v>-4.0565876934124398E-3</v>
      </c>
      <c r="Y35" s="7">
        <v>-5.84415584398812E-3</v>
      </c>
      <c r="Z35" s="7">
        <v>5.1471633727487601E-2</v>
      </c>
      <c r="AA35" s="7">
        <v>-3.4525362070780802E-2</v>
      </c>
      <c r="AB35" s="7">
        <v>0.23926884370681401</v>
      </c>
      <c r="AC35" s="7">
        <v>-0.101163005353592</v>
      </c>
      <c r="AD35" s="29"/>
      <c r="AE35" s="7"/>
      <c r="AF35" s="9"/>
      <c r="AG35" s="10"/>
      <c r="AH35" s="10"/>
      <c r="AI35" s="11">
        <v>-8.1859070464270198E-2</v>
      </c>
      <c r="AJ35" s="12">
        <v>43852</v>
      </c>
      <c r="AK35" s="12">
        <v>43894</v>
      </c>
      <c r="AM35" s="5"/>
    </row>
    <row r="36" spans="2:39" x14ac:dyDescent="0.3">
      <c r="B36" s="3" t="s">
        <v>35</v>
      </c>
      <c r="C36" s="5" t="s">
        <v>157</v>
      </c>
      <c r="D36" s="4" t="s">
        <v>123</v>
      </c>
      <c r="E36" s="12">
        <v>43591</v>
      </c>
      <c r="F36" s="41"/>
      <c r="G36" s="41">
        <v>196.13999999989801</v>
      </c>
      <c r="H36" s="11">
        <f t="shared" si="0"/>
        <v>0</v>
      </c>
      <c r="I36" s="12">
        <v>43591</v>
      </c>
      <c r="J36" s="14">
        <v>0.797062948207371</v>
      </c>
      <c r="L36" s="6"/>
      <c r="M36" s="6"/>
      <c r="N36" s="6"/>
      <c r="O36" s="6"/>
      <c r="P36" s="6"/>
      <c r="Q36" s="6"/>
      <c r="R36" s="6"/>
      <c r="S36" s="6"/>
      <c r="T36" s="6"/>
      <c r="V36" s="7"/>
      <c r="W36" s="7"/>
      <c r="X36" s="7"/>
      <c r="Y36" s="7"/>
      <c r="Z36" s="7"/>
      <c r="AA36" s="7"/>
      <c r="AB36" s="7">
        <v>6.5069072454207302E-2</v>
      </c>
      <c r="AC36" s="7">
        <v>3.8382127164368299E-2</v>
      </c>
      <c r="AD36" s="29"/>
      <c r="AE36" s="7"/>
      <c r="AF36" s="9"/>
      <c r="AG36" s="10"/>
      <c r="AH36" s="10"/>
      <c r="AI36" s="11">
        <v>0</v>
      </c>
      <c r="AJ36" s="12">
        <v>43591</v>
      </c>
      <c r="AM36" s="5"/>
    </row>
    <row r="37" spans="2:39" x14ac:dyDescent="0.3">
      <c r="B37" s="3" t="s">
        <v>36</v>
      </c>
      <c r="C37" s="5" t="s">
        <v>158</v>
      </c>
      <c r="D37" s="4" t="s">
        <v>124</v>
      </c>
      <c r="E37" s="12">
        <v>43924</v>
      </c>
      <c r="F37" s="41"/>
      <c r="G37" s="41">
        <v>54.880000000004699</v>
      </c>
      <c r="H37" s="11">
        <f t="shared" si="0"/>
        <v>0</v>
      </c>
      <c r="I37" s="12">
        <v>43924</v>
      </c>
      <c r="J37" s="14">
        <v>5.9034262948203797E-2</v>
      </c>
      <c r="L37" s="6"/>
      <c r="M37" s="6"/>
      <c r="N37" s="6"/>
      <c r="O37" s="6"/>
      <c r="P37" s="6"/>
      <c r="Q37" s="6"/>
      <c r="R37" s="6"/>
      <c r="S37" s="6"/>
      <c r="T37" s="6"/>
      <c r="V37" s="7"/>
      <c r="W37" s="7"/>
      <c r="X37" s="7"/>
      <c r="Y37" s="7"/>
      <c r="Z37" s="7"/>
      <c r="AA37" s="7"/>
      <c r="AB37" s="7">
        <v>6.6006600663968103E-3</v>
      </c>
      <c r="AC37" s="7">
        <v>-0.10032786885218201</v>
      </c>
      <c r="AD37" s="29"/>
      <c r="AE37" s="7"/>
      <c r="AF37" s="9"/>
      <c r="AG37" s="10"/>
      <c r="AH37" s="10"/>
      <c r="AI37" s="11">
        <v>0</v>
      </c>
      <c r="AJ37" s="12">
        <v>43924</v>
      </c>
      <c r="AM37" s="5"/>
    </row>
    <row r="38" spans="2:39" x14ac:dyDescent="0.3">
      <c r="B38" s="3" t="s">
        <v>37</v>
      </c>
      <c r="C38" s="5" t="s">
        <v>159</v>
      </c>
      <c r="D38" s="4" t="s">
        <v>125</v>
      </c>
      <c r="E38" s="12">
        <v>43928</v>
      </c>
      <c r="F38" s="40"/>
      <c r="G38" s="40">
        <v>115.979999999981</v>
      </c>
      <c r="H38" s="11">
        <f t="shared" si="0"/>
        <v>0</v>
      </c>
      <c r="I38" s="12">
        <v>43928</v>
      </c>
      <c r="J38" s="14">
        <v>2.0457387251015802</v>
      </c>
      <c r="L38" s="6"/>
      <c r="M38" s="6"/>
      <c r="N38" s="6"/>
      <c r="O38" s="6"/>
      <c r="P38" s="6"/>
      <c r="Q38" s="6"/>
      <c r="R38" s="6"/>
      <c r="S38" s="6"/>
      <c r="T38" s="6"/>
      <c r="V38" s="7"/>
      <c r="W38" s="7"/>
      <c r="X38" s="7"/>
      <c r="Y38" s="7"/>
      <c r="Z38" s="7">
        <v>5.1495920217348598E-2</v>
      </c>
      <c r="AA38" s="7">
        <v>-3.2456140350404901E-2</v>
      </c>
      <c r="AB38" s="7">
        <v>6.7883142666687504E-2</v>
      </c>
      <c r="AC38" s="7">
        <v>-3.6000729128318198E-2</v>
      </c>
      <c r="AD38" s="29"/>
      <c r="AE38" s="7"/>
      <c r="AF38" s="9"/>
      <c r="AG38" s="10"/>
      <c r="AH38" s="10"/>
      <c r="AI38" s="11">
        <v>-3.2456140350477697E-2</v>
      </c>
      <c r="AJ38" s="12">
        <v>43866</v>
      </c>
      <c r="AK38" s="12">
        <v>43907</v>
      </c>
      <c r="AL38" s="5">
        <v>44</v>
      </c>
      <c r="AM38" s="48">
        <v>43928</v>
      </c>
    </row>
    <row r="39" spans="2:39" x14ac:dyDescent="0.3">
      <c r="B39" s="3" t="s">
        <v>38</v>
      </c>
      <c r="C39" s="5" t="s">
        <v>160</v>
      </c>
      <c r="D39" s="3" t="s">
        <v>126</v>
      </c>
    </row>
    <row r="40" spans="2:39" x14ac:dyDescent="0.3">
      <c r="B40" s="3" t="s">
        <v>39</v>
      </c>
    </row>
    <row r="41" spans="2:39" x14ac:dyDescent="0.3">
      <c r="B41" s="3" t="s">
        <v>40</v>
      </c>
    </row>
    <row r="42" spans="2:39" x14ac:dyDescent="0.3">
      <c r="B42" s="3" t="s">
        <v>41</v>
      </c>
    </row>
    <row r="43" spans="2:39" x14ac:dyDescent="0.3">
      <c r="B43" s="3" t="s">
        <v>42</v>
      </c>
    </row>
    <row r="44" spans="2:39" x14ac:dyDescent="0.3">
      <c r="B44" s="3" t="s">
        <v>43</v>
      </c>
    </row>
    <row r="45" spans="2:39" x14ac:dyDescent="0.3">
      <c r="B45" s="3" t="s">
        <v>44</v>
      </c>
    </row>
    <row r="46" spans="2:39" x14ac:dyDescent="0.3">
      <c r="B46" s="3" t="s">
        <v>45</v>
      </c>
    </row>
    <row r="47" spans="2:39" x14ac:dyDescent="0.3">
      <c r="B47" s="3" t="s">
        <v>46</v>
      </c>
    </row>
    <row r="48" spans="2:39" x14ac:dyDescent="0.3">
      <c r="B48" s="3" t="s">
        <v>47</v>
      </c>
    </row>
    <row r="49" spans="2:2" x14ac:dyDescent="0.3">
      <c r="B49" s="3" t="s">
        <v>48</v>
      </c>
    </row>
    <row r="50" spans="2:2" x14ac:dyDescent="0.3">
      <c r="B50" s="3" t="s">
        <v>49</v>
      </c>
    </row>
    <row r="51" spans="2:2" x14ac:dyDescent="0.3">
      <c r="B51" s="3" t="s">
        <v>50</v>
      </c>
    </row>
    <row r="52" spans="2:2" x14ac:dyDescent="0.3">
      <c r="B52" s="3" t="s">
        <v>51</v>
      </c>
    </row>
    <row r="53" spans="2:2" x14ac:dyDescent="0.3">
      <c r="B53" s="3" t="s">
        <v>52</v>
      </c>
    </row>
    <row r="54" spans="2:2" x14ac:dyDescent="0.3">
      <c r="B54" s="3" t="s">
        <v>53</v>
      </c>
    </row>
    <row r="55" spans="2:2" x14ac:dyDescent="0.3">
      <c r="B55" s="3" t="s">
        <v>54</v>
      </c>
    </row>
    <row r="56" spans="2:2" x14ac:dyDescent="0.3">
      <c r="B56" s="3" t="s">
        <v>55</v>
      </c>
    </row>
    <row r="57" spans="2:2" x14ac:dyDescent="0.3">
      <c r="B57" s="3" t="s">
        <v>56</v>
      </c>
    </row>
    <row r="58" spans="2:2" x14ac:dyDescent="0.3">
      <c r="B58" s="3" t="s">
        <v>57</v>
      </c>
    </row>
    <row r="59" spans="2:2" x14ac:dyDescent="0.3">
      <c r="B59" s="3" t="s">
        <v>58</v>
      </c>
    </row>
    <row r="60" spans="2:2" x14ac:dyDescent="0.3">
      <c r="B60" s="3" t="s">
        <v>59</v>
      </c>
    </row>
    <row r="61" spans="2:2" x14ac:dyDescent="0.3">
      <c r="B61" s="3" t="s">
        <v>60</v>
      </c>
    </row>
    <row r="62" spans="2:2" x14ac:dyDescent="0.3">
      <c r="B62" s="3" t="s">
        <v>61</v>
      </c>
    </row>
    <row r="63" spans="2:2" x14ac:dyDescent="0.3">
      <c r="B63" s="3" t="s">
        <v>62</v>
      </c>
    </row>
    <row r="64" spans="2:2" x14ac:dyDescent="0.3">
      <c r="B64" s="3" t="s">
        <v>63</v>
      </c>
    </row>
    <row r="65" spans="2:2" x14ac:dyDescent="0.3">
      <c r="B65" s="3" t="s">
        <v>64</v>
      </c>
    </row>
    <row r="66" spans="2:2" x14ac:dyDescent="0.3">
      <c r="B66" s="3" t="s">
        <v>65</v>
      </c>
    </row>
    <row r="67" spans="2:2" x14ac:dyDescent="0.3">
      <c r="B67" s="3" t="s">
        <v>66</v>
      </c>
    </row>
    <row r="68" spans="2:2" x14ac:dyDescent="0.3">
      <c r="B68" s="3" t="s">
        <v>67</v>
      </c>
    </row>
    <row r="69" spans="2:2" x14ac:dyDescent="0.3">
      <c r="B69" s="3" t="s">
        <v>68</v>
      </c>
    </row>
    <row r="70" spans="2:2" x14ac:dyDescent="0.3">
      <c r="B70" s="3" t="s">
        <v>69</v>
      </c>
    </row>
    <row r="71" spans="2:2" x14ac:dyDescent="0.3">
      <c r="B71" s="3" t="s">
        <v>70</v>
      </c>
    </row>
    <row r="72" spans="2:2" x14ac:dyDescent="0.3">
      <c r="B72" s="3" t="s">
        <v>71</v>
      </c>
    </row>
    <row r="73" spans="2:2" x14ac:dyDescent="0.3">
      <c r="B73" s="3" t="s">
        <v>72</v>
      </c>
    </row>
    <row r="74" spans="2:2" x14ac:dyDescent="0.3">
      <c r="B74" s="3" t="s">
        <v>73</v>
      </c>
    </row>
    <row r="75" spans="2:2" x14ac:dyDescent="0.3">
      <c r="B75" s="3" t="s">
        <v>74</v>
      </c>
    </row>
    <row r="76" spans="2:2" x14ac:dyDescent="0.3">
      <c r="B76" s="3" t="s">
        <v>75</v>
      </c>
    </row>
    <row r="77" spans="2:2" x14ac:dyDescent="0.3">
      <c r="B77" s="3" t="s">
        <v>76</v>
      </c>
    </row>
    <row r="78" spans="2:2" x14ac:dyDescent="0.3">
      <c r="B78" s="3" t="s">
        <v>77</v>
      </c>
    </row>
    <row r="79" spans="2:2" x14ac:dyDescent="0.3">
      <c r="B79" s="3" t="s">
        <v>78</v>
      </c>
    </row>
    <row r="80" spans="2:2" x14ac:dyDescent="0.3">
      <c r="B80" s="3" t="s">
        <v>79</v>
      </c>
    </row>
    <row r="81" spans="2:2" x14ac:dyDescent="0.3">
      <c r="B81" s="3" t="s">
        <v>80</v>
      </c>
    </row>
    <row r="82" spans="2:2" x14ac:dyDescent="0.3">
      <c r="B82" s="3" t="s">
        <v>81</v>
      </c>
    </row>
    <row r="83" spans="2:2" x14ac:dyDescent="0.3">
      <c r="B83" s="3" t="s">
        <v>82</v>
      </c>
    </row>
    <row r="84" spans="2:2" x14ac:dyDescent="0.3">
      <c r="B84" s="3" t="s">
        <v>83</v>
      </c>
    </row>
    <row r="85" spans="2:2" x14ac:dyDescent="0.3">
      <c r="B85" s="3" t="s">
        <v>84</v>
      </c>
    </row>
    <row r="86" spans="2:2" x14ac:dyDescent="0.3">
      <c r="B86" s="3" t="s">
        <v>85</v>
      </c>
    </row>
    <row r="87" spans="2:2" x14ac:dyDescent="0.3">
      <c r="B87" s="3" t="s">
        <v>86</v>
      </c>
    </row>
    <row r="88" spans="2:2" x14ac:dyDescent="0.3">
      <c r="B88" s="3" t="s">
        <v>87</v>
      </c>
    </row>
    <row r="89" spans="2:2" x14ac:dyDescent="0.3">
      <c r="B89" s="3" t="s">
        <v>88</v>
      </c>
    </row>
    <row r="90" spans="2:2" x14ac:dyDescent="0.3">
      <c r="B90" s="3" t="s">
        <v>89</v>
      </c>
    </row>
    <row r="91" spans="2:2" x14ac:dyDescent="0.3">
      <c r="B91" s="3" t="s">
        <v>90</v>
      </c>
    </row>
    <row r="92" spans="2:2" x14ac:dyDescent="0.3">
      <c r="B92" s="3" t="s">
        <v>91</v>
      </c>
    </row>
    <row r="93" spans="2:2" x14ac:dyDescent="0.3">
      <c r="B93" s="3" t="s">
        <v>92</v>
      </c>
    </row>
  </sheetData>
  <mergeCells count="1">
    <mergeCell ref="V4:AM4"/>
  </mergeCells>
  <conditionalFormatting sqref="L6:T38 B6:J38 V6:AM38">
    <cfRule type="expression" dxfId="5" priority="14">
      <formula>MOD(ROW(),2)</formula>
    </cfRule>
  </conditionalFormatting>
  <conditionalFormatting sqref="M6:M38">
    <cfRule type="expression" dxfId="4" priority="11">
      <formula>MOD(ROW(),2)</formula>
    </cfRule>
  </conditionalFormatting>
  <conditionalFormatting sqref="L6:L38">
    <cfRule type="expression" dxfId="3" priority="8">
      <formula>MOD(ROW(),2)</formula>
    </cfRule>
  </conditionalFormatting>
  <conditionalFormatting sqref="N6:T38">
    <cfRule type="expression" dxfId="2" priority="9">
      <formula>MOD(ROW(),2)</formula>
    </cfRule>
  </conditionalFormatting>
  <conditionalFormatting sqref="C6:C22">
    <cfRule type="duplicateValues" dxfId="1" priority="2"/>
  </conditionalFormatting>
  <conditionalFormatting sqref="C6:C2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Mª Silva</dc:creator>
  <cp:lastModifiedBy>Eduardo</cp:lastModifiedBy>
  <dcterms:created xsi:type="dcterms:W3CDTF">2018-10-07T16:21:32Z</dcterms:created>
  <dcterms:modified xsi:type="dcterms:W3CDTF">2020-04-15T15:50:30Z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1271432110</vt:lpwstr>
  </property>
  <property fmtid="{D5CDD505-2E9C-101B-9397-08002B2CF9AE}" pid="3" name="EcoUpdateMessage">
    <vt:lpwstr>2020/04/15-15:35:10</vt:lpwstr>
  </property>
  <property fmtid="{D5CDD505-2E9C-101B-9397-08002B2CF9AE}" pid="4" name="EcoUpdateStatus">
    <vt:lpwstr>2020-04-14=BRA:St,ME,Fd,TP;USA:St;ARG:St,ME,Fd,TP;MEX:St,ME,Fd;CHL:St,ME;COL:St,ME;PER:St,ME,Fd,TP|2020-04-15=USA:ME|2000-07-28=USA:TP|2020-04-13=MEX:TP;CHL:Fd;COL:Fd|2020-04-02=CHL:TP|2014-02-26=VEN:St|2002-11-08=JPN:St|2020-04-09=GBR:St,ME|2016-08-18=NN</vt:lpwstr>
  </property>
</Properties>
</file>