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emery\My Drive\G-WORKING FOLDER\Excel Gallery\"/>
    </mc:Choice>
  </mc:AlternateContent>
  <xr:revisionPtr revIDLastSave="0" documentId="13_ncr:1_{568C98F3-C281-426C-9648-7A0AE797FC8F}" xr6:coauthVersionLast="47" xr6:coauthVersionMax="47" xr10:uidLastSave="{00000000-0000-0000-0000-000000000000}"/>
  <bookViews>
    <workbookView xWindow="38280" yWindow="-285" windowWidth="38640" windowHeight="21120" xr2:uid="{00000000-000D-0000-FFFF-FFFF00000000}"/>
  </bookViews>
  <sheets>
    <sheet name="ETFs" sheetId="1" r:id="rId1"/>
  </sheets>
  <definedNames>
    <definedName name="_ECO_RANGE_ID04eabce831784beea36e08212301a808" localSheetId="0" hidden="1">ETFs!$E$6:$E$104</definedName>
    <definedName name="_ECO_RANGE_ID0885ccdbc5224720903ed51e0210af1e" localSheetId="0" hidden="1">ETFs!$Q$6:$Q$104</definedName>
    <definedName name="_ECO_RANGE_ID0b9721a1b237420bb418835decc585d3" localSheetId="0" hidden="1">ETFs!$O$6:$O$104</definedName>
    <definedName name="_ECO_RANGE_ID0fa07b5cb527494a8e50edf9e8b7bd8c" localSheetId="0" hidden="1">ETFs!$X$6:$X$104</definedName>
    <definedName name="_ECO_RANGE_ID135358e64b6449788d9c050da5cc5c12" localSheetId="0" hidden="1">ETFs!$I$6:$I$104</definedName>
    <definedName name="_ECO_RANGE_ID24739db69f6e41f19badfeb4d874f4f2" localSheetId="0" hidden="1">ETFs!$N$6:$N$104</definedName>
    <definedName name="_ECO_RANGE_ID2d822aedefbe4c5da8c4e87b5a5e046a" localSheetId="0" hidden="1">ETFs!$S$6:$S$104</definedName>
    <definedName name="_ECO_RANGE_ID2ed87a329d53425d9f09880a2a28af9c" localSheetId="0" hidden="1">ETFs!$C$6:$C$104</definedName>
    <definedName name="_ECO_RANGE_ID3b21d274c58d478cbe23d814ededef7d" localSheetId="0" hidden="1">ETFs!$L$6:$L$104</definedName>
    <definedName name="_ECO_RANGE_ID48f78b7bc1d948049cf392e611942d71" localSheetId="0" hidden="1">ETFs!$V$6:$V$104</definedName>
    <definedName name="_ECO_RANGE_ID491da4744173485dbb622bc5ef98b71d" localSheetId="0" hidden="1">ETFs!$W$6:$W$104</definedName>
    <definedName name="_ECO_RANGE_ID5096ca9a3ad64870b0c35d40b94fac55" localSheetId="0" hidden="1">ETFs!$T$6:$T$104</definedName>
    <definedName name="_ECO_RANGE_ID57e6ea1330ee4fceabdd3b41f2f71e0b" localSheetId="0" hidden="1">ETFs!$AG$6:$AG$104</definedName>
    <definedName name="_ECO_RANGE_ID6a130efa040e46f1b67e511caa13fffb" localSheetId="0" hidden="1">ETFs!$J$6:$J$104</definedName>
    <definedName name="_ECO_RANGE_ID6a3c887f405746bb84885026f32b16f1" localSheetId="0" hidden="1">ETFs!$AA$6:$AA$104</definedName>
    <definedName name="_ECO_RANGE_ID71a48f6ce7a54635a68fc15ec2b72731" localSheetId="0" hidden="1">ETFs!$F$6:$F$104</definedName>
    <definedName name="_ECO_RANGE_ID7b534ea77bb34fd4a49cab897e10295d" localSheetId="0" hidden="1">ETFs!$D$6:$D$104</definedName>
    <definedName name="_ECO_RANGE_ID9c305912ef70448fa50686f8e1d27e92" localSheetId="0" hidden="1">ETFs!$AD$6:$AD$104</definedName>
    <definedName name="_ECO_RANGE_IDb07451cc93644994ab5fea2de41b71f9" localSheetId="0" hidden="1">ETFs!$AE$6:$AE$104</definedName>
    <definedName name="_ECO_RANGE_IDb81d8fd7a4e742ba9ff65257e11af22c" localSheetId="0" hidden="1">ETFs!$Z$6:$Z$104</definedName>
    <definedName name="_ECO_RANGE_IDb98b74fe5a3447b2a92ba5f16e4d243c" localSheetId="0" hidden="1">ETFs!$G$6:$G$104</definedName>
    <definedName name="_ECO_RANGE_IDbc1d4dad98fd4a80a57544ffbc72c05b" localSheetId="0" hidden="1">ETFs!$R$6:$R$104</definedName>
    <definedName name="_ECO_RANGE_IDc26fec2bd11d45968f88be796a053985" localSheetId="0" hidden="1">ETFs!$P$6:$P$104</definedName>
    <definedName name="_ECO_RANGE_IDd4ae800c06314fc098508e5fa93669d8" localSheetId="0" hidden="1">ETFs!$AF$6:$AF$104</definedName>
    <definedName name="_ECO_RANGE_IDd4e9efe444b2401990937fc590e3fab1" localSheetId="0" hidden="1">ETFs!$M$6:$M$104</definedName>
    <definedName name="_ECO_RANGE_IDe11e52455de34927a7522a3318938ea1" localSheetId="0" hidden="1">ETFs!$AB$6:$AB$104</definedName>
    <definedName name="_ECO_RANGE_IDe2d9575ccd2d4c1ca80b6433acf91cfa" localSheetId="0" hidden="1">ETFs!$Y$6:$Y$104</definedName>
    <definedName name="_ECO_RANGE_IDf3bd96c962564438a0ab8bdf5a6b5979" localSheetId="0" hidden="1">ETFs!$AC$6:$AC$104</definedName>
    <definedName name="_ECO_RANGE_IDf89d7fe4370e40728ea88de33740a859" localSheetId="0" hidden="1">ETFs!$AH$6:$AH$104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4" i="1" l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15" i="1"/>
  <c r="D5" i="1"/>
  <c r="E5" i="1"/>
  <c r="C3" i="1"/>
  <c r="AB5" i="1"/>
  <c r="C5" i="1"/>
  <c r="V5" i="1"/>
  <c r="G5" i="1"/>
  <c r="W5" i="1"/>
  <c r="I5" i="1"/>
  <c r="P5" i="1"/>
  <c r="L5" i="1"/>
  <c r="T5" i="1"/>
  <c r="J5" i="1"/>
  <c r="Z5" i="1"/>
  <c r="N5" i="1"/>
  <c r="F5" i="1"/>
  <c r="O5" i="1"/>
  <c r="AG5" i="1"/>
  <c r="AE5" i="1"/>
  <c r="AD5" i="1"/>
  <c r="S5" i="1"/>
  <c r="AF5" i="1"/>
  <c r="AA5" i="1"/>
  <c r="AC5" i="1"/>
  <c r="Y5" i="1"/>
  <c r="H74" i="1" l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Q5" i="1"/>
  <c r="X5" i="1"/>
  <c r="AH5" i="1"/>
  <c r="M5" i="1"/>
  <c r="R5" i="1"/>
  <c r="H6" i="1" l="1"/>
  <c r="H7" i="1" l="1"/>
  <c r="H8" i="1"/>
  <c r="H9" i="1"/>
  <c r="H10" i="1"/>
  <c r="H11" i="1"/>
  <c r="H12" i="1"/>
  <c r="H13" i="1"/>
  <c r="H14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</calcChain>
</file>

<file path=xl/sharedStrings.xml><?xml version="1.0" encoding="utf-8"?>
<sst xmlns="http://schemas.openxmlformats.org/spreadsheetml/2006/main" count="306" uniqueCount="306">
  <si>
    <t>12M</t>
  </si>
  <si>
    <t>AMLP&lt;XNYS&gt;</t>
  </si>
  <si>
    <t>XLC&lt;XNYS&gt;</t>
  </si>
  <si>
    <t>ASHR&lt;XNYS&gt;</t>
  </si>
  <si>
    <t>NUGT&lt;XNYS&gt;</t>
  </si>
  <si>
    <t>JNUG&lt;XNYS&gt;</t>
  </si>
  <si>
    <t>SPXS&lt;XNYS&gt;</t>
  </si>
  <si>
    <t>SPXL&lt;XNYS&gt;</t>
  </si>
  <si>
    <t>SOXL&lt;XNYS&gt;</t>
  </si>
  <si>
    <t>TNA&lt;XNYS&gt;</t>
  </si>
  <si>
    <t>DIA&lt;XNYS&gt;</t>
  </si>
  <si>
    <t>TLT&lt;XNYS&gt;</t>
  </si>
  <si>
    <t>SHY&lt;XNYS&gt;</t>
  </si>
  <si>
    <t>FXI&lt;XNYS&gt;</t>
  </si>
  <si>
    <t>IEMG&lt;XNYS&gt;</t>
  </si>
  <si>
    <t>IVV&lt;XNYS&gt;</t>
  </si>
  <si>
    <t>IJH&lt;XNYS&gt;</t>
  </si>
  <si>
    <t>IJR&lt;XNYS&gt;</t>
  </si>
  <si>
    <t>AGG&lt;XNYS&gt;</t>
  </si>
  <si>
    <t>USMV&lt;XNYS&gt;</t>
  </si>
  <si>
    <t>IAU&lt;XNYS&gt;</t>
  </si>
  <si>
    <t>HYG&lt;XNYS&gt;</t>
  </si>
  <si>
    <t>LQD&lt;XNYS&gt;</t>
  </si>
  <si>
    <t>EMB&lt;XNYS&gt;</t>
  </si>
  <si>
    <t>MBB&lt;XNYS&gt;</t>
  </si>
  <si>
    <t>EWZ&lt;XNYS&gt;</t>
  </si>
  <si>
    <t>MCHI&lt;XNYS&gt;</t>
  </si>
  <si>
    <t>EFA&lt;XNYS&gt;</t>
  </si>
  <si>
    <t>EEM&lt;XNYS&gt;</t>
  </si>
  <si>
    <t>EZU&lt;XNYS&gt;</t>
  </si>
  <si>
    <t>EWH&lt;XNYS&gt;</t>
  </si>
  <si>
    <t>EWJ&lt;XNYS&gt;</t>
  </si>
  <si>
    <t>EWW&lt;XNYS&gt;</t>
  </si>
  <si>
    <t>EWY&lt;XNYS&gt;</t>
  </si>
  <si>
    <t>EWT&lt;XNYS&gt;</t>
  </si>
  <si>
    <t>IWB&lt;XNYS&gt;</t>
  </si>
  <si>
    <t>IWF&lt;XNYS&gt;</t>
  </si>
  <si>
    <t>IWD&lt;XNYS&gt;</t>
  </si>
  <si>
    <t>IWM&lt;XNYS&gt;</t>
  </si>
  <si>
    <t>SHV&lt;XNYS&gt;</t>
  </si>
  <si>
    <t>SLV&lt;XNYS&gt;</t>
  </si>
  <si>
    <t>TIP&lt;XNYS&gt;</t>
  </si>
  <si>
    <t>GOVT&lt;XNYS&gt;</t>
  </si>
  <si>
    <t>IYR&lt;XNYS&gt;</t>
  </si>
  <si>
    <t>SPLV&lt;XNYS&gt;</t>
  </si>
  <si>
    <t>BKLN&lt;XNYS&gt;</t>
  </si>
  <si>
    <t>SVXY&lt;XNYS&gt;</t>
  </si>
  <si>
    <t>SSO&lt;XNYS&gt;</t>
  </si>
  <si>
    <t>UVXY&lt;XNYS&gt;</t>
  </si>
  <si>
    <t>UPRO&lt;XNYS&gt;</t>
  </si>
  <si>
    <t>SPXU&lt;XNYS&gt;</t>
  </si>
  <si>
    <t>SDS&lt;XNYS&gt;</t>
  </si>
  <si>
    <t>JNK&lt;XNYS&gt;</t>
  </si>
  <si>
    <t>XLY&lt;XNYS&gt;</t>
  </si>
  <si>
    <t>XLP&lt;XNYS&gt;</t>
  </si>
  <si>
    <t>XLE&lt;XNYS&gt;</t>
  </si>
  <si>
    <t>XLF&lt;XNYS&gt;</t>
  </si>
  <si>
    <t>GLD&lt;XNYS&gt;</t>
  </si>
  <si>
    <t>XLV&lt;XNYS&gt;</t>
  </si>
  <si>
    <t>XLI&lt;XNYS&gt;</t>
  </si>
  <si>
    <t>XLB&lt;XNYS&gt;</t>
  </si>
  <si>
    <t>XLRE&lt;XNYS&gt;</t>
  </si>
  <si>
    <t>KRE&lt;XNYS&gt;</t>
  </si>
  <si>
    <t>SPY&lt;XNYS&gt;</t>
  </si>
  <si>
    <t>XBI&lt;XNYS&gt;</t>
  </si>
  <si>
    <t>MDY&lt;XNYS&gt;</t>
  </si>
  <si>
    <t>XOP&lt;XNYS&gt;</t>
  </si>
  <si>
    <t>XRT&lt;XNYS&gt;</t>
  </si>
  <si>
    <t>XLK&lt;XNYS&gt;</t>
  </si>
  <si>
    <t>XLU&lt;XNYS&gt;</t>
  </si>
  <si>
    <t>USO&lt;XNYS&gt;</t>
  </si>
  <si>
    <t>GDX&lt;XNYS&gt;</t>
  </si>
  <si>
    <t>GDXJ&lt;XNYS&gt;</t>
  </si>
  <si>
    <t>RSX&lt;XNYS&gt;</t>
  </si>
  <si>
    <t>SMH&lt;XNYS&gt;</t>
  </si>
  <si>
    <t>VIG&lt;XNYS&gt;</t>
  </si>
  <si>
    <t>VWO&lt;XNYS&gt;</t>
  </si>
  <si>
    <t>VEU&lt;XNYS&gt;</t>
  </si>
  <si>
    <t>VEA&lt;XNYS&gt;</t>
  </si>
  <si>
    <t>VGK&lt;XNYS&gt;</t>
  </si>
  <si>
    <t>VUG&lt;XNYS&gt;</t>
  </si>
  <si>
    <t>VGT&lt;XNYS&gt;</t>
  </si>
  <si>
    <t>VNQ&lt;XNYS&gt;</t>
  </si>
  <si>
    <t>VOO&lt;XNYS&gt;</t>
  </si>
  <si>
    <t>BSV&lt;XNYS&gt;</t>
  </si>
  <si>
    <t>VB&lt;XNYS&gt;</t>
  </si>
  <si>
    <t>BND&lt;XNYS&gt;</t>
  </si>
  <si>
    <t>VTI&lt;XNYS&gt;</t>
  </si>
  <si>
    <t>VT&lt;XNYS&gt;</t>
  </si>
  <si>
    <t>VTV&lt;XNYS&gt;</t>
  </si>
  <si>
    <t>Close vs 52 Week High</t>
  </si>
  <si>
    <t>Date:</t>
  </si>
  <si>
    <t>Return</t>
  </si>
  <si>
    <t>Risk</t>
  </si>
  <si>
    <t>Select Period ↓ (D=days; W=weeks; M=months; Q=quarter; Y=year)</t>
  </si>
  <si>
    <t>← Do not modify</t>
  </si>
  <si>
    <t>Ticker/Exchange</t>
  </si>
  <si>
    <t>QQQ&lt;XNAS&gt;</t>
  </si>
  <si>
    <t>TQQQ&lt;XNAS&gt;</t>
  </si>
  <si>
    <t>SQQQ&lt;XNAS&gt;</t>
  </si>
  <si>
    <t>IBB&lt;XNAS&gt;</t>
  </si>
  <si>
    <t>VCSH&lt;XNAS&gt;</t>
  </si>
  <si>
    <t>VCIT&lt;XNAS&gt;</t>
  </si>
  <si>
    <t>ACWI&lt;XNAS&gt;</t>
  </si>
  <si>
    <t>Ref Date:</t>
  </si>
  <si>
    <t>KWEB&lt;XNYS&gt;</t>
  </si>
  <si>
    <t>IEI&lt;XNAS&gt;</t>
  </si>
  <si>
    <t>IEF&lt;XNAS&gt;</t>
  </si>
  <si>
    <t>SPY</t>
  </si>
  <si>
    <t>QQQ</t>
  </si>
  <si>
    <t>EEM</t>
  </si>
  <si>
    <t>IWM</t>
  </si>
  <si>
    <t>HYG</t>
  </si>
  <si>
    <t>TQQQ</t>
  </si>
  <si>
    <t>IVV</t>
  </si>
  <si>
    <t>FXI</t>
  </si>
  <si>
    <t>LQD</t>
  </si>
  <si>
    <t>EFA</t>
  </si>
  <si>
    <t>TLT</t>
  </si>
  <si>
    <t>XLF</t>
  </si>
  <si>
    <t>GDX</t>
  </si>
  <si>
    <t>EWZ</t>
  </si>
  <si>
    <t>GLD</t>
  </si>
  <si>
    <t>XLE</t>
  </si>
  <si>
    <t>XLI</t>
  </si>
  <si>
    <t>XLK</t>
  </si>
  <si>
    <t>IEMG</t>
  </si>
  <si>
    <t>XLU</t>
  </si>
  <si>
    <t>XLV</t>
  </si>
  <si>
    <t>VOO</t>
  </si>
  <si>
    <t>DIA</t>
  </si>
  <si>
    <t>JNK</t>
  </si>
  <si>
    <t>XLP</t>
  </si>
  <si>
    <t>XLY</t>
  </si>
  <si>
    <t>VWO</t>
  </si>
  <si>
    <t>XOP</t>
  </si>
  <si>
    <t>IYR</t>
  </si>
  <si>
    <t>SMH</t>
  </si>
  <si>
    <t>IEF</t>
  </si>
  <si>
    <t>AGG</t>
  </si>
  <si>
    <t>GDXJ</t>
  </si>
  <si>
    <t>VTI</t>
  </si>
  <si>
    <t>EWJ</t>
  </si>
  <si>
    <t>VEA</t>
  </si>
  <si>
    <t>XBI</t>
  </si>
  <si>
    <t>VNQ</t>
  </si>
  <si>
    <t>SQQQ</t>
  </si>
  <si>
    <t>XLB</t>
  </si>
  <si>
    <t>KRE</t>
  </si>
  <si>
    <t>EMB</t>
  </si>
  <si>
    <t>IBB</t>
  </si>
  <si>
    <t>MCHI</t>
  </si>
  <si>
    <t>BND</t>
  </si>
  <si>
    <t>MDY</t>
  </si>
  <si>
    <t>NUGT</t>
  </si>
  <si>
    <t>IWF</t>
  </si>
  <si>
    <t>USMV</t>
  </si>
  <si>
    <t>USO</t>
  </si>
  <si>
    <t>ASHR</t>
  </si>
  <si>
    <t>SSO</t>
  </si>
  <si>
    <t>SPXL</t>
  </si>
  <si>
    <t>VCSH</t>
  </si>
  <si>
    <t>VCIT</t>
  </si>
  <si>
    <t>IAU</t>
  </si>
  <si>
    <t>SOXL</t>
  </si>
  <si>
    <t>IJR</t>
  </si>
  <si>
    <t>UVXY</t>
  </si>
  <si>
    <t>MBB</t>
  </si>
  <si>
    <t>UPRO</t>
  </si>
  <si>
    <t>IJH</t>
  </si>
  <si>
    <t>EWY</t>
  </si>
  <si>
    <t>SPLV</t>
  </si>
  <si>
    <t>IWD</t>
  </si>
  <si>
    <t>SLV</t>
  </si>
  <si>
    <t>ACWI</t>
  </si>
  <si>
    <t>EWT</t>
  </si>
  <si>
    <t>SHY</t>
  </si>
  <si>
    <t>AMLP</t>
  </si>
  <si>
    <t>SDS</t>
  </si>
  <si>
    <t>VUG</t>
  </si>
  <si>
    <t>JNUG</t>
  </si>
  <si>
    <t>VTV</t>
  </si>
  <si>
    <t>VGT</t>
  </si>
  <si>
    <t>SPXU</t>
  </si>
  <si>
    <t>EWH</t>
  </si>
  <si>
    <t>BKLN</t>
  </si>
  <si>
    <t>SHV</t>
  </si>
  <si>
    <t>KWEB</t>
  </si>
  <si>
    <t>VGK</t>
  </si>
  <si>
    <t>VIG</t>
  </si>
  <si>
    <t>XRT</t>
  </si>
  <si>
    <t>XLRE</t>
  </si>
  <si>
    <t>BSV</t>
  </si>
  <si>
    <t>EWW</t>
  </si>
  <si>
    <t>VB</t>
  </si>
  <si>
    <t>XLC</t>
  </si>
  <si>
    <t>TIP</t>
  </si>
  <si>
    <t>TNA</t>
  </si>
  <si>
    <t>VT</t>
  </si>
  <si>
    <t>EZU</t>
  </si>
  <si>
    <t>IWB</t>
  </si>
  <si>
    <t>GOVT</t>
  </si>
  <si>
    <t>RSX</t>
  </si>
  <si>
    <t>SVXY</t>
  </si>
  <si>
    <t>VEU</t>
  </si>
  <si>
    <t>SPXS</t>
  </si>
  <si>
    <t>IEI</t>
  </si>
  <si>
    <t>SPDR S&amp;P 500 ETF</t>
  </si>
  <si>
    <t>iShares MSCI Emerging Markets Index</t>
  </si>
  <si>
    <t>iShares Russell 2000 Index</t>
  </si>
  <si>
    <t>iShares Iboxx $ High Yield Corporate Bond Fund</t>
  </si>
  <si>
    <t>ProShares Ultrapro QQQ</t>
  </si>
  <si>
    <t>iShares Core S&amp;P 500 Index</t>
  </si>
  <si>
    <t>iShares China Large Cap ETF</t>
  </si>
  <si>
    <t>iShares Iboxx $ Investment Grade Corporate Bond</t>
  </si>
  <si>
    <t>iShares MSCI EAFE Index</t>
  </si>
  <si>
    <t>SPDR Financial Select Sector</t>
  </si>
  <si>
    <t>iShares MSCI Brazil Capped Index</t>
  </si>
  <si>
    <t>SPDR Gold Shares</t>
  </si>
  <si>
    <t>SPDR Energy Select Sector</t>
  </si>
  <si>
    <t>SPDR Industrial Select Sector</t>
  </si>
  <si>
    <t>SPDR Technology Select Sector</t>
  </si>
  <si>
    <t>iShares Core MSCI Emerging Markets</t>
  </si>
  <si>
    <t>SPDR Utilities Select Sector</t>
  </si>
  <si>
    <t>SPDR Health Care Select Sector</t>
  </si>
  <si>
    <t>Vanguard S&amp;P 500</t>
  </si>
  <si>
    <t>Dow Jones Industrial Average Index Real Time Stock</t>
  </si>
  <si>
    <t>SPDR Bloomberg Barclays High Yield Bond ETF</t>
  </si>
  <si>
    <t>SPDR Consumer Staples Select Sector</t>
  </si>
  <si>
    <t>SPDR Consumer Discretionary Select Sector</t>
  </si>
  <si>
    <t>Vanguard Emerging Markets</t>
  </si>
  <si>
    <t>SPDR S&amp;P Oil &amp; Gas Exploration &amp; Production ETF</t>
  </si>
  <si>
    <t>iShares US Real Estate</t>
  </si>
  <si>
    <t>iShares 7-10 Year Treasury</t>
  </si>
  <si>
    <t>iShares Core U.S Aggregate Bond ETF</t>
  </si>
  <si>
    <t>Vanguard Total Stock Market</t>
  </si>
  <si>
    <t>iShares MSCI Japan Index</t>
  </si>
  <si>
    <t>Vanguard FTSE Developed Markets ETF</t>
  </si>
  <si>
    <t>SPDR S&amp;P Biotech</t>
  </si>
  <si>
    <t>Vanguard Reit Index ETF</t>
  </si>
  <si>
    <t>ProShares Ultrapro Short QQQ</t>
  </si>
  <si>
    <t>SPDR Materials Select Sector</t>
  </si>
  <si>
    <t>SPDR Regional Banking</t>
  </si>
  <si>
    <t>Vanguard Total Bond Market ETF</t>
  </si>
  <si>
    <t>SPDR S&amp;P MidCap 400 ETF</t>
  </si>
  <si>
    <t>Direxion Daily Gold Miners Bull 3x Shares</t>
  </si>
  <si>
    <t>iShares Russell 1000 Growth Index</t>
  </si>
  <si>
    <t>iShares Edge MSCI Minimum Volatility USA ETF</t>
  </si>
  <si>
    <t>United States Oil Fund</t>
  </si>
  <si>
    <t>Xtrackers Harvest Csi 300 China A-Shares ETF</t>
  </si>
  <si>
    <t>ProShares Ultra S&amp;P500</t>
  </si>
  <si>
    <t>Direxion Daily S&amp;P 500 Bull 3x Shares</t>
  </si>
  <si>
    <t>iShares Gold Trust</t>
  </si>
  <si>
    <t>Direxion Daily Semiconductor Bull 3x Shares</t>
  </si>
  <si>
    <t>iShares Core S&amp;P Smallcap ETF</t>
  </si>
  <si>
    <t>ProShares Ultra Vix Short-Term Futures</t>
  </si>
  <si>
    <t>iShares Mbs ETF</t>
  </si>
  <si>
    <t>ProShares Ultrapro S&amp;P500</t>
  </si>
  <si>
    <t>iShares Core S&amp;P MidCap ETF</t>
  </si>
  <si>
    <t>iShares MSCI South Korea Capped ETF</t>
  </si>
  <si>
    <t>Powershares S&amp;P 500 Low Volatility</t>
  </si>
  <si>
    <t>iShares Russell 1000 Value Index</t>
  </si>
  <si>
    <t>iShares Silver Trust</t>
  </si>
  <si>
    <t>iShares MSCI Taiwan Capped ETF</t>
  </si>
  <si>
    <t>Alerian Mlp ETF</t>
  </si>
  <si>
    <t>ProShares UltraShort S&amp;P500</t>
  </si>
  <si>
    <t>Vanguard Growth</t>
  </si>
  <si>
    <t>Direxion Daily Junior Gold Miners Index Bull 2x Sh</t>
  </si>
  <si>
    <t>Vanguard Value</t>
  </si>
  <si>
    <t>Vanguard Information Technology ETF</t>
  </si>
  <si>
    <t>ProShares Ultrapro Short S&amp;P500</t>
  </si>
  <si>
    <t>iShares MSCI Hong Kong Index</t>
  </si>
  <si>
    <t>Powershares Senior Loan Port</t>
  </si>
  <si>
    <t>Kraneshares Csi China Internet</t>
  </si>
  <si>
    <t>Vanguard FTSE Europe ETF</t>
  </si>
  <si>
    <t>Vanguard Dividend Appreciation ETF</t>
  </si>
  <si>
    <t>SPDR S&amp;P Retail</t>
  </si>
  <si>
    <t>SPDR Real Estate Select Sector</t>
  </si>
  <si>
    <t>Vanguard Short-Term Bond ETF</t>
  </si>
  <si>
    <t>iShares MSCI Mexico Investable Market Index</t>
  </si>
  <si>
    <t>Vanguard Small Cap ETF</t>
  </si>
  <si>
    <t>Communication Services Select Sector SPDR Fund</t>
  </si>
  <si>
    <t>iShares TIPS Bond</t>
  </si>
  <si>
    <t>Direxion Small Cap Bull 3x Shares</t>
  </si>
  <si>
    <t>Vanguard Total World Stock Index</t>
  </si>
  <si>
    <t>iShares MSCI Emu Index</t>
  </si>
  <si>
    <t>iShares Russell 1000</t>
  </si>
  <si>
    <t>iShares U.S. Treasury Bond</t>
  </si>
  <si>
    <t>ProShares Short Vix Short-Term Futures</t>
  </si>
  <si>
    <t>Vanguard FTSE All-World Ex-US ETF</t>
  </si>
  <si>
    <t>Direxion Daily S&amp;P 500 Bear 3x Shares</t>
  </si>
  <si>
    <t>Vaneck Gold Miners ETF</t>
  </si>
  <si>
    <t>Vaneck Semiconductor ETF</t>
  </si>
  <si>
    <t>Vaneck Junior Gold Miners ETF</t>
  </si>
  <si>
    <t>Vaneck Russia ETF</t>
  </si>
  <si>
    <t>Powershares QQQ</t>
  </si>
  <si>
    <t>iShares Nasdaq Biotechnology</t>
  </si>
  <si>
    <t>Vanguard Short-Term Corporate Bond</t>
  </si>
  <si>
    <t>Vanguard Intermediate-Term Corporate Bond</t>
  </si>
  <si>
    <t>iShares MSCI Acwi (All Country World Index)</t>
  </si>
  <si>
    <t>iShares 3-7 Year Treasury Bond</t>
  </si>
  <si>
    <t>iShares 20 Year Treasury</t>
  </si>
  <si>
    <t>iShares JP Morgan Usd Emerging Markets</t>
  </si>
  <si>
    <t>iShares MSCI China ETF</t>
  </si>
  <si>
    <t>iShares 1-3 Year Treasury</t>
  </si>
  <si>
    <t>iShares Short Treasury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</si>
</sst>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&quot;-&quot;??_-;_-@_-"/>
    <numFmt numFmtId="165" formatCode="_-[$R$-416]\ * #,##0.00_-;\-[$R$-416]\ * #,##0.00_-;_-[$R$-416]\ * &quot;-&quot;??_-;_-@_-"/>
    <numFmt numFmtId="166" formatCode="_-[$$-409]* #,##0.00_ ;_-[$$-409]* \-#,##0.00\ ;_-[$$-409]* &quot;-&quot;??_ ;_-@_ "/>
    <numFmt numFmtId="167" formatCode="0.0%"/>
    <numFmt numFmtId="168" formatCode="#,##0.0%;[Red]\-#,##0.0%"/>
    <numFmt numFmtId="169" formatCode="_-* #,##0_-;\-* #,##0_-;_-* &quot;-&quot;??_-;_-@_-"/>
    <numFmt numFmtId="170" formatCode="0.0"/>
    <numFmt numFmtId="171" formatCode="#,##0.00_ ;[Red]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006B6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6B6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AE2DD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rgb="FF006B6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168" fontId="4" fillId="0" borderId="1" xfId="1" applyNumberFormat="1" applyFont="1" applyBorder="1" applyAlignment="1">
      <alignment horizontal="centerContinuous"/>
    </xf>
    <xf numFmtId="0" fontId="2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8" fontId="5" fillId="0" borderId="0" xfId="1" applyNumberFormat="1" applyFont="1" applyAlignment="1">
      <alignment horizontal="center"/>
    </xf>
    <xf numFmtId="10" fontId="5" fillId="0" borderId="0" xfId="1" applyNumberFormat="1" applyFont="1" applyAlignment="1">
      <alignment horizontal="center"/>
    </xf>
    <xf numFmtId="0" fontId="5" fillId="0" borderId="0" xfId="1" applyNumberFormat="1" applyFont="1" applyAlignment="1">
      <alignment horizontal="center"/>
    </xf>
    <xf numFmtId="2" fontId="5" fillId="0" borderId="0" xfId="1" applyNumberFormat="1" applyFont="1" applyAlignment="1">
      <alignment horizontal="center"/>
    </xf>
    <xf numFmtId="170" fontId="5" fillId="0" borderId="0" xfId="1" applyNumberFormat="1" applyFont="1" applyAlignment="1">
      <alignment horizontal="center"/>
    </xf>
    <xf numFmtId="167" fontId="5" fillId="0" borderId="0" xfId="1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Continuous" vertical="center"/>
    </xf>
    <xf numFmtId="169" fontId="5" fillId="0" borderId="0" xfId="2" applyNumberFormat="1" applyFont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 wrapText="1"/>
    </xf>
    <xf numFmtId="169" fontId="6" fillId="3" borderId="2" xfId="2" applyNumberFormat="1" applyFont="1" applyFill="1" applyBorder="1" applyAlignment="1">
      <alignment horizontal="center" vertical="center" wrapText="1"/>
    </xf>
    <xf numFmtId="168" fontId="6" fillId="3" borderId="2" xfId="1" applyNumberFormat="1" applyFont="1" applyFill="1" applyBorder="1" applyAlignment="1">
      <alignment horizontal="center" vertical="center" wrapText="1"/>
    </xf>
    <xf numFmtId="10" fontId="6" fillId="3" borderId="2" xfId="1" applyNumberFormat="1" applyFont="1" applyFill="1" applyBorder="1" applyAlignment="1">
      <alignment horizontal="center" vertical="center" wrapText="1"/>
    </xf>
    <xf numFmtId="2" fontId="6" fillId="3" borderId="2" xfId="1" applyNumberFormat="1" applyFont="1" applyFill="1" applyBorder="1" applyAlignment="1">
      <alignment horizontal="center" vertical="center" wrapText="1"/>
    </xf>
    <xf numFmtId="0" fontId="6" fillId="3" borderId="2" xfId="1" applyNumberFormat="1" applyFont="1" applyFill="1" applyBorder="1" applyAlignment="1">
      <alignment horizontal="center" vertical="center" wrapText="1"/>
    </xf>
    <xf numFmtId="170" fontId="6" fillId="3" borderId="2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" fontId="5" fillId="0" borderId="0" xfId="1" applyNumberFormat="1" applyFont="1" applyAlignment="1">
      <alignment horizontal="center"/>
    </xf>
    <xf numFmtId="2" fontId="5" fillId="0" borderId="0" xfId="0" applyNumberFormat="1" applyFont="1"/>
    <xf numFmtId="170" fontId="5" fillId="0" borderId="0" xfId="0" applyNumberFormat="1" applyFont="1"/>
    <xf numFmtId="170" fontId="5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168" fontId="9" fillId="0" borderId="1" xfId="1" applyNumberFormat="1" applyFont="1" applyBorder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9" fillId="0" borderId="0" xfId="1" applyNumberFormat="1" applyFont="1" applyAlignment="1">
      <alignment horizontal="centerContinuous"/>
    </xf>
    <xf numFmtId="0" fontId="4" fillId="0" borderId="1" xfId="0" applyFont="1" applyBorder="1" applyAlignment="1">
      <alignment horizontal="centerContinuous" vertical="center"/>
    </xf>
    <xf numFmtId="166" fontId="5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4" fontId="7" fillId="4" borderId="5" xfId="0" applyNumberFormat="1" applyFont="1" applyFill="1" applyBorder="1" applyAlignment="1">
      <alignment horizontal="center"/>
    </xf>
    <xf numFmtId="169" fontId="9" fillId="0" borderId="0" xfId="2" applyNumberFormat="1" applyFont="1" applyAlignment="1">
      <alignment horizontal="center"/>
    </xf>
    <xf numFmtId="14" fontId="5" fillId="0" borderId="0" xfId="0" applyNumberFormat="1" applyFont="1"/>
    <xf numFmtId="10" fontId="8" fillId="2" borderId="3" xfId="1" applyNumberFormat="1" applyFont="1" applyFill="1" applyBorder="1" applyAlignment="1">
      <alignment horizontal="center"/>
    </xf>
    <xf numFmtId="10" fontId="8" fillId="2" borderId="4" xfId="1" applyNumberFormat="1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4"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</dxfs>
  <tableStyles count="0" defaultTableStyle="TableStyleMedium2" defaultPivotStyle="PivotStyleLight16"/>
  <colors>
    <mruColors>
      <color rgb="FF006B66"/>
      <color rgb="FFDAE2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5c41818039a848228beee65c164347e9">
      <tp>
        <v>2</v>
        <stp/>
        <stp>4af0c9d5-a328-4a7c-be00-7bd304aa1b5e</stp>
        <tr r="Z5" s="1"/>
      </tp>
    </main>
    <main first="rtdsrv_eco_5c41818039a848228beee65c164347e9">
      <tp>
        <v>2</v>
        <stp/>
        <stp>2bedc724-0f1c-42d3-a6ca-2d5e5766e9d4</stp>
        <tr r="AG5" s="1"/>
      </tp>
    </main>
    <main first="rtdsrv_eco_5c41818039a848228beee65c164347e9">
      <tp>
        <v>3</v>
        <stp/>
        <stp>c543ea41-32d4-43ae-a8e6-1f932f51f867</stp>
        <tr r="E5" s="1"/>
      </tp>
    </main>
    <main first="rtdsrv_eco_5c41818039a848228beee65c164347e9">
      <tp>
        <v>2</v>
        <stp/>
        <stp>a946b634-08a5-452c-9756-f0e487792297</stp>
        <tr r="F5" s="1"/>
      </tp>
      <tp>
        <v>2</v>
        <stp/>
        <stp>12671182-6491-43ee-b286-cf91a05a6bcc</stp>
        <tr r="X5" s="1"/>
      </tp>
    </main>
    <main first="rtdsrv_eco_5c41818039a848228beee65c164347e9">
      <tp>
        <v>2</v>
        <stp/>
        <stp>6a8dee9b-899e-474d-9c10-303700d7f490</stp>
        <tr r="AE5" s="1"/>
      </tp>
    </main>
    <main first="rtdsrv_eco_5c41818039a848228beee65c164347e9">
      <tp>
        <v>3</v>
        <stp/>
        <stp>10edc8c2-48d4-49ab-8649-75fcd2726074</stp>
        <tr r="D5" s="1"/>
      </tp>
    </main>
    <main first="rtdsrv_eco_5c41818039a848228beee65c164347e9">
      <tp>
        <v>2</v>
        <stp/>
        <stp>f19845c0-7d92-428b-828b-2e6d64fc3ee8</stp>
        <tr r="Q5" s="1"/>
      </tp>
    </main>
    <main first="rtdsrv_eco_5c41818039a848228beee65c164347e9">
      <tp>
        <v>2</v>
        <stp/>
        <stp>389281f0-003a-451d-a3f1-1155150bef9e</stp>
        <tr r="I5" s="1"/>
      </tp>
    </main>
    <main first="rtdsrv_eco_5c41818039a848228beee65c164347e9">
      <tp>
        <v>2</v>
        <stp/>
        <stp>cb05d5de-7287-47c5-9145-16062718d58b</stp>
        <tr r="T5" s="1"/>
      </tp>
    </main>
    <main first="rtdsrv_eco_5c41818039a848228beee65c164347e9">
      <tp>
        <v>2</v>
        <stp/>
        <stp>f2a5434f-fb67-4572-8ef2-ff9701833100</stp>
        <tr r="N5" s="1"/>
      </tp>
    </main>
    <main first="rtdsrv_eco_5c41818039a848228beee65c164347e9">
      <tp>
        <v>2</v>
        <stp/>
        <stp>dacbb0f5-7502-4997-9d3a-0056cdd75e41</stp>
        <tr r="AF5" s="1"/>
      </tp>
    </main>
    <main first="rtdsrv_eco_5c41818039a848228beee65c164347e9">
      <tp>
        <v>3</v>
        <stp/>
        <stp>c285ba86-aba8-47ed-a3d4-3e1d8b045e8f</stp>
        <tr r="C5" s="1"/>
      </tp>
    </main>
    <main first="rtdsrv_eco_5c41818039a848228beee65c164347e9">
      <tp>
        <v>2</v>
        <stp/>
        <stp>56e75070-2ebe-46bb-8a3b-0d9ad38e0bf0</stp>
        <tr r="P5" s="1"/>
      </tp>
    </main>
    <main first="rtdsrv_eco_5c41818039a848228beee65c164347e9">
      <tp>
        <v>2</v>
        <stp/>
        <stp>fb858d48-3bac-4652-b47a-0b7133aeb031</stp>
        <tr r="L5" s="1"/>
      </tp>
    </main>
    <main first="rtdsrv_eco_5c41818039a848228beee65c164347e9">
      <tp>
        <v>2</v>
        <stp/>
        <stp>d7a9e387-5a39-4036-ad4c-a19aafd52533</stp>
        <tr r="M5" s="1"/>
      </tp>
    </main>
    <main first="rtdsrv_eco_5c41818039a848228beee65c164347e9">
      <tp>
        <v>2</v>
        <stp/>
        <stp>d05f7326-c5c1-41c6-9499-19fb8da09c51</stp>
        <tr r="G5" s="1"/>
      </tp>
      <tp>
        <v>2</v>
        <stp/>
        <stp>a890532f-a285-485b-b18a-e18c36b989d4</stp>
        <tr r="O5" s="1"/>
      </tp>
    </main>
    <main first="rtdsrv_eco_5c41818039a848228beee65c164347e9">
      <tp>
        <v>2</v>
        <stp/>
        <stp>97a8dfc8-1d3d-4fc7-9297-c4a3ab8b27f3</stp>
        <tr r="V5" s="1"/>
      </tp>
    </main>
    <main first="rtdsrv_eco_5c41818039a848228beee65c164347e9">
      <tp>
        <v>2</v>
        <stp/>
        <stp>f71a5d3a-e119-45fc-bd98-0a2a549a53c9</stp>
        <tr r="AH5" s="1"/>
      </tp>
      <tp>
        <v>2</v>
        <stp/>
        <stp>28300032-46f7-42cb-bc8b-b87c7eef91e4</stp>
        <tr r="AA5" s="1"/>
      </tp>
    </main>
    <main first="rtdsrv_eco_5c41818039a848228beee65c164347e9">
      <tp>
        <v>2</v>
        <stp/>
        <stp>4a81477c-b280-47e5-99b5-3af3b34ce9ee</stp>
        <tr r="AC5" s="1"/>
      </tp>
      <tp>
        <v>2</v>
        <stp/>
        <stp>46cd5e1f-c502-4802-82e2-429a79c84d27</stp>
        <tr r="J5" s="1"/>
      </tp>
    </main>
    <main first="rtdsrv_eco_5c41818039a848228beee65c164347e9">
      <tp>
        <v>2</v>
        <stp/>
        <stp>8442f173-8c4e-48b2-8948-7d59ce3583aa</stp>
        <tr r="S5" s="1"/>
      </tp>
    </main>
    <main first="rtdsrv_eco_5c41818039a848228beee65c164347e9">
      <tp>
        <v>2</v>
        <stp/>
        <stp>b90b25e6-1320-4872-9c50-577473af88b5</stp>
        <tr r="R5" s="1"/>
      </tp>
    </main>
    <main first="rtdsrv_eco_5c41818039a848228beee65c164347e9">
      <tp>
        <v>2</v>
        <stp/>
        <stp>ff82e1d2-419f-40f4-826c-e579df7c04da</stp>
        <tr r="W5" s="1"/>
      </tp>
    </main>
    <main first="rtdsrv_eco_5c41818039a848228beee65c164347e9">
      <tp>
        <v>2</v>
        <stp/>
        <stp>99e5262e-be47-4f41-8063-0ac7b8f457c2</stp>
        <tr r="AB5" s="1"/>
      </tp>
    </main>
    <main first="rtdsrv_eco_5c41818039a848228beee65c164347e9">
      <tp>
        <v>2</v>
        <stp/>
        <stp>21360d5c-ebc5-40df-a543-68953c193913</stp>
        <tr r="AD5" s="1"/>
      </tp>
    </main>
    <main first="rtdsrv_eco_5c41818039a848228beee65c164347e9">
      <tp>
        <v>2</v>
        <stp/>
        <stp>ab93bdcb-49de-478e-982a-1919ad3449af</stp>
        <tr r="Y5" s="1"/>
      </tp>
    </main>
    <main first="rtdsrv_eco_5c41818039a848228beee65c164347e9">
      <tp>
        <v>3</v>
        <stp/>
        <stp>f01d0562-5847-497b-b716-8bb803d563a5</stp>
        <tr r="C3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3</xdr:col>
          <xdr:colOff>238125</xdr:colOff>
          <xdr:row>0</xdr:row>
          <xdr:rowOff>438150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46"/>
  <sheetViews>
    <sheetView showGridLines="0" tabSelected="1" workbookViewId="0">
      <pane xSplit="4" ySplit="5" topLeftCell="E26" activePane="bottomRight" state="frozen"/>
      <selection pane="topRight" activeCell="E1" sqref="E1"/>
      <selection pane="bottomLeft" activeCell="A6" sqref="A6"/>
      <selection pane="bottomRight" activeCell="D30" sqref="D30"/>
    </sheetView>
  </sheetViews>
  <sheetFormatPr defaultColWidth="9.140625" defaultRowHeight="12.75" x14ac:dyDescent="0.2"/>
  <cols>
    <col min="1" max="1" width="1.7109375" style="3" customWidth="1"/>
    <col min="2" max="2" width="13.140625" style="3" bestFit="1" customWidth="1"/>
    <col min="3" max="3" width="10.85546875" style="5" customWidth="1"/>
    <col min="4" max="4" width="50.85546875" style="3" customWidth="1"/>
    <col min="5" max="5" width="16.7109375" style="3" customWidth="1"/>
    <col min="6" max="6" width="10.5703125" style="5" customWidth="1"/>
    <col min="7" max="7" width="12.42578125" style="5" customWidth="1"/>
    <col min="8" max="8" width="12.28515625" style="3" customWidth="1"/>
    <col min="9" max="9" width="12.5703125" style="3" customWidth="1"/>
    <col min="10" max="10" width="13.5703125" style="14" customWidth="1"/>
    <col min="11" max="11" width="1.7109375" style="3" customWidth="1"/>
    <col min="12" max="12" width="10" style="3" bestFit="1" customWidth="1"/>
    <col min="13" max="14" width="10.42578125" style="3" bestFit="1" customWidth="1"/>
    <col min="15" max="19" width="11.42578125" style="3" bestFit="1" customWidth="1"/>
    <col min="20" max="20" width="13.5703125" style="3" bestFit="1" customWidth="1"/>
    <col min="21" max="21" width="1.7109375" style="3" customWidth="1"/>
    <col min="22" max="22" width="10.28515625" style="3" bestFit="1" customWidth="1"/>
    <col min="23" max="23" width="10" style="3" bestFit="1" customWidth="1"/>
    <col min="24" max="24" width="14.28515625" style="3" bestFit="1" customWidth="1"/>
    <col min="25" max="25" width="14" style="3" bestFit="1" customWidth="1"/>
    <col min="26" max="26" width="14.28515625" style="3" bestFit="1" customWidth="1"/>
    <col min="27" max="27" width="14" style="3" bestFit="1" customWidth="1"/>
    <col min="28" max="28" width="14.28515625" style="3" bestFit="1" customWidth="1"/>
    <col min="29" max="29" width="14" style="3" bestFit="1" customWidth="1"/>
    <col min="30" max="30" width="13.42578125" style="3" bestFit="1" customWidth="1"/>
    <col min="31" max="31" width="13.28515625" style="3" bestFit="1" customWidth="1"/>
    <col min="32" max="32" width="9.42578125" style="28" bestFit="1" customWidth="1"/>
    <col min="33" max="33" width="11.28515625" style="29" bestFit="1" customWidth="1"/>
    <col min="34" max="34" width="10.85546875" style="30" bestFit="1" customWidth="1"/>
    <col min="35" max="16384" width="9.140625" style="3"/>
  </cols>
  <sheetData>
    <row r="1" spans="1:43" ht="37.5" customHeight="1" x14ac:dyDescent="0.2">
      <c r="D1" s="4"/>
      <c r="E1" s="5"/>
      <c r="N1" s="6"/>
      <c r="O1" s="6"/>
      <c r="P1" s="6"/>
      <c r="Q1" s="6"/>
      <c r="X1" s="7"/>
      <c r="Y1" s="7"/>
      <c r="Z1" s="7"/>
      <c r="AA1" s="7"/>
      <c r="AB1" s="7"/>
      <c r="AC1" s="7"/>
      <c r="AD1" s="8"/>
      <c r="AE1" s="7"/>
      <c r="AF1" s="9"/>
      <c r="AG1" s="10"/>
      <c r="AH1" s="10"/>
    </row>
    <row r="2" spans="1:43" ht="17.100000000000001" customHeight="1" thickBot="1" x14ac:dyDescent="0.3">
      <c r="B2" s="39" t="s">
        <v>91</v>
      </c>
      <c r="C2" s="40"/>
      <c r="D2" s="2"/>
      <c r="N2" s="6"/>
      <c r="O2" s="6"/>
      <c r="P2" s="6"/>
      <c r="Q2" s="6"/>
      <c r="V2" s="36" t="s">
        <v>93</v>
      </c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43" s="31" customFormat="1" ht="17.100000000000001" customHeight="1" thickTop="1" thickBot="1" x14ac:dyDescent="0.3">
      <c r="A3"/>
      <c r="B3" s="39" t="s">
        <v>104</v>
      </c>
      <c r="C3" s="42">
        <f>IF(C2="",_xll.ECONOMATICA("S&amp;P 500","Date of Last Quote"),C2)</f>
        <v>45875</v>
      </c>
      <c r="D3" s="3" t="s">
        <v>95</v>
      </c>
      <c r="E3" s="32"/>
      <c r="F3" s="32"/>
      <c r="G3" s="32"/>
      <c r="J3" s="41"/>
      <c r="L3" s="1" t="s">
        <v>92</v>
      </c>
      <c r="M3" s="33"/>
      <c r="N3" s="33"/>
      <c r="O3" s="33"/>
      <c r="P3" s="33"/>
      <c r="Q3" s="33"/>
      <c r="R3" s="33"/>
      <c r="S3" s="33"/>
      <c r="T3" s="33"/>
      <c r="V3" s="34" t="s">
        <v>94</v>
      </c>
      <c r="W3" s="34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</row>
    <row r="4" spans="1:43" ht="17.100000000000001" customHeight="1" thickTop="1" x14ac:dyDescent="0.2">
      <c r="D4" s="4"/>
      <c r="E4" s="5"/>
      <c r="F4" s="37"/>
      <c r="G4" s="37"/>
      <c r="I4" s="12"/>
      <c r="L4" s="6"/>
      <c r="M4" s="6"/>
      <c r="N4" s="6"/>
      <c r="O4" s="6"/>
      <c r="P4" s="6"/>
      <c r="Q4" s="6"/>
      <c r="R4" s="6"/>
      <c r="S4" s="6"/>
      <c r="T4" s="6"/>
      <c r="V4" s="43" t="s">
        <v>0</v>
      </c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</row>
    <row r="5" spans="1:43" s="26" customFormat="1" ht="36.75" customHeight="1" x14ac:dyDescent="0.2">
      <c r="B5" s="15" t="s">
        <v>96</v>
      </c>
      <c r="C5" s="15" t="str">
        <f>_xll.ECONOMATICA($B$6:$B$104,"ticker",,,,,,,,,"Ticker")</f>
        <v>Ticker</v>
      </c>
      <c r="D5" s="15" t="str">
        <f>_xll.ECONOMATICA($B$6:$B$104,"name",,,,,,,,,"Name")</f>
        <v>Name</v>
      </c>
      <c r="E5" s="15" t="str">
        <f>_xll.ECONOMATICA($B$6:$B$104,"Date of Last Quote",,,,,,,,,"Trading Date")</f>
        <v>Trading Date</v>
      </c>
      <c r="F5" s="16" t="str">
        <f>_xll.ECONOMATICA($B$6:$B$104,"close",,$C$3,,,,,,,"Close")</f>
        <v>Close</v>
      </c>
      <c r="G5" s="17" t="str">
        <f>_xll.ECONOMATICA($B$6:$B$104,"Max of the serie","52W",$C$3,,,,,,,"52 Week High")</f>
        <v>52 Week High</v>
      </c>
      <c r="H5" s="18" t="s">
        <v>90</v>
      </c>
      <c r="I5" s="19" t="str">
        <f>_xll.ECONOMATICA($B$6:$B$104,"Max of the serie","52W",$C$3,,,,,,,"Date of 52W High",{"std.tec.dtovlr=true"})</f>
        <v>Date of 52W High</v>
      </c>
      <c r="J5" s="20" t="str">
        <f>_xll.ECONOMATICA($B$6:$B$104,"Hist Average","12M",$C$3,,,,"thousands",,,"Average Daily Volume 12M (thousands)",{"std.tec.cals=7"})</f>
        <v>Average Daily Volume 12M (thousands)</v>
      </c>
      <c r="K5" s="3"/>
      <c r="L5" s="21" t="str">
        <f>_xll.ECONOMATICA($B$6:$B$104,"return","1D",$C$3,,,,"DECIMAL",,,"1D Return")</f>
        <v>1D Return</v>
      </c>
      <c r="M5" s="21" t="str">
        <f>_xll.ECONOMATICA($B$6:$B$104,"return","1M",$C$3,,,,"DECIMAL",,,"1M Return")</f>
        <v>1M Return</v>
      </c>
      <c r="N5" s="21" t="str">
        <f>_xll.ECONOMATICA($B$6:$B$104,"return","6M",$C$3,,,,"DECIMAL",,,"6M Return")</f>
        <v>6M Return</v>
      </c>
      <c r="O5" s="21" t="str">
        <f>_xll.ECONOMATICA($B$6:$B$104,"return","12M",$C$3,,,,"DECIMAL",,,"12M Return")</f>
        <v>12M Return</v>
      </c>
      <c r="P5" s="21" t="str">
        <f>_xll.ECONOMATICA($B$6:$B$104,"return","24M",$C$3,,,,"DECIMAL",,,"24M Return")</f>
        <v>24M Return</v>
      </c>
      <c r="Q5" s="21" t="str">
        <f>_xll.ECONOMATICA($B$6:$B$104,"return","36M",$C$3,,,,"DECIMAL",,,"36M Return")</f>
        <v>36M Return</v>
      </c>
      <c r="R5" s="21" t="str">
        <f>_xll.ECONOMATICA($B$6:$B$104,"return","48M",$C$3,,,,"DECIMAL",,,"48M Return")</f>
        <v>48M Return</v>
      </c>
      <c r="S5" s="21" t="str">
        <f>_xll.ECONOMATICA($B$6:$B$104,"return","60M",$C$3,,,,"DECIMAL",,,"60M Return")</f>
        <v>60M Return</v>
      </c>
      <c r="T5" s="21" t="str">
        <f>_xll.ECONOMATICA($B$6:$B$104,"return","YTD",$C$3,,,,"DECIMAL",,,"YTD Return")</f>
        <v>YTD Return</v>
      </c>
      <c r="U5" s="3"/>
      <c r="V5" s="22" t="str">
        <f>_xll.ECONOMATICA($B$6:$B$104,"Volatility",$V$4,$C$3,,,,"DECIMAL",,,"Volatility "&amp;$V$4)</f>
        <v>Volatility 12M</v>
      </c>
      <c r="W5" s="23" t="str">
        <f>_xll.ECONOMATICA($B$6:$B$104,"VAR %",$V$4,$C$3,,,,"decimal",,,"Var 95% 1D (Last "&amp;$V$4&amp;")",)</f>
        <v>Var 95% 1D (Last 12M)</v>
      </c>
      <c r="X5" s="22" t="str">
        <f>_xll.ECONOMATICA($B$6:$B$104,"Return M",$V$4,$C$3,,,,"DECIMAL",,,"Highest Day Return "&amp;$V$4,{"jtc.per=0";"std.tec.dret.per=0"})</f>
        <v>Highest Day Return 12M</v>
      </c>
      <c r="Y5" s="22" t="str">
        <f>_xll.ECONOMATICA($B$6:$B$104,"Return M",$V$4,$C$3,,,,"DECIMAL",,,"Lowest Day Return "&amp;$V$4,{"jtc.per=0";"std.tec.dret.per=0";"std.tec.dret.mom=true"})</f>
        <v>Lowest Day Return 12M</v>
      </c>
      <c r="Z5" s="22" t="str">
        <f>_xll.ECONOMATICA($B$6:$B$104,"Return M",$V$4,$C$3,,,,"DECIMAL",,,"Highest Month Return "&amp;$V$4)</f>
        <v>Highest Month Return 12M</v>
      </c>
      <c r="AA5" s="22" t="str">
        <f>_xll.ECONOMATICA($B$6:$B$104,"Return M",$V$4,$C$3,,,,"DECIMAL",,,"Lowest Month Return "&amp;$V$4,{"std.tec.dret.mom=true"})</f>
        <v>Lowest Month Return 12M</v>
      </c>
      <c r="AB5" s="22" t="str">
        <f>_xll.ECONOMATICA($B$6:$B$104,"Return M","10y",$C$3,,,,"DECIMAL",,,"Highest Annual Return (10Y)",{"jtc.per=4";"std.tec.dret.per=4"})</f>
        <v>Highest Annual Return (10Y)</v>
      </c>
      <c r="AC5" s="22" t="str">
        <f>_xll.ECONOMATICA($B$6:$B$104,"Return M","10y",$C$3,,,,"DECIMAL",,,"Lowest Annual Return (10Y)",{"jtc.per=4";"std.tec.dret.per=4";"std.tec.dret.mom=true"})</f>
        <v>Lowest Annual Return (10Y)</v>
      </c>
      <c r="AD5" s="24" t="str">
        <f>_xll.ECONOMATICA($B$6:$B$104,"Number Return",$V$4,$C$3,,,,,,,"Months Positive "&amp;$V$4,{"std.tec.dret.noprc=true"})</f>
        <v>Months Positive 12M</v>
      </c>
      <c r="AE5" s="24" t="str">
        <f>_xll.ECONOMATICA($B$6:$B$104,"Number Return",$V$4,$C$3,,,,"decimal",,,"Days Positive % "&amp;$V$4,{"jtc.per=0";"std.tec.dret.per=0"})</f>
        <v>Days Positive % 12M</v>
      </c>
      <c r="AF5" s="23" t="str">
        <f>_xll.ECONOMATICA($B$6:$B$104,"Sharpe",$V$4,$C$3,,,,,,,"Sharpe "&amp;$V$4)</f>
        <v>Sharpe 12M</v>
      </c>
      <c r="AG5" s="25" t="str">
        <f>_xll.ECONOMATICA($B$6:$B$104,"Correlation","60M",$C$3,,,,,,,"Correlation vs IBOV 60M")</f>
        <v>Correlation vs IBOV 60M</v>
      </c>
      <c r="AH5" s="25" t="str">
        <f>_xll.ECONOMATICA($B$6:$B$104,"Beta","60M",$C$3,,,,,,,"Beta vs S&amp;P 60M")</f>
        <v>Beta vs S&amp;P 60M</v>
      </c>
      <c r="AI5" s="3"/>
      <c r="AJ5" s="3"/>
      <c r="AK5" s="3"/>
      <c r="AL5" s="3"/>
      <c r="AM5" s="3"/>
      <c r="AN5" s="3"/>
      <c r="AO5" s="3"/>
      <c r="AP5" s="3"/>
      <c r="AQ5" s="3"/>
    </row>
    <row r="6" spans="1:43" x14ac:dyDescent="0.2">
      <c r="A6" s="4"/>
      <c r="B6" s="4" t="s">
        <v>63</v>
      </c>
      <c r="C6" s="4" t="s">
        <v>108</v>
      </c>
      <c r="D6" s="4" t="s">
        <v>207</v>
      </c>
      <c r="E6" s="12">
        <v>45875</v>
      </c>
      <c r="F6" s="38">
        <v>632.78</v>
      </c>
      <c r="G6" s="38">
        <v>637.1</v>
      </c>
      <c r="H6" s="11">
        <f>IFERROR(F6/G6,"")</f>
        <v>0.99321927483911465</v>
      </c>
      <c r="I6" s="12">
        <v>45863</v>
      </c>
      <c r="J6" s="14">
        <v>33906690.754000001</v>
      </c>
      <c r="L6" s="6">
        <v>7.6596015732999997E-3</v>
      </c>
      <c r="M6" s="6">
        <v>1.1897527745000001E-2</v>
      </c>
      <c r="N6" s="6">
        <v>4.9873703427000003E-2</v>
      </c>
      <c r="O6" s="6">
        <v>0.22696528612</v>
      </c>
      <c r="P6" s="6">
        <v>0.45390968570000001</v>
      </c>
      <c r="Q6" s="6">
        <v>0.59680701830000005</v>
      </c>
      <c r="R6" s="6">
        <v>0.51329874972</v>
      </c>
      <c r="S6" s="6">
        <v>1.0327015648</v>
      </c>
      <c r="T6" s="6">
        <v>8.6130603092999997E-2</v>
      </c>
      <c r="V6" s="7">
        <v>0.19776336538</v>
      </c>
      <c r="W6" s="7">
        <v>2.059399407E-2</v>
      </c>
      <c r="X6" s="7">
        <v>0.10501933612</v>
      </c>
      <c r="Y6" s="7">
        <v>-5.8542947642999998E-2</v>
      </c>
      <c r="Z6" s="7">
        <v>6.2844880440000001E-2</v>
      </c>
      <c r="AA6" s="7">
        <v>-5.5720013791E-2</v>
      </c>
      <c r="AB6" s="7">
        <v>0.31223577074999997</v>
      </c>
      <c r="AC6" s="7">
        <v>-0.18175224892</v>
      </c>
      <c r="AD6" s="27">
        <v>7</v>
      </c>
      <c r="AE6" s="7">
        <v>0.58799999999999997</v>
      </c>
      <c r="AF6" s="9">
        <v>0.96549118045000004</v>
      </c>
      <c r="AG6" s="10">
        <v>0.9998494805</v>
      </c>
      <c r="AH6" s="10">
        <v>1.0009011552</v>
      </c>
    </row>
    <row r="7" spans="1:43" x14ac:dyDescent="0.2">
      <c r="A7" s="4"/>
      <c r="B7" s="4" t="s">
        <v>97</v>
      </c>
      <c r="C7" s="4" t="s">
        <v>109</v>
      </c>
      <c r="D7" s="4" t="s">
        <v>295</v>
      </c>
      <c r="E7" s="12">
        <v>45875</v>
      </c>
      <c r="F7" s="38">
        <v>567.32000000000005</v>
      </c>
      <c r="G7" s="38">
        <v>568.14</v>
      </c>
      <c r="H7" s="11">
        <f t="shared" ref="H7:H69" si="0">IFERROR(F7/G7,"")</f>
        <v>0.99855669377266176</v>
      </c>
      <c r="I7" s="12">
        <v>45866</v>
      </c>
      <c r="J7" s="14">
        <v>19327534.399</v>
      </c>
      <c r="L7" s="6">
        <v>1.2583218806E-2</v>
      </c>
      <c r="M7" s="6">
        <v>1.9956132466E-2</v>
      </c>
      <c r="N7" s="6">
        <v>7.2820412759000003E-2</v>
      </c>
      <c r="O7" s="6">
        <v>0.29656913332000001</v>
      </c>
      <c r="P7" s="6">
        <v>0.54235658502999995</v>
      </c>
      <c r="Q7" s="6">
        <v>0.79614545884999999</v>
      </c>
      <c r="R7" s="6">
        <v>0.57891955649000004</v>
      </c>
      <c r="S7" s="6">
        <v>1.1280078319</v>
      </c>
      <c r="T7" s="6">
        <v>0.11137001075</v>
      </c>
      <c r="V7" s="7">
        <v>0.24238375826</v>
      </c>
      <c r="W7" s="7">
        <v>2.5246363758E-2</v>
      </c>
      <c r="X7" s="7">
        <v>0.12003076478999999</v>
      </c>
      <c r="Y7" s="7">
        <v>-6.2108906936999997E-2</v>
      </c>
      <c r="Z7" s="7">
        <v>9.1782867478999997E-2</v>
      </c>
      <c r="AA7" s="7">
        <v>-7.5862392451000002E-2</v>
      </c>
      <c r="AB7" s="7">
        <v>0.54856910715999996</v>
      </c>
      <c r="AC7" s="7">
        <v>-0.32576972749999999</v>
      </c>
      <c r="AD7" s="27">
        <v>9</v>
      </c>
      <c r="AE7" s="7">
        <v>0.58799999999999997</v>
      </c>
      <c r="AF7" s="9">
        <v>1.1264294276</v>
      </c>
      <c r="AG7" s="10">
        <v>0.92435064479999995</v>
      </c>
      <c r="AH7" s="10">
        <v>1.169167367</v>
      </c>
    </row>
    <row r="8" spans="1:43" x14ac:dyDescent="0.2">
      <c r="A8" s="4"/>
      <c r="B8" s="4" t="s">
        <v>28</v>
      </c>
      <c r="C8" s="4" t="s">
        <v>110</v>
      </c>
      <c r="D8" s="4" t="s">
        <v>208</v>
      </c>
      <c r="E8" s="12">
        <v>45875</v>
      </c>
      <c r="F8" s="38">
        <v>49.07</v>
      </c>
      <c r="G8" s="38">
        <v>49.93</v>
      </c>
      <c r="H8" s="11">
        <f t="shared" si="0"/>
        <v>0.98277588624073708</v>
      </c>
      <c r="I8" s="12">
        <v>45861</v>
      </c>
      <c r="J8" s="14">
        <v>1167079.3084</v>
      </c>
      <c r="L8" s="6">
        <v>4.7092547083999996E-3</v>
      </c>
      <c r="M8" s="6">
        <v>6.3576702214000001E-3</v>
      </c>
      <c r="N8" s="6">
        <v>0.14581270889</v>
      </c>
      <c r="O8" s="6">
        <v>0.23940477549</v>
      </c>
      <c r="P8" s="6">
        <v>0.27501081576000003</v>
      </c>
      <c r="Q8" s="6">
        <v>0.32023234441999998</v>
      </c>
      <c r="R8" s="6">
        <v>4.2171116613E-2</v>
      </c>
      <c r="S8" s="6">
        <v>0.22637103175000001</v>
      </c>
      <c r="T8" s="6">
        <v>0.18471883148000001</v>
      </c>
      <c r="V8" s="7">
        <v>0.18729306267000001</v>
      </c>
      <c r="W8" s="7">
        <v>1.9399433726E-2</v>
      </c>
      <c r="X8" s="7">
        <v>6.9314641745000002E-2</v>
      </c>
      <c r="Y8" s="7">
        <v>-5.5620200139000001E-2</v>
      </c>
      <c r="Z8" s="7">
        <v>7.0011161705999997E-2</v>
      </c>
      <c r="AA8" s="7">
        <v>-3.0745747928E-2</v>
      </c>
      <c r="AB8" s="7">
        <v>0.37260515317999998</v>
      </c>
      <c r="AC8" s="7">
        <v>-0.20563254128</v>
      </c>
      <c r="AD8" s="27">
        <v>9</v>
      </c>
      <c r="AE8" s="7">
        <v>0.54800000000000004</v>
      </c>
      <c r="AF8" s="9">
        <v>1.2142108366</v>
      </c>
      <c r="AG8" s="10">
        <v>0.62428822499000003</v>
      </c>
      <c r="AH8" s="10">
        <v>0.62158031372</v>
      </c>
    </row>
    <row r="9" spans="1:43" x14ac:dyDescent="0.2">
      <c r="A9" s="4"/>
      <c r="B9" s="4" t="s">
        <v>38</v>
      </c>
      <c r="C9" s="4" t="s">
        <v>111</v>
      </c>
      <c r="D9" s="4" t="s">
        <v>209</v>
      </c>
      <c r="E9" s="12">
        <v>45875</v>
      </c>
      <c r="F9" s="38">
        <v>220.56</v>
      </c>
      <c r="G9" s="38">
        <v>241.14148127000001</v>
      </c>
      <c r="H9" s="11">
        <f t="shared" si="0"/>
        <v>0.91464976841974588</v>
      </c>
      <c r="I9" s="12">
        <v>45621</v>
      </c>
      <c r="J9" s="14">
        <v>6291322.3523000004</v>
      </c>
      <c r="L9" s="6">
        <v>-1.3131084450999999E-3</v>
      </c>
      <c r="M9" s="6">
        <v>-1.1296395911E-2</v>
      </c>
      <c r="N9" s="6">
        <v>-3.3217665668000003E-2</v>
      </c>
      <c r="O9" s="6">
        <v>8.8394558090000006E-2</v>
      </c>
      <c r="P9" s="6">
        <v>0.15607747260999999</v>
      </c>
      <c r="Q9" s="6">
        <v>0.19572008683</v>
      </c>
      <c r="R9" s="6">
        <v>3.2212919276999999E-2</v>
      </c>
      <c r="S9" s="6">
        <v>0.51548096075000005</v>
      </c>
      <c r="T9" s="6">
        <v>4.2894978833E-4</v>
      </c>
      <c r="V9" s="7">
        <v>0.23324605221</v>
      </c>
      <c r="W9" s="7">
        <v>2.4159309736000001E-2</v>
      </c>
      <c r="X9" s="7">
        <v>8.5001716049999995E-2</v>
      </c>
      <c r="Y9" s="7">
        <v>-6.4196190663999994E-2</v>
      </c>
      <c r="Z9" s="7">
        <v>0.11071822189</v>
      </c>
      <c r="AA9" s="7">
        <v>-8.3739026280000003E-2</v>
      </c>
      <c r="AB9" s="7">
        <v>0.25389802241999998</v>
      </c>
      <c r="AC9" s="7">
        <v>-0.20484919685</v>
      </c>
      <c r="AD9" s="27">
        <v>7</v>
      </c>
      <c r="AE9" s="7">
        <v>0.52</v>
      </c>
      <c r="AF9" s="9">
        <v>0.21413144204000001</v>
      </c>
      <c r="AG9" s="10">
        <v>0.82749017533000002</v>
      </c>
      <c r="AH9" s="10">
        <v>1.1148512660000001</v>
      </c>
    </row>
    <row r="10" spans="1:43" x14ac:dyDescent="0.2">
      <c r="A10" s="4"/>
      <c r="B10" s="4" t="s">
        <v>21</v>
      </c>
      <c r="C10" s="4" t="s">
        <v>112</v>
      </c>
      <c r="D10" s="4" t="s">
        <v>210</v>
      </c>
      <c r="E10" s="12">
        <v>45875</v>
      </c>
      <c r="F10" s="38">
        <v>80.290000000000006</v>
      </c>
      <c r="G10" s="38">
        <v>80.290000000000006</v>
      </c>
      <c r="H10" s="11">
        <f t="shared" si="0"/>
        <v>1</v>
      </c>
      <c r="I10" s="12">
        <v>45875</v>
      </c>
      <c r="J10" s="14">
        <v>2976371.9190000002</v>
      </c>
      <c r="L10" s="6">
        <v>9.9738187418999999E-4</v>
      </c>
      <c r="M10" s="6">
        <v>4.0572049365E-3</v>
      </c>
      <c r="N10" s="6">
        <v>2.8776217236999999E-2</v>
      </c>
      <c r="O10" s="6">
        <v>8.2568679135999995E-2</v>
      </c>
      <c r="P10" s="6">
        <v>0.19459013341</v>
      </c>
      <c r="Q10" s="6">
        <v>0.21070941335000001</v>
      </c>
      <c r="R10" s="6">
        <v>0.12975076320000001</v>
      </c>
      <c r="S10" s="6">
        <v>0.20886171958999999</v>
      </c>
      <c r="T10" s="6">
        <v>4.120263054E-2</v>
      </c>
      <c r="V10" s="7">
        <v>5.6765930987000002E-2</v>
      </c>
      <c r="W10" s="7">
        <v>5.8731423537000003E-3</v>
      </c>
      <c r="X10" s="7">
        <v>2.6798679868000001E-2</v>
      </c>
      <c r="Y10" s="7">
        <v>-1.6328104911999999E-2</v>
      </c>
      <c r="Z10" s="7">
        <v>1.7536682697000001E-2</v>
      </c>
      <c r="AA10" s="7">
        <v>-1.5474853362E-2</v>
      </c>
      <c r="AB10" s="7">
        <v>0.14088101675</v>
      </c>
      <c r="AC10" s="7">
        <v>-0.10981712545</v>
      </c>
      <c r="AD10" s="27">
        <v>9</v>
      </c>
      <c r="AE10" s="7">
        <v>0.57199999999999995</v>
      </c>
      <c r="AF10" s="9">
        <v>0.73419312137000003</v>
      </c>
      <c r="AG10" s="10">
        <v>0.84103377375999999</v>
      </c>
      <c r="AH10" s="10">
        <v>0.41283486374</v>
      </c>
    </row>
    <row r="11" spans="1:43" x14ac:dyDescent="0.2">
      <c r="A11" s="4"/>
      <c r="B11" s="4" t="s">
        <v>98</v>
      </c>
      <c r="C11" s="4" t="s">
        <v>113</v>
      </c>
      <c r="D11" s="4" t="s">
        <v>211</v>
      </c>
      <c r="E11" s="12">
        <v>45875</v>
      </c>
      <c r="F11" s="38">
        <v>88.84</v>
      </c>
      <c r="G11" s="38">
        <v>93.015956639999999</v>
      </c>
      <c r="H11" s="11">
        <f t="shared" si="0"/>
        <v>0.95510494337909979</v>
      </c>
      <c r="I11" s="12">
        <v>45642</v>
      </c>
      <c r="J11" s="14">
        <v>4638165.1486999998</v>
      </c>
      <c r="L11" s="6">
        <v>3.7365716955000003E-2</v>
      </c>
      <c r="M11" s="6">
        <v>4.7517981368999998E-2</v>
      </c>
      <c r="N11" s="6">
        <v>3.5946287264000003E-2</v>
      </c>
      <c r="O11" s="6">
        <v>0.62643650009999996</v>
      </c>
      <c r="P11" s="6">
        <v>1.2063312487</v>
      </c>
      <c r="Q11" s="6">
        <v>1.6086610286</v>
      </c>
      <c r="R11" s="6">
        <v>0.34955237814000001</v>
      </c>
      <c r="S11" s="6">
        <v>1.8049928185999999</v>
      </c>
      <c r="T11" s="6">
        <v>0.12601718902</v>
      </c>
      <c r="V11" s="7">
        <v>0.71433928767999999</v>
      </c>
      <c r="W11" s="7">
        <v>7.4889508857999998E-2</v>
      </c>
      <c r="X11" s="7">
        <v>0.35244215938000001</v>
      </c>
      <c r="Y11" s="7">
        <v>-0.18310139165</v>
      </c>
      <c r="Z11" s="7">
        <v>0.27551020407999999</v>
      </c>
      <c r="AA11" s="7">
        <v>-0.23293089822999999</v>
      </c>
      <c r="AB11" s="7">
        <v>1.9804319722999999</v>
      </c>
      <c r="AC11" s="7">
        <v>-0.79090104469</v>
      </c>
      <c r="AD11" s="27">
        <v>7</v>
      </c>
      <c r="AE11" s="7">
        <v>0.58799999999999997</v>
      </c>
      <c r="AF11" s="9">
        <v>1.3576921123000001</v>
      </c>
      <c r="AG11" s="10">
        <v>0.91648750464999995</v>
      </c>
      <c r="AH11" s="10">
        <v>3.5609500117000001</v>
      </c>
    </row>
    <row r="12" spans="1:43" x14ac:dyDescent="0.2">
      <c r="A12" s="4"/>
      <c r="B12" s="4" t="s">
        <v>15</v>
      </c>
      <c r="C12" s="4" t="s">
        <v>114</v>
      </c>
      <c r="D12" s="4" t="s">
        <v>212</v>
      </c>
      <c r="E12" s="12">
        <v>45875</v>
      </c>
      <c r="F12" s="38">
        <v>635.79</v>
      </c>
      <c r="G12" s="38">
        <v>640.05999999999995</v>
      </c>
      <c r="H12" s="11">
        <f t="shared" si="0"/>
        <v>0.9933287504296473</v>
      </c>
      <c r="I12" s="12">
        <v>45863</v>
      </c>
      <c r="J12" s="14">
        <v>3214355.6614999999</v>
      </c>
      <c r="L12" s="6">
        <v>7.3995436686999996E-3</v>
      </c>
      <c r="M12" s="6">
        <v>1.2130474235000001E-2</v>
      </c>
      <c r="N12" s="6">
        <v>4.6546949599E-2</v>
      </c>
      <c r="O12" s="6">
        <v>0.22352415478000001</v>
      </c>
      <c r="P12" s="6">
        <v>0.44533859486999999</v>
      </c>
      <c r="Q12" s="6">
        <v>0.58822692493999995</v>
      </c>
      <c r="R12" s="6">
        <v>0.50523217138999998</v>
      </c>
      <c r="S12" s="6">
        <v>1.0231503732</v>
      </c>
      <c r="T12" s="6">
        <v>8.3382671547999998E-2</v>
      </c>
      <c r="V12" s="7">
        <v>0.19097443384000001</v>
      </c>
      <c r="W12" s="7">
        <v>1.9838376206999998E-2</v>
      </c>
      <c r="X12" s="7">
        <v>9.5128307938999998E-2</v>
      </c>
      <c r="Y12" s="7">
        <v>-6.0103319941000002E-2</v>
      </c>
      <c r="Z12" s="7">
        <v>6.1276794037000003E-2</v>
      </c>
      <c r="AA12" s="7">
        <v>-5.5932435601000002E-2</v>
      </c>
      <c r="AB12" s="7">
        <v>0.31251364493</v>
      </c>
      <c r="AC12" s="7">
        <v>-0.18161480614</v>
      </c>
      <c r="AD12" s="27">
        <v>7</v>
      </c>
      <c r="AE12" s="7">
        <v>0.58399999999999996</v>
      </c>
      <c r="AF12" s="9">
        <v>0.97703259407999998</v>
      </c>
      <c r="AG12" s="10">
        <v>0.99977907897999996</v>
      </c>
      <c r="AH12" s="10">
        <v>1.0039371101000001</v>
      </c>
    </row>
    <row r="13" spans="1:43" x14ac:dyDescent="0.2">
      <c r="A13" s="4"/>
      <c r="B13" s="4" t="s">
        <v>13</v>
      </c>
      <c r="C13" s="4" t="s">
        <v>115</v>
      </c>
      <c r="D13" s="4" t="s">
        <v>213</v>
      </c>
      <c r="E13" s="12">
        <v>45875</v>
      </c>
      <c r="F13" s="38">
        <v>37.79</v>
      </c>
      <c r="G13" s="38">
        <v>39.08</v>
      </c>
      <c r="H13" s="11">
        <f t="shared" si="0"/>
        <v>0.96699078812691919</v>
      </c>
      <c r="I13" s="12">
        <v>45861</v>
      </c>
      <c r="J13" s="14">
        <v>1568401.0045</v>
      </c>
      <c r="L13" s="6">
        <v>3.9851222099999998E-3</v>
      </c>
      <c r="M13" s="6">
        <v>4.1907912875000002E-2</v>
      </c>
      <c r="N13" s="6">
        <v>0.17069392813000001</v>
      </c>
      <c r="O13" s="6">
        <v>0.54784545861</v>
      </c>
      <c r="P13" s="6">
        <v>0.35490113527</v>
      </c>
      <c r="Q13" s="6">
        <v>0.34463756510999999</v>
      </c>
      <c r="R13" s="6">
        <v>1.8339190900999999E-2</v>
      </c>
      <c r="S13" s="6">
        <v>-2.176230329E-2</v>
      </c>
      <c r="T13" s="6">
        <v>0.2414586071</v>
      </c>
      <c r="V13" s="7">
        <v>0.34526977167</v>
      </c>
      <c r="W13" s="7">
        <v>3.5772907910999997E-2</v>
      </c>
      <c r="X13" s="7">
        <v>9.8265895953000004E-2</v>
      </c>
      <c r="Y13" s="7">
        <v>-9.1578086673000006E-2</v>
      </c>
      <c r="Z13" s="7">
        <v>0.20105820106</v>
      </c>
      <c r="AA13" s="7">
        <v>-5.5245535716000001E-2</v>
      </c>
      <c r="AB13" s="7">
        <v>0.36257444989999998</v>
      </c>
      <c r="AC13" s="7">
        <v>-0.20658487847000001</v>
      </c>
      <c r="AD13" s="27">
        <v>9</v>
      </c>
      <c r="AE13" s="7">
        <v>0.51600000000000001</v>
      </c>
      <c r="AF13" s="9">
        <v>1.7818000680999999</v>
      </c>
      <c r="AG13" s="10">
        <v>0.15170330996</v>
      </c>
      <c r="AH13" s="10">
        <v>0.25451297253999999</v>
      </c>
    </row>
    <row r="14" spans="1:43" x14ac:dyDescent="0.2">
      <c r="A14" s="4"/>
      <c r="B14" s="4" t="s">
        <v>22</v>
      </c>
      <c r="C14" s="4" t="s">
        <v>116</v>
      </c>
      <c r="D14" s="4" t="s">
        <v>214</v>
      </c>
      <c r="E14" s="12">
        <v>45875</v>
      </c>
      <c r="F14" s="38">
        <v>109.87</v>
      </c>
      <c r="G14" s="38">
        <v>110.37995345</v>
      </c>
      <c r="H14" s="11">
        <f t="shared" si="0"/>
        <v>0.99538001752980443</v>
      </c>
      <c r="I14" s="12">
        <v>45552</v>
      </c>
      <c r="J14" s="14">
        <v>2844534.2363</v>
      </c>
      <c r="L14" s="6">
        <v>-2.7297543237999998E-4</v>
      </c>
      <c r="M14" s="6">
        <v>1.1544808352E-2</v>
      </c>
      <c r="N14" s="6">
        <v>3.3312263175000002E-2</v>
      </c>
      <c r="O14" s="6">
        <v>3.6574854685999997E-2</v>
      </c>
      <c r="P14" s="6">
        <v>0.12137330144</v>
      </c>
      <c r="Q14" s="6">
        <v>9.1826220565000005E-2</v>
      </c>
      <c r="R14" s="6">
        <v>-6.0277741950999997E-2</v>
      </c>
      <c r="S14" s="6">
        <v>-6.8458748599999994E-2</v>
      </c>
      <c r="T14" s="6">
        <v>4.4531303097999998E-2</v>
      </c>
      <c r="V14" s="7">
        <v>7.3446502849999998E-2</v>
      </c>
      <c r="W14" s="7">
        <v>7.5822128798999997E-3</v>
      </c>
      <c r="X14" s="7">
        <v>1.6712562909000001E-2</v>
      </c>
      <c r="Y14" s="7">
        <v>-1.9488876631000001E-2</v>
      </c>
      <c r="Z14" s="7">
        <v>2.0007444631000001E-2</v>
      </c>
      <c r="AA14" s="7">
        <v>-3.1791743067999999E-2</v>
      </c>
      <c r="AB14" s="7">
        <v>0.17366929133</v>
      </c>
      <c r="AC14" s="7">
        <v>-0.17922606359000001</v>
      </c>
      <c r="AD14" s="27">
        <v>7</v>
      </c>
      <c r="AE14" s="7">
        <v>0.52</v>
      </c>
      <c r="AF14" s="9">
        <v>-1.0501373989E-2</v>
      </c>
      <c r="AG14" s="10">
        <v>0.72562423577000001</v>
      </c>
      <c r="AH14" s="10">
        <v>0.45093797245</v>
      </c>
    </row>
    <row r="15" spans="1:43" x14ac:dyDescent="0.2">
      <c r="A15" s="4"/>
      <c r="B15" s="4" t="s">
        <v>27</v>
      </c>
      <c r="C15" s="4" t="s">
        <v>117</v>
      </c>
      <c r="D15" s="4" t="s">
        <v>215</v>
      </c>
      <c r="E15" s="12">
        <v>45875</v>
      </c>
      <c r="F15" s="38">
        <v>89.02</v>
      </c>
      <c r="G15" s="38">
        <v>91.54</v>
      </c>
      <c r="H15" s="11">
        <f t="shared" si="0"/>
        <v>0.97247105090670738</v>
      </c>
      <c r="I15" s="12">
        <v>45861</v>
      </c>
      <c r="J15" s="14">
        <v>1069450.4828000001</v>
      </c>
      <c r="L15" s="6">
        <v>6.5581184990000001E-3</v>
      </c>
      <c r="M15" s="6">
        <v>-5.5853440571999998E-3</v>
      </c>
      <c r="N15" s="6">
        <v>0.10762722408</v>
      </c>
      <c r="O15" s="6">
        <v>0.19593337489000001</v>
      </c>
      <c r="P15" s="6">
        <v>0.28823498485999999</v>
      </c>
      <c r="Q15" s="6">
        <v>0.46198556269000002</v>
      </c>
      <c r="R15" s="6">
        <v>0.23322381732</v>
      </c>
      <c r="S15" s="6">
        <v>0.58662767044999997</v>
      </c>
      <c r="T15" s="6">
        <v>0.17735749240000001</v>
      </c>
      <c r="V15" s="7">
        <v>0.17229786351000001</v>
      </c>
      <c r="W15" s="7">
        <v>1.7839584799E-2</v>
      </c>
      <c r="X15" s="7">
        <v>7.7165570175999995E-2</v>
      </c>
      <c r="Y15" s="7">
        <v>-6.5986055776000002E-2</v>
      </c>
      <c r="Z15" s="7">
        <v>4.8009522550000003E-2</v>
      </c>
      <c r="AA15" s="7">
        <v>-5.2732273108000001E-2</v>
      </c>
      <c r="AB15" s="7">
        <v>0.25074133180000002</v>
      </c>
      <c r="AC15" s="7">
        <v>-0.14385908050999999</v>
      </c>
      <c r="AD15" s="27">
        <v>8</v>
      </c>
      <c r="AE15" s="7">
        <v>0.52800000000000002</v>
      </c>
      <c r="AF15" s="9">
        <v>0.94528187062000002</v>
      </c>
      <c r="AG15" s="10">
        <v>0.82030287516</v>
      </c>
      <c r="AH15" s="10">
        <v>0.82748566477999996</v>
      </c>
    </row>
    <row r="16" spans="1:43" x14ac:dyDescent="0.2">
      <c r="A16" s="4"/>
      <c r="B16" s="4" t="s">
        <v>11</v>
      </c>
      <c r="C16" s="4" t="s">
        <v>118</v>
      </c>
      <c r="D16" s="4" t="s">
        <v>301</v>
      </c>
      <c r="E16" s="12">
        <v>45875</v>
      </c>
      <c r="F16" s="38">
        <v>87.82</v>
      </c>
      <c r="G16" s="38">
        <v>97.440482852000002</v>
      </c>
      <c r="H16" s="11">
        <f t="shared" si="0"/>
        <v>0.90126811187284106</v>
      </c>
      <c r="I16" s="12">
        <v>45551</v>
      </c>
      <c r="J16" s="14">
        <v>3482266.5737999999</v>
      </c>
      <c r="L16" s="6">
        <v>-5.7738027854E-3</v>
      </c>
      <c r="M16" s="6">
        <v>1.3631184409E-2</v>
      </c>
      <c r="N16" s="6">
        <v>-1.2092381884000001E-3</v>
      </c>
      <c r="O16" s="6">
        <v>-5.1428705960000001E-2</v>
      </c>
      <c r="P16" s="6">
        <v>-1.3061936487999999E-2</v>
      </c>
      <c r="Q16" s="6">
        <v>-0.15716441798</v>
      </c>
      <c r="R16" s="6">
        <v>-0.32388919118999998</v>
      </c>
      <c r="S16" s="6">
        <v>-0.40726346505</v>
      </c>
      <c r="T16" s="6">
        <v>3.1281606218000003E-2</v>
      </c>
      <c r="V16" s="7">
        <v>0.13501238828000001</v>
      </c>
      <c r="W16" s="7">
        <v>1.392902302E-2</v>
      </c>
      <c r="X16" s="7">
        <v>2.5887819449E-2</v>
      </c>
      <c r="Y16" s="7">
        <v>-3.0156165858999998E-2</v>
      </c>
      <c r="Z16" s="7">
        <v>5.6974408412999999E-2</v>
      </c>
      <c r="AA16" s="7">
        <v>-6.3809626039999998E-2</v>
      </c>
      <c r="AB16" s="7">
        <v>0.18152834255</v>
      </c>
      <c r="AC16" s="7">
        <v>-0.31234326056</v>
      </c>
      <c r="AD16" s="27">
        <v>6</v>
      </c>
      <c r="AE16" s="7">
        <v>0.51600000000000001</v>
      </c>
      <c r="AF16" s="9">
        <v>-0.58248770157999996</v>
      </c>
      <c r="AG16" s="10">
        <v>0.54583507843000001</v>
      </c>
      <c r="AH16" s="10">
        <v>0.51274238368000002</v>
      </c>
    </row>
    <row r="17" spans="1:34" x14ac:dyDescent="0.2">
      <c r="A17" s="4"/>
      <c r="B17" s="4" t="s">
        <v>56</v>
      </c>
      <c r="C17" s="4" t="s">
        <v>119</v>
      </c>
      <c r="D17" s="4" t="s">
        <v>216</v>
      </c>
      <c r="E17" s="12">
        <v>45875</v>
      </c>
      <c r="F17" s="38">
        <v>51.95</v>
      </c>
      <c r="G17" s="38">
        <v>53.44</v>
      </c>
      <c r="H17" s="11">
        <f t="shared" si="0"/>
        <v>0.97211826347305397</v>
      </c>
      <c r="I17" s="12">
        <v>45863</v>
      </c>
      <c r="J17" s="14">
        <v>2005652.2309000001</v>
      </c>
      <c r="L17" s="6">
        <v>4.8355899415999997E-3</v>
      </c>
      <c r="M17" s="6">
        <v>-2.3312652754000001E-2</v>
      </c>
      <c r="N17" s="6">
        <v>-3.0704279406999998E-3</v>
      </c>
      <c r="O17" s="6">
        <v>0.26172002463999999</v>
      </c>
      <c r="P17" s="6">
        <v>0.52573411326999997</v>
      </c>
      <c r="Q17" s="6">
        <v>0.61437027828000002</v>
      </c>
      <c r="R17" s="6">
        <v>0.46313058546000002</v>
      </c>
      <c r="S17" s="6">
        <v>1.3219593226999999</v>
      </c>
      <c r="T17" s="6">
        <v>7.4901717359999995E-2</v>
      </c>
      <c r="V17" s="7">
        <v>0.19962556124</v>
      </c>
      <c r="W17" s="7">
        <v>2.0623382664999999E-2</v>
      </c>
      <c r="X17" s="7">
        <v>7.5364298726000006E-2</v>
      </c>
      <c r="Y17" s="7">
        <v>-7.3180960369E-2</v>
      </c>
      <c r="Z17" s="7">
        <v>0.10456110154999999</v>
      </c>
      <c r="AA17" s="7">
        <v>-5.4609328796999999E-2</v>
      </c>
      <c r="AB17" s="7">
        <v>0.34801483707000003</v>
      </c>
      <c r="AC17" s="7">
        <v>-0.13055395108000001</v>
      </c>
      <c r="AD17" s="27">
        <v>6</v>
      </c>
      <c r="AE17" s="7">
        <v>0.55200000000000005</v>
      </c>
      <c r="AF17" s="9">
        <v>1.0691985164</v>
      </c>
      <c r="AG17" s="10">
        <v>0.81021871943000001</v>
      </c>
      <c r="AH17" s="10">
        <v>0.99004455796000002</v>
      </c>
    </row>
    <row r="18" spans="1:34" x14ac:dyDescent="0.2">
      <c r="A18" s="4"/>
      <c r="B18" s="4" t="s">
        <v>71</v>
      </c>
      <c r="C18" s="4" t="s">
        <v>120</v>
      </c>
      <c r="D18" s="4" t="s">
        <v>291</v>
      </c>
      <c r="E18" s="12">
        <v>45875</v>
      </c>
      <c r="F18" s="38">
        <v>57.39</v>
      </c>
      <c r="G18" s="38">
        <v>57.39</v>
      </c>
      <c r="H18" s="11">
        <f t="shared" si="0"/>
        <v>1</v>
      </c>
      <c r="I18" s="12">
        <v>45875</v>
      </c>
      <c r="J18" s="14">
        <v>873050.81224999996</v>
      </c>
      <c r="L18" s="6">
        <v>1.6471838469000001E-2</v>
      </c>
      <c r="M18" s="6">
        <v>8.4672084672999998E-2</v>
      </c>
      <c r="N18" s="6">
        <v>0.39533187454000002</v>
      </c>
      <c r="O18" s="6">
        <v>0.62960748170000003</v>
      </c>
      <c r="P18" s="6">
        <v>0.99649940527000003</v>
      </c>
      <c r="Q18" s="6">
        <v>1.283706491</v>
      </c>
      <c r="R18" s="6">
        <v>0.83709009771999998</v>
      </c>
      <c r="S18" s="6">
        <v>0.38782588702999998</v>
      </c>
      <c r="T18" s="6">
        <v>0.69242111472000001</v>
      </c>
      <c r="V18" s="7">
        <v>0.34323256542000002</v>
      </c>
      <c r="W18" s="7">
        <v>3.5421152536999997E-2</v>
      </c>
      <c r="X18" s="7">
        <v>8.4096385543000002E-2</v>
      </c>
      <c r="Y18" s="7">
        <v>-8.8363954504999995E-2</v>
      </c>
      <c r="Z18" s="7">
        <v>0.15735146021999999</v>
      </c>
      <c r="AA18" s="7">
        <v>-8.9017400686999995E-2</v>
      </c>
      <c r="AB18" s="7">
        <v>0.69242111472000001</v>
      </c>
      <c r="AC18" s="7">
        <v>-9.5228203445000006E-2</v>
      </c>
      <c r="AD18" s="27">
        <v>9</v>
      </c>
      <c r="AE18" s="7">
        <v>0.54</v>
      </c>
      <c r="AF18" s="9">
        <v>2.2704256112999999</v>
      </c>
      <c r="AG18" s="10">
        <v>0.26890970363</v>
      </c>
      <c r="AH18" s="10">
        <v>0.53210955520000003</v>
      </c>
    </row>
    <row r="19" spans="1:34" x14ac:dyDescent="0.2">
      <c r="A19" s="4"/>
      <c r="B19" s="4" t="s">
        <v>25</v>
      </c>
      <c r="C19" s="4" t="s">
        <v>121</v>
      </c>
      <c r="D19" s="4" t="s">
        <v>217</v>
      </c>
      <c r="E19" s="12">
        <v>45875</v>
      </c>
      <c r="F19" s="38">
        <v>27.45</v>
      </c>
      <c r="G19" s="38">
        <v>29.562605988000001</v>
      </c>
      <c r="H19" s="11">
        <f t="shared" si="0"/>
        <v>0.92853789720508584</v>
      </c>
      <c r="I19" s="12">
        <v>45523</v>
      </c>
      <c r="J19" s="14">
        <v>601458.79183</v>
      </c>
      <c r="L19" s="6">
        <v>1.5914137677E-2</v>
      </c>
      <c r="M19" s="6">
        <v>-6.3459570111999999E-2</v>
      </c>
      <c r="N19" s="6">
        <v>6.5192083819000005E-2</v>
      </c>
      <c r="O19" s="6">
        <v>4.5492433954000003E-2</v>
      </c>
      <c r="P19" s="6">
        <v>-4.1807260924999999E-2</v>
      </c>
      <c r="Q19" s="6">
        <v>0.13706015231999999</v>
      </c>
      <c r="R19" s="6">
        <v>1.3647858762E-2</v>
      </c>
      <c r="S19" s="6">
        <v>0.21589944815000001</v>
      </c>
      <c r="T19" s="6">
        <v>0.21945801866</v>
      </c>
      <c r="V19" s="7">
        <v>0.24874606374</v>
      </c>
      <c r="W19" s="7">
        <v>2.5605596311000001E-2</v>
      </c>
      <c r="X19" s="7">
        <v>5.4180887370999999E-2</v>
      </c>
      <c r="Y19" s="7">
        <v>-6.9502468666999995E-2</v>
      </c>
      <c r="Z19" s="7">
        <v>0.12527765437999999</v>
      </c>
      <c r="AA19" s="7">
        <v>-8.1353491720999996E-2</v>
      </c>
      <c r="AB19" s="7">
        <v>0.64477025939999999</v>
      </c>
      <c r="AC19" s="7">
        <v>-0.30409869662</v>
      </c>
      <c r="AD19" s="27">
        <v>6</v>
      </c>
      <c r="AE19" s="7">
        <v>0.52400000000000002</v>
      </c>
      <c r="AF19" s="9">
        <v>4.8169079917999999E-2</v>
      </c>
      <c r="AG19" s="10">
        <v>0.48749464074999999</v>
      </c>
      <c r="AH19" s="10">
        <v>0.86236145109999995</v>
      </c>
    </row>
    <row r="20" spans="1:34" x14ac:dyDescent="0.2">
      <c r="A20" s="4"/>
      <c r="B20" s="4" t="s">
        <v>57</v>
      </c>
      <c r="C20" s="4" t="s">
        <v>122</v>
      </c>
      <c r="D20" s="4" t="s">
        <v>218</v>
      </c>
      <c r="E20" s="12">
        <v>45875</v>
      </c>
      <c r="F20" s="38">
        <v>310.5</v>
      </c>
      <c r="G20" s="38">
        <v>316.29000000000002</v>
      </c>
      <c r="H20" s="11">
        <f t="shared" si="0"/>
        <v>0.98169401498624675</v>
      </c>
      <c r="I20" s="12">
        <v>45821</v>
      </c>
      <c r="J20" s="14">
        <v>2351105.1266000001</v>
      </c>
      <c r="L20" s="6">
        <v>-2.1210952572999998E-3</v>
      </c>
      <c r="M20" s="6">
        <v>1.0939636647E-2</v>
      </c>
      <c r="N20" s="6">
        <v>0.17868124359000001</v>
      </c>
      <c r="O20" s="6">
        <v>0.40688717716</v>
      </c>
      <c r="P20" s="6">
        <v>0.72318108663000003</v>
      </c>
      <c r="Q20" s="6">
        <v>0.87851654667000001</v>
      </c>
      <c r="R20" s="6">
        <v>0.88593294461000005</v>
      </c>
      <c r="S20" s="6">
        <v>0.60142348754999997</v>
      </c>
      <c r="T20" s="6">
        <v>0.28236897533999999</v>
      </c>
      <c r="V20" s="7">
        <v>0.17552781764</v>
      </c>
      <c r="W20" s="7">
        <v>1.8155847323000001E-2</v>
      </c>
      <c r="X20" s="7">
        <v>3.6991279068000003E-2</v>
      </c>
      <c r="Y20" s="7">
        <v>-3.0386740331000001E-2</v>
      </c>
      <c r="Z20" s="7">
        <v>9.4465757587000002E-2</v>
      </c>
      <c r="AA20" s="7">
        <v>-3.1241371149E-2</v>
      </c>
      <c r="AB20" s="7">
        <v>0.28236897533999999</v>
      </c>
      <c r="AC20" s="7">
        <v>-4.1489123122000003E-2</v>
      </c>
      <c r="AD20" s="27">
        <v>8</v>
      </c>
      <c r="AE20" s="7">
        <v>0.57999999999999996</v>
      </c>
      <c r="AF20" s="9">
        <v>2.3682047161000002</v>
      </c>
      <c r="AG20" s="10">
        <v>9.4055371802000007E-2</v>
      </c>
      <c r="AH20" s="10">
        <v>9.0292382872000004E-2</v>
      </c>
    </row>
    <row r="21" spans="1:34" x14ac:dyDescent="0.2">
      <c r="A21" s="4"/>
      <c r="B21" s="4" t="s">
        <v>55</v>
      </c>
      <c r="C21" s="4" t="s">
        <v>123</v>
      </c>
      <c r="D21" s="4" t="s">
        <v>219</v>
      </c>
      <c r="E21" s="12">
        <v>45875</v>
      </c>
      <c r="F21" s="38">
        <v>84.72</v>
      </c>
      <c r="G21" s="38">
        <v>96.460778108</v>
      </c>
      <c r="H21" s="11">
        <f t="shared" si="0"/>
        <v>0.87828443499745856</v>
      </c>
      <c r="I21" s="12">
        <v>45618</v>
      </c>
      <c r="J21" s="14">
        <v>1392880.5336</v>
      </c>
      <c r="L21" s="6">
        <v>-9.2386855340000004E-3</v>
      </c>
      <c r="M21" s="6">
        <v>-2.6542571527999999E-2</v>
      </c>
      <c r="N21" s="6">
        <v>-4.3468443039E-2</v>
      </c>
      <c r="O21" s="6">
        <v>-9.6951238228999998E-3</v>
      </c>
      <c r="P21" s="6">
        <v>2.4189197262000001E-2</v>
      </c>
      <c r="Q21" s="6">
        <v>0.26817458316999998</v>
      </c>
      <c r="R21" s="6">
        <v>0.95926637441999996</v>
      </c>
      <c r="S21" s="6">
        <v>1.7473577389999999</v>
      </c>
      <c r="T21" s="6">
        <v>-1.0973616624E-2</v>
      </c>
      <c r="V21" s="7">
        <v>0.25491374788999999</v>
      </c>
      <c r="W21" s="7">
        <v>2.6062056552000001E-2</v>
      </c>
      <c r="X21" s="7">
        <v>7.7446363160999995E-2</v>
      </c>
      <c r="Y21" s="7">
        <v>-9.1999077703000004E-2</v>
      </c>
      <c r="Z21" s="7">
        <v>7.8338412915000002E-2</v>
      </c>
      <c r="AA21" s="7">
        <v>-0.13857677903000001</v>
      </c>
      <c r="AB21" s="7">
        <v>0.64324741557999998</v>
      </c>
      <c r="AC21" s="7">
        <v>-0.32672598506</v>
      </c>
      <c r="AD21" s="27">
        <v>8</v>
      </c>
      <c r="AE21" s="7">
        <v>0.55600000000000005</v>
      </c>
      <c r="AF21" s="9">
        <v>-9.5725248405999996E-2</v>
      </c>
      <c r="AG21" s="10">
        <v>0.44734630984000001</v>
      </c>
      <c r="AH21" s="10">
        <v>0.81674834462000001</v>
      </c>
    </row>
    <row r="22" spans="1:34" x14ac:dyDescent="0.2">
      <c r="A22" s="4"/>
      <c r="B22" s="4" t="s">
        <v>59</v>
      </c>
      <c r="C22" s="4" t="s">
        <v>124</v>
      </c>
      <c r="D22" s="4" t="s">
        <v>220</v>
      </c>
      <c r="E22" s="12">
        <v>45875</v>
      </c>
      <c r="F22" s="38">
        <v>150.93</v>
      </c>
      <c r="G22" s="38">
        <v>154.99</v>
      </c>
      <c r="H22" s="11">
        <f t="shared" si="0"/>
        <v>0.97380476159752238</v>
      </c>
      <c r="I22" s="12">
        <v>45863</v>
      </c>
      <c r="J22" s="14">
        <v>1243542.4694999999</v>
      </c>
      <c r="L22" s="6">
        <v>7.9570320122000001E-4</v>
      </c>
      <c r="M22" s="6">
        <v>1.0105742203E-2</v>
      </c>
      <c r="N22" s="6">
        <v>9.5760127777000006E-2</v>
      </c>
      <c r="O22" s="6">
        <v>0.24688355729</v>
      </c>
      <c r="P22" s="6">
        <v>0.42870606021000002</v>
      </c>
      <c r="Q22" s="6">
        <v>0.63744539398</v>
      </c>
      <c r="R22" s="6">
        <v>0.54259706129999996</v>
      </c>
      <c r="S22" s="6">
        <v>1.1931923605000001</v>
      </c>
      <c r="T22" s="6">
        <v>0.14549180328</v>
      </c>
      <c r="V22" s="7">
        <v>0.19225332259</v>
      </c>
      <c r="W22" s="7">
        <v>1.9936072300999998E-2</v>
      </c>
      <c r="X22" s="7">
        <v>8.8816354579000001E-2</v>
      </c>
      <c r="Y22" s="7">
        <v>-6.2852602305000005E-2</v>
      </c>
      <c r="Z22" s="7">
        <v>8.8401158359999996E-2</v>
      </c>
      <c r="AA22" s="7">
        <v>-8.0331016652000001E-2</v>
      </c>
      <c r="AB22" s="7">
        <v>0.29084610614</v>
      </c>
      <c r="AC22" s="7">
        <v>-0.13247158684999999</v>
      </c>
      <c r="AD22" s="27">
        <v>7</v>
      </c>
      <c r="AE22" s="7">
        <v>0.52400000000000002</v>
      </c>
      <c r="AF22" s="9">
        <v>1.0630261446</v>
      </c>
      <c r="AG22" s="10">
        <v>0.88948858832</v>
      </c>
      <c r="AH22" s="10">
        <v>1.0500740040000001</v>
      </c>
    </row>
    <row r="23" spans="1:34" x14ac:dyDescent="0.2">
      <c r="A23" s="4"/>
      <c r="B23" s="4" t="s">
        <v>68</v>
      </c>
      <c r="C23" s="4" t="s">
        <v>125</v>
      </c>
      <c r="D23" s="4" t="s">
        <v>221</v>
      </c>
      <c r="E23" s="12">
        <v>45875</v>
      </c>
      <c r="F23" s="38">
        <v>263.05</v>
      </c>
      <c r="G23" s="38">
        <v>264.68</v>
      </c>
      <c r="H23" s="11">
        <f t="shared" si="0"/>
        <v>0.99384162006951793</v>
      </c>
      <c r="I23" s="12">
        <v>45868</v>
      </c>
      <c r="J23" s="14">
        <v>1168920.7697999999</v>
      </c>
      <c r="L23" s="6">
        <v>1.1264031984E-2</v>
      </c>
      <c r="M23" s="6">
        <v>2.3700186799E-2</v>
      </c>
      <c r="N23" s="6">
        <v>0.12017203933999999</v>
      </c>
      <c r="O23" s="6">
        <v>0.31588648283999998</v>
      </c>
      <c r="P23" s="6">
        <v>0.55413289603000004</v>
      </c>
      <c r="Q23" s="6">
        <v>0.82681259931999995</v>
      </c>
      <c r="R23" s="6">
        <v>0.74840480066000004</v>
      </c>
      <c r="S23" s="6">
        <v>1.3649827139999999</v>
      </c>
      <c r="T23" s="6">
        <v>0.13130053328999999</v>
      </c>
      <c r="V23" s="7">
        <v>0.28346159491</v>
      </c>
      <c r="W23" s="7">
        <v>2.9500226838999999E-2</v>
      </c>
      <c r="X23" s="7">
        <v>0.13425694096999999</v>
      </c>
      <c r="Y23" s="7">
        <v>-6.8247983582000002E-2</v>
      </c>
      <c r="Z23" s="7">
        <v>9.9728532647000004E-2</v>
      </c>
      <c r="AA23" s="7">
        <v>-8.4467698310999997E-2</v>
      </c>
      <c r="AB23" s="7">
        <v>0.56017675149000001</v>
      </c>
      <c r="AC23" s="7">
        <v>-0.27726348918999999</v>
      </c>
      <c r="AD23" s="27">
        <v>7</v>
      </c>
      <c r="AE23" s="7">
        <v>0.57999999999999996</v>
      </c>
      <c r="AF23" s="9">
        <v>1.0831105122</v>
      </c>
      <c r="AG23" s="10">
        <v>0.91485467479000004</v>
      </c>
      <c r="AH23" s="10">
        <v>1.2151465522</v>
      </c>
    </row>
    <row r="24" spans="1:34" x14ac:dyDescent="0.2">
      <c r="A24" s="4"/>
      <c r="B24" s="4" t="s">
        <v>14</v>
      </c>
      <c r="C24" s="4" t="s">
        <v>126</v>
      </c>
      <c r="D24" s="4" t="s">
        <v>222</v>
      </c>
      <c r="E24" s="12">
        <v>45875</v>
      </c>
      <c r="F24" s="38">
        <v>61</v>
      </c>
      <c r="G24" s="38">
        <v>62.03</v>
      </c>
      <c r="H24" s="11">
        <f t="shared" si="0"/>
        <v>0.98339513138803802</v>
      </c>
      <c r="I24" s="12">
        <v>45861</v>
      </c>
      <c r="J24" s="14">
        <v>549456.55978000001</v>
      </c>
      <c r="L24" s="6">
        <v>4.2805400061999999E-3</v>
      </c>
      <c r="M24" s="6">
        <v>6.2685582324999998E-3</v>
      </c>
      <c r="N24" s="6">
        <v>0.13615198361</v>
      </c>
      <c r="O24" s="6">
        <v>0.22364816135000001</v>
      </c>
      <c r="P24" s="6">
        <v>0.26849868394999998</v>
      </c>
      <c r="Q24" s="6">
        <v>0.33746271632000002</v>
      </c>
      <c r="R24" s="6">
        <v>6.9367037659E-2</v>
      </c>
      <c r="S24" s="6">
        <v>0.29431089637000002</v>
      </c>
      <c r="T24" s="6">
        <v>0.16813481424999999</v>
      </c>
      <c r="V24" s="7">
        <v>0.18234976049000001</v>
      </c>
      <c r="W24" s="7">
        <v>1.8890410350000001E-2</v>
      </c>
      <c r="X24" s="7">
        <v>6.9124423961999998E-2</v>
      </c>
      <c r="Y24" s="7">
        <v>-5.4552294958E-2</v>
      </c>
      <c r="Z24" s="7">
        <v>5.8916916564999998E-2</v>
      </c>
      <c r="AA24" s="7">
        <v>-3.1179237067000001E-2</v>
      </c>
      <c r="AB24" s="7">
        <v>0.37377930730999998</v>
      </c>
      <c r="AC24" s="7">
        <v>-0.19979365060000001</v>
      </c>
      <c r="AD24" s="27">
        <v>9</v>
      </c>
      <c r="AE24" s="7">
        <v>0.55600000000000005</v>
      </c>
      <c r="AF24" s="9">
        <v>1.14936799</v>
      </c>
      <c r="AG24" s="10">
        <v>0.65378208375000002</v>
      </c>
      <c r="AH24" s="10">
        <v>0.62817286062</v>
      </c>
    </row>
    <row r="25" spans="1:34" x14ac:dyDescent="0.2">
      <c r="A25" s="4"/>
      <c r="B25" s="4" t="s">
        <v>69</v>
      </c>
      <c r="C25" s="4" t="s">
        <v>127</v>
      </c>
      <c r="D25" s="4" t="s">
        <v>223</v>
      </c>
      <c r="E25" s="12">
        <v>45875</v>
      </c>
      <c r="F25" s="38">
        <v>85.62</v>
      </c>
      <c r="G25" s="38">
        <v>87.32</v>
      </c>
      <c r="H25" s="11">
        <f t="shared" si="0"/>
        <v>0.98053137883646369</v>
      </c>
      <c r="I25" s="12">
        <v>45873</v>
      </c>
      <c r="J25" s="14">
        <v>865108.37812999997</v>
      </c>
      <c r="L25" s="6">
        <v>-8.9130686429000003E-3</v>
      </c>
      <c r="M25" s="6">
        <v>4.6187683285000003E-2</v>
      </c>
      <c r="N25" s="6">
        <v>9.3486590038E-2</v>
      </c>
      <c r="O25" s="6">
        <v>0.19273855362</v>
      </c>
      <c r="P25" s="6">
        <v>0.40480425094</v>
      </c>
      <c r="Q25" s="6">
        <v>0.24820897777000001</v>
      </c>
      <c r="R25" s="6">
        <v>0.41551018487000002</v>
      </c>
      <c r="S25" s="6">
        <v>0.63236985799000001</v>
      </c>
      <c r="T25" s="6">
        <v>0.13119302418000001</v>
      </c>
      <c r="V25" s="7">
        <v>0.16872307117999999</v>
      </c>
      <c r="W25" s="7">
        <v>1.7390575233999998E-2</v>
      </c>
      <c r="X25" s="7">
        <v>3.9403475168000003E-2</v>
      </c>
      <c r="Y25" s="7">
        <v>-5.5625950329000001E-2</v>
      </c>
      <c r="Z25" s="7">
        <v>6.6036084049999999E-2</v>
      </c>
      <c r="AA25" s="7">
        <v>-7.9741215071000002E-2</v>
      </c>
      <c r="AB25" s="7">
        <v>0.25933322322000002</v>
      </c>
      <c r="AC25" s="7">
        <v>-7.1760171546999998E-2</v>
      </c>
      <c r="AD25" s="27">
        <v>7</v>
      </c>
      <c r="AE25" s="7">
        <v>0.55600000000000005</v>
      </c>
      <c r="AF25" s="9">
        <v>0.86391149021000002</v>
      </c>
      <c r="AG25" s="10">
        <v>0.56215422634000001</v>
      </c>
      <c r="AH25" s="10">
        <v>0.59229418752999996</v>
      </c>
    </row>
    <row r="26" spans="1:34" x14ac:dyDescent="0.2">
      <c r="A26" s="4"/>
      <c r="B26" s="4" t="s">
        <v>58</v>
      </c>
      <c r="C26" s="4" t="s">
        <v>128</v>
      </c>
      <c r="D26" s="4" t="s">
        <v>224</v>
      </c>
      <c r="E26" s="12">
        <v>45875</v>
      </c>
      <c r="F26" s="38">
        <v>130.51</v>
      </c>
      <c r="G26" s="38">
        <v>155.94978674000001</v>
      </c>
      <c r="H26" s="11">
        <f t="shared" si="0"/>
        <v>0.83687193633413992</v>
      </c>
      <c r="I26" s="12">
        <v>45551</v>
      </c>
      <c r="J26" s="14">
        <v>1313668.3018</v>
      </c>
      <c r="L26" s="6">
        <v>-1.5018867924E-2</v>
      </c>
      <c r="M26" s="6">
        <v>-3.6826568264999998E-2</v>
      </c>
      <c r="N26" s="6">
        <v>-0.11290103317</v>
      </c>
      <c r="O26" s="6">
        <v>-0.10792662687</v>
      </c>
      <c r="P26" s="6">
        <v>9.9773817965000001E-3</v>
      </c>
      <c r="Q26" s="6">
        <v>3.3780835049000001E-2</v>
      </c>
      <c r="R26" s="6">
        <v>3.7308534918E-2</v>
      </c>
      <c r="S26" s="6">
        <v>0.32031603012999998</v>
      </c>
      <c r="T26" s="6">
        <v>-5.1319328342000002E-2</v>
      </c>
      <c r="V26" s="7">
        <v>0.16466415192</v>
      </c>
      <c r="W26" s="7">
        <v>1.6953619374000001E-2</v>
      </c>
      <c r="X26" s="7">
        <v>4.3465182735000003E-2</v>
      </c>
      <c r="Y26" s="7">
        <v>-5.484524558E-2</v>
      </c>
      <c r="Z26" s="7">
        <v>6.7601948100000003E-2</v>
      </c>
      <c r="AA26" s="7">
        <v>-6.2529528092000006E-2</v>
      </c>
      <c r="AB26" s="7">
        <v>0.26036964622999997</v>
      </c>
      <c r="AC26" s="7">
        <v>-5.1319328342000002E-2</v>
      </c>
      <c r="AD26" s="27">
        <v>5</v>
      </c>
      <c r="AE26" s="7">
        <v>0.5</v>
      </c>
      <c r="AF26" s="9">
        <v>-0.81463807505999997</v>
      </c>
      <c r="AG26" s="10">
        <v>0.70741675903000001</v>
      </c>
      <c r="AH26" s="10">
        <v>0.62690250293000005</v>
      </c>
    </row>
    <row r="27" spans="1:34" x14ac:dyDescent="0.2">
      <c r="A27" s="4"/>
      <c r="B27" s="4" t="s">
        <v>83</v>
      </c>
      <c r="C27" s="4" t="s">
        <v>129</v>
      </c>
      <c r="D27" s="4" t="s">
        <v>225</v>
      </c>
      <c r="E27" s="12">
        <v>45875</v>
      </c>
      <c r="F27" s="38">
        <v>581.64</v>
      </c>
      <c r="G27" s="38">
        <v>585.58000000000004</v>
      </c>
      <c r="H27" s="11">
        <f t="shared" si="0"/>
        <v>0.99327162812937586</v>
      </c>
      <c r="I27" s="12">
        <v>45863</v>
      </c>
      <c r="J27" s="14">
        <v>3179612.6655000001</v>
      </c>
      <c r="L27" s="6">
        <v>7.4305014295999996E-3</v>
      </c>
      <c r="M27" s="6">
        <v>1.1160947115E-2</v>
      </c>
      <c r="N27" s="6">
        <v>4.9923408381999997E-2</v>
      </c>
      <c r="O27" s="6">
        <v>0.22757247816000001</v>
      </c>
      <c r="P27" s="6">
        <v>0.45688103842</v>
      </c>
      <c r="Q27" s="6">
        <v>0.60073500995999995</v>
      </c>
      <c r="R27" s="6">
        <v>0.51663939412000004</v>
      </c>
      <c r="S27" s="6">
        <v>1.0395002352</v>
      </c>
      <c r="T27" s="6">
        <v>8.6576513024000004E-2</v>
      </c>
      <c r="V27" s="7">
        <v>0.18924247393999999</v>
      </c>
      <c r="W27" s="7">
        <v>1.9652436450000001E-2</v>
      </c>
      <c r="X27" s="7">
        <v>9.2744230853000001E-2</v>
      </c>
      <c r="Y27" s="7">
        <v>-5.7956937025000002E-2</v>
      </c>
      <c r="Z27" s="7">
        <v>6.2816337740999997E-2</v>
      </c>
      <c r="AA27" s="7">
        <v>-5.6080016899000003E-2</v>
      </c>
      <c r="AB27" s="7">
        <v>0.31365009119999998</v>
      </c>
      <c r="AC27" s="7">
        <v>-0.18174093294999999</v>
      </c>
      <c r="AD27" s="27">
        <v>7</v>
      </c>
      <c r="AE27" s="7">
        <v>0.58399999999999996</v>
      </c>
      <c r="AF27" s="9">
        <v>1.0051437046</v>
      </c>
      <c r="AG27" s="10">
        <v>0.99987250679999995</v>
      </c>
      <c r="AH27" s="10">
        <v>1.0011993132999999</v>
      </c>
    </row>
    <row r="28" spans="1:34" x14ac:dyDescent="0.2">
      <c r="A28" s="4"/>
      <c r="B28" s="4" t="s">
        <v>10</v>
      </c>
      <c r="C28" s="4" t="s">
        <v>130</v>
      </c>
      <c r="D28" s="4" t="s">
        <v>226</v>
      </c>
      <c r="E28" s="12">
        <v>45875</v>
      </c>
      <c r="F28" s="38">
        <v>441.97</v>
      </c>
      <c r="G28" s="38">
        <v>450.21</v>
      </c>
      <c r="H28" s="11">
        <f t="shared" si="0"/>
        <v>0.98169743008818122</v>
      </c>
      <c r="I28" s="12">
        <v>45861</v>
      </c>
      <c r="J28" s="14">
        <v>1302146.0330999999</v>
      </c>
      <c r="L28" s="6">
        <v>1.8814888699000001E-3</v>
      </c>
      <c r="M28" s="6">
        <v>-1.3257373645999999E-2</v>
      </c>
      <c r="N28" s="6">
        <v>-4.2122576232999998E-3</v>
      </c>
      <c r="O28" s="6">
        <v>0.15151934143000001</v>
      </c>
      <c r="P28" s="6">
        <v>0.30413079301000001</v>
      </c>
      <c r="Q28" s="6">
        <v>0.42295809769999998</v>
      </c>
      <c r="R28" s="6">
        <v>0.34950329842</v>
      </c>
      <c r="S28" s="6">
        <v>0.76610547936999995</v>
      </c>
      <c r="T28" s="6">
        <v>4.7340339452000002E-2</v>
      </c>
      <c r="V28" s="7">
        <v>0.17031604664</v>
      </c>
      <c r="W28" s="7">
        <v>1.7668328133999999E-2</v>
      </c>
      <c r="X28" s="7">
        <v>7.8623034423999996E-2</v>
      </c>
      <c r="Y28" s="7">
        <v>-5.4291495978000003E-2</v>
      </c>
      <c r="Z28" s="7">
        <v>7.8276898548000004E-2</v>
      </c>
      <c r="AA28" s="7">
        <v>-5.1902894004E-2</v>
      </c>
      <c r="AB28" s="7">
        <v>0.28083264216999998</v>
      </c>
      <c r="AC28" s="7">
        <v>-7.0150286510000007E-2</v>
      </c>
      <c r="AD28" s="27">
        <v>7</v>
      </c>
      <c r="AE28" s="7">
        <v>0.53600000000000003</v>
      </c>
      <c r="AF28" s="9">
        <v>0.64134452309000001</v>
      </c>
      <c r="AG28" s="10">
        <v>0.91548005275</v>
      </c>
      <c r="AH28" s="10">
        <v>0.89942010432999997</v>
      </c>
    </row>
    <row r="29" spans="1:34" x14ac:dyDescent="0.2">
      <c r="A29" s="4"/>
      <c r="B29" s="4" t="s">
        <v>52</v>
      </c>
      <c r="C29" s="4" t="s">
        <v>131</v>
      </c>
      <c r="D29" s="4" t="s">
        <v>227</v>
      </c>
      <c r="E29" s="12">
        <v>45875</v>
      </c>
      <c r="F29" s="38">
        <v>96.77</v>
      </c>
      <c r="G29" s="38">
        <v>96.77</v>
      </c>
      <c r="H29" s="11">
        <f t="shared" si="0"/>
        <v>1</v>
      </c>
      <c r="I29" s="12">
        <v>45875</v>
      </c>
      <c r="J29" s="14">
        <v>369693.52953</v>
      </c>
      <c r="L29" s="6">
        <v>1.345198676E-3</v>
      </c>
      <c r="M29" s="6">
        <v>4.1427533415E-3</v>
      </c>
      <c r="N29" s="6">
        <v>2.5247050223999999E-2</v>
      </c>
      <c r="O29" s="6">
        <v>7.5433552139999999E-2</v>
      </c>
      <c r="P29" s="6">
        <v>0.18108627024000001</v>
      </c>
      <c r="Q29" s="6">
        <v>0.19910430082</v>
      </c>
      <c r="R29" s="6">
        <v>0.11002968288999999</v>
      </c>
      <c r="S29" s="6">
        <v>0.19561058594</v>
      </c>
      <c r="T29" s="6">
        <v>3.6522942156999999E-2</v>
      </c>
      <c r="V29" s="7">
        <v>5.8739564132000002E-2</v>
      </c>
      <c r="W29" s="7">
        <v>6.0760183494000001E-3</v>
      </c>
      <c r="X29" s="7">
        <v>2.6964814205999998E-2</v>
      </c>
      <c r="Y29" s="7">
        <v>-1.622371651E-2</v>
      </c>
      <c r="Z29" s="7">
        <v>1.8358851480999999E-2</v>
      </c>
      <c r="AA29" s="7">
        <v>-1.8739703459000001E-2</v>
      </c>
      <c r="AB29" s="7">
        <v>0.15974030523999999</v>
      </c>
      <c r="AC29" s="7">
        <v>-0.12193664896</v>
      </c>
      <c r="AD29" s="27">
        <v>8</v>
      </c>
      <c r="AE29" s="7">
        <v>0.57599999999999996</v>
      </c>
      <c r="AF29" s="9">
        <v>0.58220598883999997</v>
      </c>
      <c r="AG29" s="10">
        <v>0.83997595539000003</v>
      </c>
      <c r="AH29" s="10">
        <v>0.42706306472</v>
      </c>
    </row>
    <row r="30" spans="1:34" x14ac:dyDescent="0.2">
      <c r="A30" s="4"/>
      <c r="B30" s="4" t="s">
        <v>54</v>
      </c>
      <c r="C30" s="4" t="s">
        <v>132</v>
      </c>
      <c r="D30" s="4" t="s">
        <v>228</v>
      </c>
      <c r="E30" s="12">
        <v>45875</v>
      </c>
      <c r="F30" s="38">
        <v>81.62</v>
      </c>
      <c r="G30" s="38">
        <v>83.6</v>
      </c>
      <c r="H30" s="11">
        <f t="shared" si="0"/>
        <v>0.97631578947368436</v>
      </c>
      <c r="I30" s="12">
        <v>45713</v>
      </c>
      <c r="J30" s="14">
        <v>973725.87035999994</v>
      </c>
      <c r="L30" s="6">
        <v>1.4291040139E-2</v>
      </c>
      <c r="M30" s="6">
        <v>-6.8143100516E-3</v>
      </c>
      <c r="N30" s="6">
        <v>2.7054234302000001E-2</v>
      </c>
      <c r="O30" s="6">
        <v>5.6706024298999999E-2</v>
      </c>
      <c r="P30" s="6">
        <v>0.14031191457</v>
      </c>
      <c r="Q30" s="6">
        <v>0.16990138028999999</v>
      </c>
      <c r="R30" s="6">
        <v>0.26213750108</v>
      </c>
      <c r="S30" s="6">
        <v>0.45491385693000003</v>
      </c>
      <c r="T30" s="6">
        <v>3.8290293856000003E-2</v>
      </c>
      <c r="V30" s="7">
        <v>0.13295178930000001</v>
      </c>
      <c r="W30" s="7">
        <v>1.3727121453999999E-2</v>
      </c>
      <c r="X30" s="7">
        <v>3.8768827768000003E-2</v>
      </c>
      <c r="Y30" s="7">
        <v>-4.3404047793999999E-2</v>
      </c>
      <c r="Z30" s="7">
        <v>5.1911876423999997E-2</v>
      </c>
      <c r="AA30" s="7">
        <v>-4.8223546110000001E-2</v>
      </c>
      <c r="AB30" s="7">
        <v>0.27431209672000001</v>
      </c>
      <c r="AC30" s="7">
        <v>-8.0714585458000004E-2</v>
      </c>
      <c r="AD30" s="27">
        <v>7</v>
      </c>
      <c r="AE30" s="7">
        <v>0.52400000000000002</v>
      </c>
      <c r="AF30" s="9">
        <v>0.17088858924</v>
      </c>
      <c r="AG30" s="10">
        <v>0.65356092069000005</v>
      </c>
      <c r="AH30" s="10">
        <v>0.53434119587999995</v>
      </c>
    </row>
    <row r="31" spans="1:34" x14ac:dyDescent="0.2">
      <c r="A31" s="4"/>
      <c r="B31" s="4" t="s">
        <v>53</v>
      </c>
      <c r="C31" s="4" t="s">
        <v>133</v>
      </c>
      <c r="D31" s="4" t="s">
        <v>229</v>
      </c>
      <c r="E31" s="12">
        <v>45875</v>
      </c>
      <c r="F31" s="38">
        <v>223.46</v>
      </c>
      <c r="G31" s="38">
        <v>238.97696676999999</v>
      </c>
      <c r="H31" s="11">
        <f t="shared" si="0"/>
        <v>0.93506919524619259</v>
      </c>
      <c r="I31" s="12">
        <v>45643</v>
      </c>
      <c r="J31" s="14">
        <v>789107.94924999995</v>
      </c>
      <c r="L31" s="6">
        <v>2.0784797405E-2</v>
      </c>
      <c r="M31" s="6">
        <v>1.017133041E-2</v>
      </c>
      <c r="N31" s="6">
        <v>-2.8772600834999999E-2</v>
      </c>
      <c r="O31" s="6">
        <v>0.29626846310999999</v>
      </c>
      <c r="P31" s="6">
        <v>0.31811760596999999</v>
      </c>
      <c r="Q31" s="6">
        <v>0.38987220319999999</v>
      </c>
      <c r="R31" s="6">
        <v>0.27029801197999997</v>
      </c>
      <c r="S31" s="6">
        <v>0.65201951158000004</v>
      </c>
      <c r="T31" s="6">
        <v>-3.9670158239000003E-3</v>
      </c>
      <c r="V31" s="7">
        <v>0.24886372132000001</v>
      </c>
      <c r="W31" s="7">
        <v>2.5886717048999999E-2</v>
      </c>
      <c r="X31" s="7">
        <v>0.10888057162000001</v>
      </c>
      <c r="Y31" s="7">
        <v>-6.0400373814E-2</v>
      </c>
      <c r="Z31" s="7">
        <v>0.12905683376999999</v>
      </c>
      <c r="AA31" s="7">
        <v>-8.5664011853999994E-2</v>
      </c>
      <c r="AB31" s="7">
        <v>0.39640352305999998</v>
      </c>
      <c r="AC31" s="7">
        <v>-0.36272230259999999</v>
      </c>
      <c r="AD31" s="27">
        <v>8</v>
      </c>
      <c r="AE31" s="7">
        <v>0.55600000000000005</v>
      </c>
      <c r="AF31" s="9">
        <v>1.0223495341</v>
      </c>
      <c r="AG31" s="10">
        <v>0.85430928116000004</v>
      </c>
      <c r="AH31" s="10">
        <v>1.1938101788</v>
      </c>
    </row>
    <row r="32" spans="1:34" x14ac:dyDescent="0.2">
      <c r="A32" s="4"/>
      <c r="B32" s="4" t="s">
        <v>76</v>
      </c>
      <c r="C32" s="4" t="s">
        <v>134</v>
      </c>
      <c r="D32" s="4" t="s">
        <v>230</v>
      </c>
      <c r="E32" s="12">
        <v>45875</v>
      </c>
      <c r="F32" s="38">
        <v>50.38</v>
      </c>
      <c r="G32" s="38">
        <v>51.23</v>
      </c>
      <c r="H32" s="11">
        <f t="shared" si="0"/>
        <v>0.98340815928167102</v>
      </c>
      <c r="I32" s="12">
        <v>45861</v>
      </c>
      <c r="J32" s="14">
        <v>407578.57522</v>
      </c>
      <c r="L32" s="6">
        <v>4.3859649121999996E-3</v>
      </c>
      <c r="M32" s="6">
        <v>7.1971211509999997E-3</v>
      </c>
      <c r="N32" s="6">
        <v>0.12743026109</v>
      </c>
      <c r="O32" s="6">
        <v>0.23135181419</v>
      </c>
      <c r="P32" s="6">
        <v>0.28666331481000001</v>
      </c>
      <c r="Q32" s="6">
        <v>0.34641788569999998</v>
      </c>
      <c r="R32" s="6">
        <v>0.11903511526</v>
      </c>
      <c r="S32" s="6">
        <v>0.32305645853999998</v>
      </c>
      <c r="T32" s="6">
        <v>0.14842237766999999</v>
      </c>
      <c r="V32" s="7">
        <v>0.18049695072999999</v>
      </c>
      <c r="W32" s="7">
        <v>1.8673596131999998E-2</v>
      </c>
      <c r="X32" s="7">
        <v>6.5179242917999994E-2</v>
      </c>
      <c r="Y32" s="7">
        <v>-5.6016132646999998E-2</v>
      </c>
      <c r="Z32" s="7">
        <v>7.3164505611000005E-2</v>
      </c>
      <c r="AA32" s="7">
        <v>-2.6750261232E-2</v>
      </c>
      <c r="AB32" s="7">
        <v>0.31485803748000002</v>
      </c>
      <c r="AC32" s="7">
        <v>-0.17979396042000001</v>
      </c>
      <c r="AD32" s="27">
        <v>8</v>
      </c>
      <c r="AE32" s="7">
        <v>0.56000000000000005</v>
      </c>
      <c r="AF32" s="9">
        <v>1.1998291800000001</v>
      </c>
      <c r="AG32" s="10">
        <v>0.59692334259000002</v>
      </c>
      <c r="AH32" s="10">
        <v>0.54048823195999995</v>
      </c>
    </row>
    <row r="33" spans="1:34" x14ac:dyDescent="0.2">
      <c r="A33" s="4"/>
      <c r="B33" s="4" t="s">
        <v>66</v>
      </c>
      <c r="C33" s="4" t="s">
        <v>135</v>
      </c>
      <c r="D33" s="4" t="s">
        <v>231</v>
      </c>
      <c r="E33" s="12">
        <v>45875</v>
      </c>
      <c r="F33" s="38">
        <v>123.71</v>
      </c>
      <c r="G33" s="38">
        <v>148.66999999999999</v>
      </c>
      <c r="H33" s="11">
        <f t="shared" si="0"/>
        <v>0.83211138763704851</v>
      </c>
      <c r="I33" s="12">
        <v>45618</v>
      </c>
      <c r="J33" s="14">
        <v>408916.32533999998</v>
      </c>
      <c r="L33" s="6">
        <v>-1.063659629E-2</v>
      </c>
      <c r="M33" s="6">
        <v>-4.2269876906000002E-2</v>
      </c>
      <c r="N33" s="6">
        <v>-7.6239545997000002E-2</v>
      </c>
      <c r="O33" s="6">
        <v>-5.2729405395999997E-2</v>
      </c>
      <c r="P33" s="6">
        <v>-0.11620969546</v>
      </c>
      <c r="Q33" s="6">
        <v>1.8005180398E-2</v>
      </c>
      <c r="R33" s="6">
        <v>0.63030724320999998</v>
      </c>
      <c r="S33" s="6">
        <v>1.5707669698</v>
      </c>
      <c r="T33" s="6">
        <v>-6.5422678856000005E-2</v>
      </c>
      <c r="V33" s="7">
        <v>0.32966226316000002</v>
      </c>
      <c r="W33" s="7">
        <v>3.3743707535999999E-2</v>
      </c>
      <c r="X33" s="7">
        <v>0.11608281817</v>
      </c>
      <c r="Y33" s="7">
        <v>-0.10684112149</v>
      </c>
      <c r="Z33" s="7">
        <v>0.11282796603</v>
      </c>
      <c r="AA33" s="7">
        <v>-0.15944119657</v>
      </c>
      <c r="AB33" s="7">
        <v>0.66740000120999998</v>
      </c>
      <c r="AC33" s="7">
        <v>-0.36402572110999998</v>
      </c>
      <c r="AD33" s="27">
        <v>6</v>
      </c>
      <c r="AE33" s="7">
        <v>0.54</v>
      </c>
      <c r="AF33" s="9">
        <v>-0.13109621292000001</v>
      </c>
      <c r="AG33" s="10">
        <v>0.46123617099000003</v>
      </c>
      <c r="AH33" s="10">
        <v>1.0171088797000001</v>
      </c>
    </row>
    <row r="34" spans="1:34" x14ac:dyDescent="0.2">
      <c r="A34" s="4"/>
      <c r="B34" s="4" t="s">
        <v>43</v>
      </c>
      <c r="C34" s="4" t="s">
        <v>136</v>
      </c>
      <c r="D34" s="4" t="s">
        <v>232</v>
      </c>
      <c r="E34" s="12">
        <v>45875</v>
      </c>
      <c r="F34" s="38">
        <v>95.27</v>
      </c>
      <c r="G34" s="38">
        <v>101.66994948999999</v>
      </c>
      <c r="H34" s="11">
        <f t="shared" si="0"/>
        <v>0.93705170975196084</v>
      </c>
      <c r="I34" s="12">
        <v>45551</v>
      </c>
      <c r="J34" s="14">
        <v>525227.32785</v>
      </c>
      <c r="L34" s="6">
        <v>-7.0870244908000004E-3</v>
      </c>
      <c r="M34" s="6">
        <v>-5.5323590814000002E-3</v>
      </c>
      <c r="N34" s="6">
        <v>-6.9913200787000002E-3</v>
      </c>
      <c r="O34" s="6">
        <v>2.3702315929999999E-2</v>
      </c>
      <c r="P34" s="6">
        <v>0.15338937987000001</v>
      </c>
      <c r="Q34" s="6">
        <v>3.3962191255000003E-2</v>
      </c>
      <c r="R34" s="6">
        <v>-2.8485042653999999E-2</v>
      </c>
      <c r="S34" s="6">
        <v>0.30299765116999999</v>
      </c>
      <c r="T34" s="6">
        <v>2.7581515973000001E-2</v>
      </c>
      <c r="V34" s="7">
        <v>0.17768351767000001</v>
      </c>
      <c r="W34" s="7">
        <v>1.8334696814E-2</v>
      </c>
      <c r="X34" s="7">
        <v>5.8475378788E-2</v>
      </c>
      <c r="Y34" s="7">
        <v>-4.4191783760999997E-2</v>
      </c>
      <c r="Z34" s="7">
        <v>4.0687620791000002E-2</v>
      </c>
      <c r="AA34" s="7">
        <v>-8.2889131206E-2</v>
      </c>
      <c r="AB34" s="7">
        <v>0.38744414317999998</v>
      </c>
      <c r="AC34" s="7">
        <v>-0.25514766572000003</v>
      </c>
      <c r="AD34" s="27">
        <v>8</v>
      </c>
      <c r="AE34" s="7">
        <v>0.53600000000000003</v>
      </c>
      <c r="AF34" s="9">
        <v>-1.1746502601E-2</v>
      </c>
      <c r="AG34" s="10">
        <v>0.84092748549999996</v>
      </c>
      <c r="AH34" s="10">
        <v>1.0173486226999999</v>
      </c>
    </row>
    <row r="35" spans="1:34" x14ac:dyDescent="0.2">
      <c r="A35" s="4"/>
      <c r="B35" s="4" t="s">
        <v>74</v>
      </c>
      <c r="C35" s="4" t="s">
        <v>137</v>
      </c>
      <c r="D35" s="4" t="s">
        <v>292</v>
      </c>
      <c r="E35" s="12">
        <v>45875</v>
      </c>
      <c r="F35" s="38">
        <v>286.62</v>
      </c>
      <c r="G35" s="38">
        <v>296.26</v>
      </c>
      <c r="H35" s="11">
        <f t="shared" si="0"/>
        <v>0.96746101397421191</v>
      </c>
      <c r="I35" s="12">
        <v>45868</v>
      </c>
      <c r="J35" s="14">
        <v>1717767.4471</v>
      </c>
      <c r="L35" s="6">
        <v>-1.6718913266000001E-3</v>
      </c>
      <c r="M35" s="6">
        <v>1.0577533319E-2</v>
      </c>
      <c r="N35" s="6">
        <v>0.15409704047</v>
      </c>
      <c r="O35" s="6">
        <v>0.32387898294</v>
      </c>
      <c r="P35" s="6">
        <v>0.87763705184999996</v>
      </c>
      <c r="Q35" s="6">
        <v>1.4047156476</v>
      </c>
      <c r="R35" s="6">
        <v>1.193003217</v>
      </c>
      <c r="S35" s="6">
        <v>2.4583793556</v>
      </c>
      <c r="T35" s="6">
        <v>0.18354874674999999</v>
      </c>
      <c r="V35" s="7">
        <v>0.39514787446999999</v>
      </c>
      <c r="W35" s="7">
        <v>4.1024714742999999E-2</v>
      </c>
      <c r="X35" s="7">
        <v>0.17160322312000001</v>
      </c>
      <c r="Y35" s="7">
        <v>-9.8344358199000004E-2</v>
      </c>
      <c r="Z35" s="7">
        <v>0.16321167883000001</v>
      </c>
      <c r="AA35" s="7">
        <v>-9.1506637454000006E-2</v>
      </c>
      <c r="AB35" s="7">
        <v>0.73375129210000001</v>
      </c>
      <c r="AC35" s="7">
        <v>-0.33531744333000002</v>
      </c>
      <c r="AD35" s="27">
        <v>7</v>
      </c>
      <c r="AE35" s="7">
        <v>0.54400000000000004</v>
      </c>
      <c r="AF35" s="9">
        <v>0.97180396318999995</v>
      </c>
      <c r="AG35" s="10">
        <v>0.79944091237000003</v>
      </c>
      <c r="AH35" s="10">
        <v>1.4937050498</v>
      </c>
    </row>
    <row r="36" spans="1:34" x14ac:dyDescent="0.2">
      <c r="A36" s="4"/>
      <c r="B36" s="4" t="s">
        <v>107</v>
      </c>
      <c r="C36" s="4" t="s">
        <v>138</v>
      </c>
      <c r="D36" s="4" t="s">
        <v>233</v>
      </c>
      <c r="E36" s="12">
        <v>45875</v>
      </c>
      <c r="F36" s="38">
        <v>95.67</v>
      </c>
      <c r="G36" s="38">
        <v>96.667716702000007</v>
      </c>
      <c r="H36" s="11">
        <f t="shared" si="0"/>
        <v>0.98967890485015086</v>
      </c>
      <c r="I36" s="12">
        <v>45551</v>
      </c>
      <c r="J36" s="14">
        <v>751108.19042</v>
      </c>
      <c r="L36" s="6">
        <v>-7.3114685528999997E-4</v>
      </c>
      <c r="M36" s="6">
        <v>1.2898865081000001E-2</v>
      </c>
      <c r="N36" s="6">
        <v>3.7034117095999998E-2</v>
      </c>
      <c r="O36" s="6">
        <v>1.5467297829E-2</v>
      </c>
      <c r="P36" s="6">
        <v>7.2881186304999998E-2</v>
      </c>
      <c r="Q36" s="6">
        <v>1.0120186180999999E-2</v>
      </c>
      <c r="R36" s="6">
        <v>-9.4723561041000007E-2</v>
      </c>
      <c r="S36" s="6">
        <v>-0.13043002526</v>
      </c>
      <c r="T36" s="6">
        <v>4.8251360116000001E-2</v>
      </c>
      <c r="V36" s="7">
        <v>6.2851971697000006E-2</v>
      </c>
      <c r="W36" s="7">
        <v>6.4942059214999999E-3</v>
      </c>
      <c r="X36" s="7">
        <v>1.1510317157000001E-2</v>
      </c>
      <c r="Y36" s="7">
        <v>-1.1909693455E-2</v>
      </c>
      <c r="Z36" s="7">
        <v>2.4725865404E-2</v>
      </c>
      <c r="AA36" s="7">
        <v>-3.3874504324999999E-2</v>
      </c>
      <c r="AB36" s="7">
        <v>0.10006962297999999</v>
      </c>
      <c r="AC36" s="7">
        <v>-0.15154788246000001</v>
      </c>
      <c r="AD36" s="27">
        <v>8</v>
      </c>
      <c r="AE36" s="7">
        <v>0.49199999999999999</v>
      </c>
      <c r="AF36" s="9">
        <v>-0.30872274336</v>
      </c>
      <c r="AG36" s="10">
        <v>0.52473791373000001</v>
      </c>
      <c r="AH36" s="10">
        <v>0.25190656917999998</v>
      </c>
    </row>
    <row r="37" spans="1:34" x14ac:dyDescent="0.2">
      <c r="A37" s="4"/>
      <c r="B37" s="4" t="s">
        <v>18</v>
      </c>
      <c r="C37" s="4" t="s">
        <v>139</v>
      </c>
      <c r="D37" s="4" t="s">
        <v>234</v>
      </c>
      <c r="E37" s="12">
        <v>45875</v>
      </c>
      <c r="F37" s="38">
        <v>99.21</v>
      </c>
      <c r="G37" s="38">
        <v>99.392894271000003</v>
      </c>
      <c r="H37" s="11">
        <f t="shared" si="0"/>
        <v>0.99815988585158477</v>
      </c>
      <c r="I37" s="12">
        <v>45551</v>
      </c>
      <c r="J37" s="14">
        <v>834799.22741000005</v>
      </c>
      <c r="L37" s="6">
        <v>-4.0302267006999998E-4</v>
      </c>
      <c r="M37" s="6">
        <v>1.0899802193E-2</v>
      </c>
      <c r="N37" s="6">
        <v>2.8131209587000001E-2</v>
      </c>
      <c r="O37" s="6">
        <v>2.4687093973999999E-2</v>
      </c>
      <c r="P37" s="6">
        <v>9.4263437455000001E-2</v>
      </c>
      <c r="Q37" s="6">
        <v>6.0211887741000003E-2</v>
      </c>
      <c r="R37" s="6">
        <v>-4.1779082830000001E-2</v>
      </c>
      <c r="S37" s="6">
        <v>-5.4887805243E-2</v>
      </c>
      <c r="T37" s="6">
        <v>3.7362108988999998E-2</v>
      </c>
      <c r="V37" s="7">
        <v>5.1181181834999999E-2</v>
      </c>
      <c r="W37" s="7">
        <v>5.2864260347000001E-3</v>
      </c>
      <c r="X37" s="7">
        <v>8.9970350672999994E-3</v>
      </c>
      <c r="Y37" s="7">
        <v>-1.2668409411E-2</v>
      </c>
      <c r="Z37" s="7">
        <v>1.8993839836E-2</v>
      </c>
      <c r="AA37" s="7">
        <v>-2.5184278006E-2</v>
      </c>
      <c r="AB37" s="7">
        <v>8.4567643351000005E-2</v>
      </c>
      <c r="AC37" s="7">
        <v>-0.13021072618000001</v>
      </c>
      <c r="AD37" s="27">
        <v>7</v>
      </c>
      <c r="AE37" s="7">
        <v>0.51200000000000001</v>
      </c>
      <c r="AF37" s="9">
        <v>-0.24310808521999999</v>
      </c>
      <c r="AG37" s="10">
        <v>0.62157259778999996</v>
      </c>
      <c r="AH37" s="10">
        <v>0.25133927577999998</v>
      </c>
    </row>
    <row r="38" spans="1:34" x14ac:dyDescent="0.2">
      <c r="A38" s="4"/>
      <c r="B38" s="4" t="s">
        <v>72</v>
      </c>
      <c r="C38" s="4" t="s">
        <v>140</v>
      </c>
      <c r="D38" s="4" t="s">
        <v>293</v>
      </c>
      <c r="E38" s="12">
        <v>45875</v>
      </c>
      <c r="F38" s="38">
        <v>71.239999999999995</v>
      </c>
      <c r="G38" s="38">
        <v>71.239999999999995</v>
      </c>
      <c r="H38" s="11">
        <f t="shared" si="0"/>
        <v>1</v>
      </c>
      <c r="I38" s="12">
        <v>45875</v>
      </c>
      <c r="J38" s="14">
        <v>259948.86975000001</v>
      </c>
      <c r="L38" s="6">
        <v>2.3857430297E-2</v>
      </c>
      <c r="M38" s="6">
        <v>4.0759678599000003E-2</v>
      </c>
      <c r="N38" s="6">
        <v>0.38788233002</v>
      </c>
      <c r="O38" s="6">
        <v>0.67900070705000004</v>
      </c>
      <c r="P38" s="6">
        <v>1.0180788758999999</v>
      </c>
      <c r="Q38" s="6">
        <v>1.1380133334</v>
      </c>
      <c r="R38" s="6">
        <v>0.68554618397</v>
      </c>
      <c r="S38" s="6">
        <v>0.17339948711</v>
      </c>
      <c r="T38" s="6">
        <v>0.66643274854000001</v>
      </c>
      <c r="V38" s="7">
        <v>0.38616391777999998</v>
      </c>
      <c r="W38" s="7">
        <v>3.9944178773000001E-2</v>
      </c>
      <c r="X38" s="7">
        <v>0.10495049505</v>
      </c>
      <c r="Y38" s="7">
        <v>-9.1744741029000001E-2</v>
      </c>
      <c r="Z38" s="7">
        <v>0.17550349363000001</v>
      </c>
      <c r="AA38" s="7">
        <v>-0.10339765099999999</v>
      </c>
      <c r="AB38" s="7">
        <v>0.72966813329000002</v>
      </c>
      <c r="AC38" s="7">
        <v>-0.21245234996000001</v>
      </c>
      <c r="AD38" s="27">
        <v>9</v>
      </c>
      <c r="AE38" s="7">
        <v>0.52</v>
      </c>
      <c r="AF38" s="9">
        <v>2.2012071243000002</v>
      </c>
      <c r="AG38" s="10">
        <v>0.3391474692</v>
      </c>
      <c r="AH38" s="10">
        <v>0.72223795908999999</v>
      </c>
    </row>
    <row r="39" spans="1:34" x14ac:dyDescent="0.2">
      <c r="A39" s="4"/>
      <c r="B39" s="4" t="s">
        <v>87</v>
      </c>
      <c r="C39" s="4" t="s">
        <v>141</v>
      </c>
      <c r="D39" s="4" t="s">
        <v>235</v>
      </c>
      <c r="E39" s="12">
        <v>45875</v>
      </c>
      <c r="F39" s="38">
        <v>311.25</v>
      </c>
      <c r="G39" s="38">
        <v>313.69</v>
      </c>
      <c r="H39" s="11">
        <f t="shared" si="0"/>
        <v>0.99222162007077053</v>
      </c>
      <c r="I39" s="12">
        <v>45863</v>
      </c>
      <c r="J39" s="14">
        <v>967077.66472999996</v>
      </c>
      <c r="L39" s="6">
        <v>6.7602535892000003E-3</v>
      </c>
      <c r="M39" s="6">
        <v>1.0453527254000001E-2</v>
      </c>
      <c r="N39" s="6">
        <v>4.1896758920999998E-2</v>
      </c>
      <c r="O39" s="6">
        <v>0.22305105317000001</v>
      </c>
      <c r="P39" s="6">
        <v>0.43573916472000002</v>
      </c>
      <c r="Q39" s="6">
        <v>0.56716488703000001</v>
      </c>
      <c r="R39" s="6">
        <v>0.44187701381</v>
      </c>
      <c r="S39" s="6">
        <v>0.97355646010999997</v>
      </c>
      <c r="T39" s="6">
        <v>8.1011478001999995E-2</v>
      </c>
      <c r="V39" s="7">
        <v>0.19774891075000001</v>
      </c>
      <c r="W39" s="7">
        <v>2.0569177426E-2</v>
      </c>
      <c r="X39" s="7">
        <v>0.10145641025</v>
      </c>
      <c r="Y39" s="7">
        <v>-5.8683133808999997E-2</v>
      </c>
      <c r="Z39" s="7">
        <v>6.7003522755999995E-2</v>
      </c>
      <c r="AA39" s="7">
        <v>-5.8551892006E-2</v>
      </c>
      <c r="AB39" s="7">
        <v>0.30668414267999999</v>
      </c>
      <c r="AC39" s="7">
        <v>-0.19523752328999999</v>
      </c>
      <c r="AD39" s="27">
        <v>7</v>
      </c>
      <c r="AE39" s="7">
        <v>0.56000000000000005</v>
      </c>
      <c r="AF39" s="9">
        <v>0.93835148811000002</v>
      </c>
      <c r="AG39" s="10">
        <v>0.99534719782000003</v>
      </c>
      <c r="AH39" s="10">
        <v>1.0161995108999999</v>
      </c>
    </row>
    <row r="40" spans="1:34" x14ac:dyDescent="0.2">
      <c r="A40" s="4"/>
      <c r="B40" s="4" t="s">
        <v>31</v>
      </c>
      <c r="C40" s="4" t="s">
        <v>142</v>
      </c>
      <c r="D40" s="4" t="s">
        <v>236</v>
      </c>
      <c r="E40" s="12">
        <v>45875</v>
      </c>
      <c r="F40" s="38">
        <v>76.03</v>
      </c>
      <c r="G40" s="38">
        <v>76.55</v>
      </c>
      <c r="H40" s="11">
        <f t="shared" si="0"/>
        <v>0.99320705421293276</v>
      </c>
      <c r="I40" s="12">
        <v>45862</v>
      </c>
      <c r="J40" s="14">
        <v>352246.85807000002</v>
      </c>
      <c r="L40" s="6">
        <v>1.3328002132E-2</v>
      </c>
      <c r="M40" s="6">
        <v>1.9168900804000001E-2</v>
      </c>
      <c r="N40" s="6">
        <v>9.5533141210000005E-2</v>
      </c>
      <c r="O40" s="6">
        <v>0.22335442345000001</v>
      </c>
      <c r="P40" s="6">
        <v>0.27678284653000002</v>
      </c>
      <c r="Q40" s="6">
        <v>0.43918379775999999</v>
      </c>
      <c r="R40" s="6">
        <v>0.20069714947</v>
      </c>
      <c r="S40" s="6">
        <v>0.47113403645000002</v>
      </c>
      <c r="T40" s="6">
        <v>0.13308494784</v>
      </c>
      <c r="V40" s="7">
        <v>0.20701116424999999</v>
      </c>
      <c r="W40" s="7">
        <v>2.1440182932E-2</v>
      </c>
      <c r="X40" s="7">
        <v>7.6074614759E-2</v>
      </c>
      <c r="Y40" s="7">
        <v>-5.9623910717000003E-2</v>
      </c>
      <c r="Z40" s="7">
        <v>4.1861143523000001E-2</v>
      </c>
      <c r="AA40" s="7">
        <v>-4.8504333242E-2</v>
      </c>
      <c r="AB40" s="7">
        <v>0.24265749368</v>
      </c>
      <c r="AC40" s="7">
        <v>-0.17722981195000001</v>
      </c>
      <c r="AD40" s="27">
        <v>8</v>
      </c>
      <c r="AE40" s="7">
        <v>0.54</v>
      </c>
      <c r="AF40" s="9">
        <v>0.94912847350999996</v>
      </c>
      <c r="AG40" s="10">
        <v>0.73609443478000003</v>
      </c>
      <c r="AH40" s="10">
        <v>0.65571640247999996</v>
      </c>
    </row>
    <row r="41" spans="1:34" x14ac:dyDescent="0.2">
      <c r="A41" s="4"/>
      <c r="B41" s="4" t="s">
        <v>78</v>
      </c>
      <c r="C41" s="4" t="s">
        <v>143</v>
      </c>
      <c r="D41" s="4" t="s">
        <v>237</v>
      </c>
      <c r="E41" s="12">
        <v>45875</v>
      </c>
      <c r="F41" s="38">
        <v>57.34</v>
      </c>
      <c r="G41" s="38">
        <v>58.5</v>
      </c>
      <c r="H41" s="11">
        <f t="shared" si="0"/>
        <v>0.9801709401709402</v>
      </c>
      <c r="I41" s="12">
        <v>45861</v>
      </c>
      <c r="J41" s="14">
        <v>596925.75205999997</v>
      </c>
      <c r="L41" s="6">
        <v>7.7328646747999996E-3</v>
      </c>
      <c r="M41" s="6">
        <v>2.0971688227000001E-3</v>
      </c>
      <c r="N41" s="6">
        <v>0.14726702581000001</v>
      </c>
      <c r="O41" s="6">
        <v>0.23940807989999999</v>
      </c>
      <c r="P41" s="6">
        <v>0.32509051104999998</v>
      </c>
      <c r="Q41" s="6">
        <v>0.4801570912</v>
      </c>
      <c r="R41" s="6">
        <v>0.24417185711</v>
      </c>
      <c r="S41" s="6">
        <v>0.62535401124000001</v>
      </c>
      <c r="T41" s="6">
        <v>0.21420293133000001</v>
      </c>
      <c r="V41" s="7">
        <v>0.16705914745</v>
      </c>
      <c r="W41" s="7">
        <v>1.7300927298999999E-2</v>
      </c>
      <c r="X41" s="7">
        <v>7.4698795181000005E-2</v>
      </c>
      <c r="Y41" s="7">
        <v>-6.3298722045999997E-2</v>
      </c>
      <c r="Z41" s="7">
        <v>5.1257802154999997E-2</v>
      </c>
      <c r="AA41" s="7">
        <v>-5.1316038628999999E-2</v>
      </c>
      <c r="AB41" s="7">
        <v>0.26419087434999999</v>
      </c>
      <c r="AC41" s="7">
        <v>-0.15344082973000001</v>
      </c>
      <c r="AD41" s="27">
        <v>8</v>
      </c>
      <c r="AE41" s="7">
        <v>0.55200000000000005</v>
      </c>
      <c r="AF41" s="9">
        <v>1.2346679423</v>
      </c>
      <c r="AG41" s="10">
        <v>0.84150285981999995</v>
      </c>
      <c r="AH41" s="10">
        <v>0.86049289521000005</v>
      </c>
    </row>
    <row r="42" spans="1:34" x14ac:dyDescent="0.2">
      <c r="A42" s="4"/>
      <c r="B42" s="4" t="s">
        <v>64</v>
      </c>
      <c r="C42" s="4" t="s">
        <v>144</v>
      </c>
      <c r="D42" s="4" t="s">
        <v>238</v>
      </c>
      <c r="E42" s="12">
        <v>45875</v>
      </c>
      <c r="F42" s="38">
        <v>86.13</v>
      </c>
      <c r="G42" s="38">
        <v>104.18</v>
      </c>
      <c r="H42" s="11">
        <f t="shared" si="0"/>
        <v>0.82674217700134378</v>
      </c>
      <c r="I42" s="12">
        <v>45604</v>
      </c>
      <c r="J42" s="14">
        <v>835087.41507999995</v>
      </c>
      <c r="L42" s="6">
        <v>-8.2901554397000008E-3</v>
      </c>
      <c r="M42" s="6">
        <v>1.044110746E-2</v>
      </c>
      <c r="N42" s="6">
        <v>-7.7540966049000001E-2</v>
      </c>
      <c r="O42" s="6">
        <v>-8.7855675652000004E-2</v>
      </c>
      <c r="P42" s="6">
        <v>6.2103430728000002E-2</v>
      </c>
      <c r="Q42" s="6">
        <v>-6.5367077962999995E-2</v>
      </c>
      <c r="R42" s="6">
        <v>-0.32228282893999999</v>
      </c>
      <c r="S42" s="6">
        <v>-0.24031599265</v>
      </c>
      <c r="T42" s="6">
        <v>-4.3637574950000001E-2</v>
      </c>
      <c r="V42" s="7">
        <v>0.27468628608000001</v>
      </c>
      <c r="W42" s="7">
        <v>2.8273572138000001E-2</v>
      </c>
      <c r="X42" s="7">
        <v>7.2779369625999998E-2</v>
      </c>
      <c r="Y42" s="7">
        <v>-6.6303690260000006E-2</v>
      </c>
      <c r="Z42" s="7">
        <v>4.7228185377999998E-2</v>
      </c>
      <c r="AA42" s="7">
        <v>-9.5964665729000004E-2</v>
      </c>
      <c r="AB42" s="7">
        <v>0.48331201115</v>
      </c>
      <c r="AC42" s="7">
        <v>-0.25866380849999998</v>
      </c>
      <c r="AD42" s="27">
        <v>6</v>
      </c>
      <c r="AE42" s="7">
        <v>0.52400000000000002</v>
      </c>
      <c r="AF42" s="9">
        <v>-0.33006101113000003</v>
      </c>
      <c r="AG42" s="10">
        <v>0.55154739677999998</v>
      </c>
      <c r="AH42" s="10">
        <v>0.89277509446000003</v>
      </c>
    </row>
    <row r="43" spans="1:34" x14ac:dyDescent="0.2">
      <c r="A43" s="4"/>
      <c r="B43" s="4" t="s">
        <v>82</v>
      </c>
      <c r="C43" s="4" t="s">
        <v>145</v>
      </c>
      <c r="D43" s="4" t="s">
        <v>239</v>
      </c>
      <c r="E43" s="12">
        <v>45875</v>
      </c>
      <c r="F43" s="38">
        <v>89.54</v>
      </c>
      <c r="G43" s="38">
        <v>97.655722601999997</v>
      </c>
      <c r="H43" s="11">
        <f t="shared" si="0"/>
        <v>0.91689455173993273</v>
      </c>
      <c r="I43" s="12">
        <v>45623</v>
      </c>
      <c r="J43" s="14">
        <v>327309.83558999997</v>
      </c>
      <c r="L43" s="6">
        <v>-7.7570921984999996E-3</v>
      </c>
      <c r="M43" s="6">
        <v>-5.3321484110999996E-3</v>
      </c>
      <c r="N43" s="6">
        <v>-2.5998041988999999E-2</v>
      </c>
      <c r="O43" s="6">
        <v>8.3727373385000005E-3</v>
      </c>
      <c r="P43" s="6">
        <v>0.14602317094</v>
      </c>
      <c r="Q43" s="6">
        <v>2.3674316514999998E-2</v>
      </c>
      <c r="R43" s="6">
        <v>-4.2233340081999998E-2</v>
      </c>
      <c r="S43" s="6">
        <v>0.30755443318999998</v>
      </c>
      <c r="T43" s="6">
        <v>5.1638976201999996E-3</v>
      </c>
      <c r="V43" s="7">
        <v>0.17896948447</v>
      </c>
      <c r="W43" s="7">
        <v>1.8466249577E-2</v>
      </c>
      <c r="X43" s="7">
        <v>5.9656598571000002E-2</v>
      </c>
      <c r="Y43" s="7">
        <v>-4.3399227449000002E-2</v>
      </c>
      <c r="Z43" s="7">
        <v>4.2591609134000001E-2</v>
      </c>
      <c r="AA43" s="7">
        <v>-8.3727028794E-2</v>
      </c>
      <c r="AB43" s="7">
        <v>0.40537912613999999</v>
      </c>
      <c r="AC43" s="7">
        <v>-0.26251871239000002</v>
      </c>
      <c r="AD43" s="27">
        <v>7</v>
      </c>
      <c r="AE43" s="7">
        <v>0.54400000000000004</v>
      </c>
      <c r="AF43" s="9">
        <v>-0.10096836025</v>
      </c>
      <c r="AG43" s="10">
        <v>0.84647773469999998</v>
      </c>
      <c r="AH43" s="10">
        <v>1.0312909248</v>
      </c>
    </row>
    <row r="44" spans="1:34" x14ac:dyDescent="0.2">
      <c r="A44" s="4"/>
      <c r="B44" s="4" t="s">
        <v>99</v>
      </c>
      <c r="C44" s="4" t="s">
        <v>146</v>
      </c>
      <c r="D44" s="4" t="s">
        <v>240</v>
      </c>
      <c r="E44" s="12">
        <v>45875</v>
      </c>
      <c r="F44" s="38">
        <v>18.13</v>
      </c>
      <c r="G44" s="38">
        <v>52.97</v>
      </c>
      <c r="H44" s="11">
        <f t="shared" si="0"/>
        <v>0.3422692089862186</v>
      </c>
      <c r="I44" s="12">
        <v>45755</v>
      </c>
      <c r="J44" s="14">
        <v>2079297.1883</v>
      </c>
      <c r="L44" s="6">
        <v>-3.7685774945999999E-2</v>
      </c>
      <c r="M44" s="6">
        <v>-5.2273915317E-2</v>
      </c>
      <c r="N44" s="6">
        <v>-0.33927193902000002</v>
      </c>
      <c r="O44" s="6">
        <v>-0.64230125183999998</v>
      </c>
      <c r="P44" s="6">
        <v>-0.78275108831999995</v>
      </c>
      <c r="Q44" s="6">
        <v>-0.88956509138999995</v>
      </c>
      <c r="R44" s="6">
        <v>-0.89807266952999998</v>
      </c>
      <c r="S44" s="6">
        <v>-0.96919360533999999</v>
      </c>
      <c r="T44" s="6">
        <v>-0.40929129038000001</v>
      </c>
      <c r="V44" s="7">
        <v>0.76280504716999997</v>
      </c>
      <c r="W44" s="7">
        <v>7.5089922660000002E-2</v>
      </c>
      <c r="X44" s="7">
        <v>0.18410533740999999</v>
      </c>
      <c r="Y44" s="7">
        <v>-0.35284123088000002</v>
      </c>
      <c r="Z44" s="7">
        <v>0.23884404882999999</v>
      </c>
      <c r="AA44" s="7">
        <v>-0.23599484868000001</v>
      </c>
      <c r="AB44" s="7">
        <v>0.82399714596999996</v>
      </c>
      <c r="AC44" s="7">
        <v>-0.86401533207000003</v>
      </c>
      <c r="AD44" s="27">
        <v>3</v>
      </c>
      <c r="AE44" s="7">
        <v>0.40799999999999997</v>
      </c>
      <c r="AF44" s="9">
        <v>-0.74237385909999998</v>
      </c>
      <c r="AG44" s="10">
        <v>-0.91357999991000005</v>
      </c>
      <c r="AH44" s="10">
        <v>-3.3512583421</v>
      </c>
    </row>
    <row r="45" spans="1:34" x14ac:dyDescent="0.2">
      <c r="A45" s="4"/>
      <c r="B45" s="4" t="s">
        <v>60</v>
      </c>
      <c r="C45" s="4" t="s">
        <v>147</v>
      </c>
      <c r="D45" s="4" t="s">
        <v>241</v>
      </c>
      <c r="E45" s="12">
        <v>45875</v>
      </c>
      <c r="F45" s="38">
        <v>87.53</v>
      </c>
      <c r="G45" s="38">
        <v>97.123130548000006</v>
      </c>
      <c r="H45" s="11">
        <f t="shared" si="0"/>
        <v>0.90122712793674931</v>
      </c>
      <c r="I45" s="12">
        <v>45583</v>
      </c>
      <c r="J45" s="14">
        <v>474267.61372999998</v>
      </c>
      <c r="L45" s="6">
        <v>-1.0848683467000001E-2</v>
      </c>
      <c r="M45" s="6">
        <v>-4.2026923496999997E-2</v>
      </c>
      <c r="N45" s="6">
        <v>-2.0698142760999998E-2</v>
      </c>
      <c r="O45" s="6">
        <v>-1.1310185973E-3</v>
      </c>
      <c r="P45" s="6">
        <v>7.9050387708999997E-2</v>
      </c>
      <c r="Q45" s="6">
        <v>0.19466031513000001</v>
      </c>
      <c r="R45" s="6">
        <v>0.11702323813</v>
      </c>
      <c r="S45" s="6">
        <v>0.55632388846000003</v>
      </c>
      <c r="T45" s="6">
        <v>4.0289992869000001E-2</v>
      </c>
      <c r="V45" s="7">
        <v>0.19716927899</v>
      </c>
      <c r="W45" s="7">
        <v>2.0433935851E-2</v>
      </c>
      <c r="X45" s="7">
        <v>8.7383869663999997E-2</v>
      </c>
      <c r="Y45" s="7">
        <v>-6.2590274434000004E-2</v>
      </c>
      <c r="Z45" s="7">
        <v>5.5265034466999999E-2</v>
      </c>
      <c r="AA45" s="7">
        <v>-0.10762700301</v>
      </c>
      <c r="AB45" s="7">
        <v>0.27435520925000001</v>
      </c>
      <c r="AC45" s="7">
        <v>-0.14878641271000001</v>
      </c>
      <c r="AD45" s="27">
        <v>5</v>
      </c>
      <c r="AE45" s="7">
        <v>0.48799999999999999</v>
      </c>
      <c r="AF45" s="9">
        <v>-0.12335270443</v>
      </c>
      <c r="AG45" s="10">
        <v>0.82441775170999998</v>
      </c>
      <c r="AH45" s="10">
        <v>1.0128132032999999</v>
      </c>
    </row>
    <row r="46" spans="1:34" x14ac:dyDescent="0.2">
      <c r="A46" s="4"/>
      <c r="B46" s="4" t="s">
        <v>62</v>
      </c>
      <c r="C46" s="4" t="s">
        <v>148</v>
      </c>
      <c r="D46" s="4" t="s">
        <v>242</v>
      </c>
      <c r="E46" s="12">
        <v>45875</v>
      </c>
      <c r="F46" s="38">
        <v>59.37</v>
      </c>
      <c r="G46" s="38">
        <v>68.900000000000006</v>
      </c>
      <c r="H46" s="11">
        <f t="shared" si="0"/>
        <v>0.86168359941944839</v>
      </c>
      <c r="I46" s="12">
        <v>45621</v>
      </c>
      <c r="J46" s="14">
        <v>789034.97449000005</v>
      </c>
      <c r="L46" s="6">
        <v>-8.0200501252000005E-3</v>
      </c>
      <c r="M46" s="6">
        <v>-6.1046971374000003E-2</v>
      </c>
      <c r="N46" s="6">
        <v>-9.3587786258999994E-2</v>
      </c>
      <c r="O46" s="6">
        <v>0.13904232458999999</v>
      </c>
      <c r="P46" s="6">
        <v>0.27219682157000002</v>
      </c>
      <c r="Q46" s="6">
        <v>-5.2162999236000001E-3</v>
      </c>
      <c r="R46" s="6">
        <v>-8.3886298953000007E-3</v>
      </c>
      <c r="S46" s="6">
        <v>0.76290050894000005</v>
      </c>
      <c r="T46" s="6">
        <v>-1.6238608118999999E-2</v>
      </c>
      <c r="V46" s="7">
        <v>0.30795723471999997</v>
      </c>
      <c r="W46" s="7">
        <v>3.1998047662999997E-2</v>
      </c>
      <c r="X46" s="7">
        <v>0.13411128022999999</v>
      </c>
      <c r="Y46" s="7">
        <v>-0.10328556447999999</v>
      </c>
      <c r="Z46" s="7">
        <v>0.14893977947000001</v>
      </c>
      <c r="AA46" s="7">
        <v>-0.10896205521000001</v>
      </c>
      <c r="AB46" s="7">
        <v>0.39293033043999998</v>
      </c>
      <c r="AC46" s="7">
        <v>-0.19008498776999999</v>
      </c>
      <c r="AD46" s="27">
        <v>6</v>
      </c>
      <c r="AE46" s="7">
        <v>0.47199999999999998</v>
      </c>
      <c r="AF46" s="9">
        <v>0.33614398268000001</v>
      </c>
      <c r="AG46" s="10">
        <v>0.49104766119999999</v>
      </c>
      <c r="AH46" s="10">
        <v>0.91144440224000001</v>
      </c>
    </row>
    <row r="47" spans="1:34" x14ac:dyDescent="0.2">
      <c r="A47" s="4"/>
      <c r="B47" s="4" t="s">
        <v>23</v>
      </c>
      <c r="C47" s="4" t="s">
        <v>149</v>
      </c>
      <c r="D47" s="4" t="s">
        <v>302</v>
      </c>
      <c r="E47" s="12">
        <v>45875</v>
      </c>
      <c r="F47" s="38">
        <v>93.24</v>
      </c>
      <c r="G47" s="38">
        <v>93.24</v>
      </c>
      <c r="H47" s="11">
        <f t="shared" si="0"/>
        <v>1</v>
      </c>
      <c r="I47" s="12">
        <v>45875</v>
      </c>
      <c r="J47" s="14">
        <v>547445.01662999997</v>
      </c>
      <c r="L47" s="6">
        <v>6.43915002E-4</v>
      </c>
      <c r="M47" s="6">
        <v>1.2590627789000001E-2</v>
      </c>
      <c r="N47" s="6">
        <v>4.2653995615000002E-2</v>
      </c>
      <c r="O47" s="6">
        <v>8.4744944254000004E-2</v>
      </c>
      <c r="P47" s="6">
        <v>0.18259203659000001</v>
      </c>
      <c r="Q47" s="6">
        <v>0.21123612166</v>
      </c>
      <c r="R47" s="6">
        <v>-7.2824709696000004E-4</v>
      </c>
      <c r="S47" s="6">
        <v>1.6701929277E-2</v>
      </c>
      <c r="T47" s="6">
        <v>6.5605498663E-2</v>
      </c>
      <c r="V47" s="7">
        <v>7.3103682119999999E-2</v>
      </c>
      <c r="W47" s="7">
        <v>7.5540520442999998E-3</v>
      </c>
      <c r="X47" s="7">
        <v>2.5768430783999999E-2</v>
      </c>
      <c r="Y47" s="7">
        <v>-1.9375915287000001E-2</v>
      </c>
      <c r="Z47" s="7">
        <v>2.2295805740000001E-2</v>
      </c>
      <c r="AA47" s="7">
        <v>-2.5075597187E-2</v>
      </c>
      <c r="AB47" s="7">
        <v>0.15477243936000001</v>
      </c>
      <c r="AC47" s="7">
        <v>-0.18626379227000001</v>
      </c>
      <c r="AD47" s="27">
        <v>8</v>
      </c>
      <c r="AE47" s="7">
        <v>0.54800000000000004</v>
      </c>
      <c r="AF47" s="9">
        <v>0.60634940386000002</v>
      </c>
      <c r="AG47" s="10">
        <v>0.79431529528</v>
      </c>
      <c r="AH47" s="10">
        <v>0.52452222096000001</v>
      </c>
    </row>
    <row r="48" spans="1:34" x14ac:dyDescent="0.2">
      <c r="A48" s="4"/>
      <c r="B48" s="4" t="s">
        <v>100</v>
      </c>
      <c r="C48" s="4" t="s">
        <v>150</v>
      </c>
      <c r="D48" s="4" t="s">
        <v>296</v>
      </c>
      <c r="E48" s="12">
        <v>45875</v>
      </c>
      <c r="F48" s="38">
        <v>131.49</v>
      </c>
      <c r="G48" s="38">
        <v>149.06280698</v>
      </c>
      <c r="H48" s="11">
        <f t="shared" si="0"/>
        <v>0.88211139092290292</v>
      </c>
      <c r="I48" s="12">
        <v>45554</v>
      </c>
      <c r="J48" s="14">
        <v>192836.55893</v>
      </c>
      <c r="L48" s="6">
        <v>-1.4391724757000001E-2</v>
      </c>
      <c r="M48" s="6">
        <v>1.146153846E-2</v>
      </c>
      <c r="N48" s="6">
        <v>-6.3694016364000003E-2</v>
      </c>
      <c r="O48" s="6">
        <v>-6.3105310861999997E-2</v>
      </c>
      <c r="P48" s="6">
        <v>3.7253254733999999E-2</v>
      </c>
      <c r="Q48" s="6">
        <v>7.6989522458000004E-3</v>
      </c>
      <c r="R48" s="6">
        <v>-0.22879516920000001</v>
      </c>
      <c r="S48" s="6">
        <v>-2.7508220941999999E-2</v>
      </c>
      <c r="T48" s="6">
        <v>-4.5596470753999996E-3</v>
      </c>
      <c r="V48" s="7">
        <v>0.23189285027000001</v>
      </c>
      <c r="W48" s="7">
        <v>2.3884980709000001E-2</v>
      </c>
      <c r="X48" s="7">
        <v>5.9007320122000002E-2</v>
      </c>
      <c r="Y48" s="7">
        <v>-5.7683139996999998E-2</v>
      </c>
      <c r="Z48" s="7">
        <v>4.9403209231999999E-2</v>
      </c>
      <c r="AA48" s="7">
        <v>-6.5796029650999996E-2</v>
      </c>
      <c r="AB48" s="7">
        <v>0.2601415661</v>
      </c>
      <c r="AC48" s="7">
        <v>-0.21417409654</v>
      </c>
      <c r="AD48" s="27">
        <v>4</v>
      </c>
      <c r="AE48" s="7">
        <v>0.50800000000000001</v>
      </c>
      <c r="AF48" s="9">
        <v>-0.30810708780000001</v>
      </c>
      <c r="AG48" s="10">
        <v>0.68497953129</v>
      </c>
      <c r="AH48" s="10">
        <v>0.77111926408999998</v>
      </c>
    </row>
    <row r="49" spans="1:34" x14ac:dyDescent="0.2">
      <c r="A49" s="4"/>
      <c r="B49" s="4" t="s">
        <v>26</v>
      </c>
      <c r="C49" s="4" t="s">
        <v>151</v>
      </c>
      <c r="D49" s="4" t="s">
        <v>303</v>
      </c>
      <c r="E49" s="12">
        <v>45875</v>
      </c>
      <c r="F49" s="38">
        <v>58.36</v>
      </c>
      <c r="G49" s="38">
        <v>59.25</v>
      </c>
      <c r="H49" s="11">
        <f t="shared" si="0"/>
        <v>0.98497890295358648</v>
      </c>
      <c r="I49" s="12">
        <v>45861</v>
      </c>
      <c r="J49" s="14">
        <v>178981.46577000001</v>
      </c>
      <c r="L49" s="6">
        <v>8.6415485656999996E-3</v>
      </c>
      <c r="M49" s="6">
        <v>6.6520467836999997E-2</v>
      </c>
      <c r="N49" s="6">
        <v>0.18811074919000001</v>
      </c>
      <c r="O49" s="6">
        <v>0.46637010882000002</v>
      </c>
      <c r="P49" s="6">
        <v>0.27646430690000001</v>
      </c>
      <c r="Q49" s="6">
        <v>0.26398704827000002</v>
      </c>
      <c r="R49" s="6">
        <v>-0.10131472939</v>
      </c>
      <c r="S49" s="6">
        <v>-0.14222543631000001</v>
      </c>
      <c r="T49" s="6">
        <v>0.24541186512999999</v>
      </c>
      <c r="V49" s="7">
        <v>0.34347704686000002</v>
      </c>
      <c r="W49" s="7">
        <v>3.5481769099999998E-2</v>
      </c>
      <c r="X49" s="7">
        <v>8.9648798518999998E-2</v>
      </c>
      <c r="Y49" s="7">
        <v>-0.10809451986</v>
      </c>
      <c r="Z49" s="7">
        <v>0.21706908917000001</v>
      </c>
      <c r="AA49" s="7">
        <v>-5.036764706E-2</v>
      </c>
      <c r="AB49" s="7">
        <v>0.54668621350000002</v>
      </c>
      <c r="AC49" s="7">
        <v>-0.22764269974000001</v>
      </c>
      <c r="AD49" s="27">
        <v>9</v>
      </c>
      <c r="AE49" s="7">
        <v>0.504</v>
      </c>
      <c r="AF49" s="9">
        <v>1.5468650842</v>
      </c>
      <c r="AG49" s="10">
        <v>0.14053350714999999</v>
      </c>
      <c r="AH49" s="10">
        <v>0.23444339122999999</v>
      </c>
    </row>
    <row r="50" spans="1:34" x14ac:dyDescent="0.2">
      <c r="A50" s="4"/>
      <c r="B50" s="4" t="s">
        <v>86</v>
      </c>
      <c r="C50" s="4" t="s">
        <v>152</v>
      </c>
      <c r="D50" s="4" t="s">
        <v>243</v>
      </c>
      <c r="E50" s="12">
        <v>45875</v>
      </c>
      <c r="F50" s="38">
        <v>73.61</v>
      </c>
      <c r="G50" s="38">
        <v>73.67</v>
      </c>
      <c r="H50" s="11">
        <f t="shared" si="0"/>
        <v>0.99918555721460567</v>
      </c>
      <c r="I50" s="12">
        <v>45874</v>
      </c>
      <c r="J50" s="14">
        <v>480022.20831000002</v>
      </c>
      <c r="L50" s="6">
        <v>-8.1444278657999999E-4</v>
      </c>
      <c r="M50" s="6">
        <v>1.0591502781E-2</v>
      </c>
      <c r="N50" s="6">
        <v>2.7562521239999999E-2</v>
      </c>
      <c r="O50" s="6">
        <v>2.8184226101E-2</v>
      </c>
      <c r="P50" s="6">
        <v>9.7210878343000004E-2</v>
      </c>
      <c r="Q50" s="6">
        <v>6.5130909217000002E-2</v>
      </c>
      <c r="R50" s="6">
        <v>-3.9602191001999999E-2</v>
      </c>
      <c r="S50" s="6">
        <v>-5.4100679742000002E-2</v>
      </c>
      <c r="T50" s="6">
        <v>4.0227075413000003E-2</v>
      </c>
      <c r="V50" s="7">
        <v>5.0299042999000003E-2</v>
      </c>
      <c r="W50" s="7">
        <v>5.1952913498999999E-3</v>
      </c>
      <c r="X50" s="7">
        <v>9.2299214757000005E-3</v>
      </c>
      <c r="Y50" s="7">
        <v>-1.2056353291000001E-2</v>
      </c>
      <c r="Z50" s="7">
        <v>2.1562924430000002E-2</v>
      </c>
      <c r="AA50" s="7">
        <v>-2.4560185804999999E-2</v>
      </c>
      <c r="AB50" s="7">
        <v>8.8353870569000001E-2</v>
      </c>
      <c r="AC50" s="7">
        <v>-0.13112179536999999</v>
      </c>
      <c r="AD50" s="27">
        <v>8</v>
      </c>
      <c r="AE50" s="7">
        <v>0.52</v>
      </c>
      <c r="AF50" s="9">
        <v>-0.19117925365999999</v>
      </c>
      <c r="AG50" s="10">
        <v>0.62494301947999997</v>
      </c>
      <c r="AH50" s="10">
        <v>0.25157346592000002</v>
      </c>
    </row>
    <row r="51" spans="1:34" x14ac:dyDescent="0.2">
      <c r="A51" s="4"/>
      <c r="B51" s="4" t="s">
        <v>65</v>
      </c>
      <c r="C51" s="4" t="s">
        <v>153</v>
      </c>
      <c r="D51" s="4" t="s">
        <v>244</v>
      </c>
      <c r="E51" s="12">
        <v>45875</v>
      </c>
      <c r="F51" s="38">
        <v>572.45000000000005</v>
      </c>
      <c r="G51" s="38">
        <v>614.35233798000002</v>
      </c>
      <c r="H51" s="11">
        <f t="shared" si="0"/>
        <v>0.93179428905931161</v>
      </c>
      <c r="I51" s="12">
        <v>45621</v>
      </c>
      <c r="J51" s="14">
        <v>466191.4633</v>
      </c>
      <c r="L51" s="6">
        <v>-2.8740637507999999E-3</v>
      </c>
      <c r="M51" s="6">
        <v>-1.7135106364000001E-2</v>
      </c>
      <c r="N51" s="6">
        <v>-2.8767571063E-2</v>
      </c>
      <c r="O51" s="6">
        <v>9.5205669170999999E-2</v>
      </c>
      <c r="P51" s="6">
        <v>0.19796250654</v>
      </c>
      <c r="Q51" s="6">
        <v>0.30207583391999998</v>
      </c>
      <c r="R51" s="6">
        <v>0.21480348816</v>
      </c>
      <c r="S51" s="6">
        <v>0.74318927764999998</v>
      </c>
      <c r="T51" s="6">
        <v>1.0758338736E-2</v>
      </c>
      <c r="V51" s="7">
        <v>0.21253181097000001</v>
      </c>
      <c r="W51" s="7">
        <v>2.2031527507999998E-2</v>
      </c>
      <c r="X51" s="7">
        <v>9.3545769080999999E-2</v>
      </c>
      <c r="Y51" s="7">
        <v>-6.6732738686000007E-2</v>
      </c>
      <c r="Z51" s="7">
        <v>8.8861386141000004E-2</v>
      </c>
      <c r="AA51" s="7">
        <v>-7.1746806314999995E-2</v>
      </c>
      <c r="AB51" s="7">
        <v>0.25780757445000002</v>
      </c>
      <c r="AC51" s="7">
        <v>-0.13283893536999999</v>
      </c>
      <c r="AD51" s="27">
        <v>6</v>
      </c>
      <c r="AE51" s="7">
        <v>0.496</v>
      </c>
      <c r="AF51" s="9">
        <v>0.28074585693999998</v>
      </c>
      <c r="AG51" s="10">
        <v>0.89286873023000002</v>
      </c>
      <c r="AH51" s="10">
        <v>1.0581914800000001</v>
      </c>
    </row>
    <row r="52" spans="1:34" x14ac:dyDescent="0.2">
      <c r="A52" s="4"/>
      <c r="B52" s="4" t="s">
        <v>4</v>
      </c>
      <c r="C52" s="4" t="s">
        <v>154</v>
      </c>
      <c r="D52" s="4" t="s">
        <v>245</v>
      </c>
      <c r="E52" s="12">
        <v>45875</v>
      </c>
      <c r="F52" s="38">
        <v>88.85</v>
      </c>
      <c r="G52" s="38">
        <v>88.85</v>
      </c>
      <c r="H52" s="11">
        <f t="shared" si="0"/>
        <v>1</v>
      </c>
      <c r="I52" s="12">
        <v>45875</v>
      </c>
      <c r="J52" s="14">
        <v>83146.022265000007</v>
      </c>
      <c r="L52" s="6">
        <v>3.0622897574999999E-2</v>
      </c>
      <c r="M52" s="6">
        <v>0.15644930366000001</v>
      </c>
      <c r="N52" s="6">
        <v>0.75058574686000001</v>
      </c>
      <c r="O52" s="6">
        <v>1.1845019317000001</v>
      </c>
      <c r="P52" s="6">
        <v>1.7689594850000001</v>
      </c>
      <c r="Q52" s="6">
        <v>1.9676633295999999</v>
      </c>
      <c r="R52" s="6">
        <v>0.67716390242000002</v>
      </c>
      <c r="S52" s="6">
        <v>-0.17594348616</v>
      </c>
      <c r="T52" s="6">
        <v>1.5347645157000001</v>
      </c>
      <c r="V52" s="7">
        <v>0.68204872255000004</v>
      </c>
      <c r="W52" s="7">
        <v>7.0161315052000003E-2</v>
      </c>
      <c r="X52" s="7">
        <v>0.16456960256</v>
      </c>
      <c r="Y52" s="7">
        <v>-0.17433888345000001</v>
      </c>
      <c r="Z52" s="7">
        <v>0.32537227496999999</v>
      </c>
      <c r="AA52" s="7">
        <v>-0.18611111111</v>
      </c>
      <c r="AB52" s="7">
        <v>1.5347645157000001</v>
      </c>
      <c r="AC52" s="7">
        <v>-0.60160734788000003</v>
      </c>
      <c r="AD52" s="27">
        <v>9</v>
      </c>
      <c r="AE52" s="7">
        <v>0.55200000000000005</v>
      </c>
      <c r="AF52" s="9">
        <v>2.9831899035</v>
      </c>
      <c r="AG52" s="10">
        <v>0.25939368844999999</v>
      </c>
      <c r="AH52" s="10">
        <v>1.0593772242999999</v>
      </c>
    </row>
    <row r="53" spans="1:34" x14ac:dyDescent="0.2">
      <c r="A53" s="4"/>
      <c r="B53" s="4" t="s">
        <v>36</v>
      </c>
      <c r="C53" s="4" t="s">
        <v>155</v>
      </c>
      <c r="D53" s="4" t="s">
        <v>246</v>
      </c>
      <c r="E53" s="12">
        <v>45875</v>
      </c>
      <c r="F53" s="38">
        <v>442.94</v>
      </c>
      <c r="G53" s="38">
        <v>442.94</v>
      </c>
      <c r="H53" s="11">
        <f t="shared" si="0"/>
        <v>1</v>
      </c>
      <c r="I53" s="12">
        <v>45875</v>
      </c>
      <c r="J53" s="14">
        <v>559400.43307999999</v>
      </c>
      <c r="L53" s="6">
        <v>1.3778266044000001E-2</v>
      </c>
      <c r="M53" s="6">
        <v>3.4254092044999997E-2</v>
      </c>
      <c r="N53" s="6">
        <v>7.3953583273000001E-2</v>
      </c>
      <c r="O53" s="6">
        <v>0.32157759042</v>
      </c>
      <c r="P53" s="6">
        <v>0.61962047504999995</v>
      </c>
      <c r="Q53" s="6">
        <v>0.81440452469000002</v>
      </c>
      <c r="R53" s="6">
        <v>0.60346521505999995</v>
      </c>
      <c r="S53" s="6">
        <v>1.1416727463</v>
      </c>
      <c r="T53" s="6">
        <v>0.1041734037</v>
      </c>
      <c r="V53" s="7">
        <v>0.24067674172</v>
      </c>
      <c r="W53" s="7">
        <v>2.5049053537000002E-2</v>
      </c>
      <c r="X53" s="7">
        <v>0.11622245802</v>
      </c>
      <c r="Y53" s="7">
        <v>-5.9979795065000001E-2</v>
      </c>
      <c r="Z53" s="7">
        <v>8.8988249406999995E-2</v>
      </c>
      <c r="AA53" s="7">
        <v>-8.3942285414000006E-2</v>
      </c>
      <c r="AB53" s="7">
        <v>0.42588085442000001</v>
      </c>
      <c r="AC53" s="7">
        <v>-0.29306413161</v>
      </c>
      <c r="AD53" s="27">
        <v>9</v>
      </c>
      <c r="AE53" s="7">
        <v>0.59199999999999997</v>
      </c>
      <c r="AF53" s="9">
        <v>1.2295453283</v>
      </c>
      <c r="AG53" s="10">
        <v>0.94744241214000002</v>
      </c>
      <c r="AH53" s="10">
        <v>1.1366126274999999</v>
      </c>
    </row>
    <row r="54" spans="1:34" x14ac:dyDescent="0.2">
      <c r="A54" s="4"/>
      <c r="B54" s="4" t="s">
        <v>19</v>
      </c>
      <c r="C54" s="4" t="s">
        <v>156</v>
      </c>
      <c r="D54" s="4" t="s">
        <v>247</v>
      </c>
      <c r="E54" s="12">
        <v>45875</v>
      </c>
      <c r="F54" s="38">
        <v>93.08</v>
      </c>
      <c r="G54" s="38">
        <v>94.39</v>
      </c>
      <c r="H54" s="11">
        <f t="shared" si="0"/>
        <v>0.98612141116643715</v>
      </c>
      <c r="I54" s="12">
        <v>45796</v>
      </c>
      <c r="J54" s="14">
        <v>204640.63148000001</v>
      </c>
      <c r="L54" s="6">
        <v>5.5093442806999999E-3</v>
      </c>
      <c r="M54" s="6">
        <v>-1.1469838572999999E-2</v>
      </c>
      <c r="N54" s="6">
        <v>3.0620492544E-3</v>
      </c>
      <c r="O54" s="6">
        <v>0.10239605014</v>
      </c>
      <c r="P54" s="6">
        <v>0.28580525047999999</v>
      </c>
      <c r="Q54" s="6">
        <v>0.31415132104999999</v>
      </c>
      <c r="R54" s="6">
        <v>0.28922972353999998</v>
      </c>
      <c r="S54" s="6">
        <v>0.56982734200999996</v>
      </c>
      <c r="T54" s="6">
        <v>5.1978128467E-2</v>
      </c>
      <c r="V54" s="7">
        <v>0.13256449639000001</v>
      </c>
      <c r="W54" s="7">
        <v>1.3662012067E-2</v>
      </c>
      <c r="X54" s="7">
        <v>5.1978459376E-2</v>
      </c>
      <c r="Y54" s="7">
        <v>-5.9128182996999998E-2</v>
      </c>
      <c r="Z54" s="7">
        <v>5.0672296922000003E-2</v>
      </c>
      <c r="AA54" s="7">
        <v>-5.6602230221999998E-2</v>
      </c>
      <c r="AB54" s="7">
        <v>0.27685912132000001</v>
      </c>
      <c r="AC54" s="7">
        <v>-9.4282406016999998E-2</v>
      </c>
      <c r="AD54" s="27">
        <v>7</v>
      </c>
      <c r="AE54" s="7">
        <v>0.51200000000000001</v>
      </c>
      <c r="AF54" s="9">
        <v>0.47225562748</v>
      </c>
      <c r="AG54" s="10">
        <v>0.87280545546999999</v>
      </c>
      <c r="AH54" s="10">
        <v>0.71075419247000005</v>
      </c>
    </row>
    <row r="55" spans="1:34" x14ac:dyDescent="0.2">
      <c r="A55" s="4"/>
      <c r="B55" s="4" t="s">
        <v>70</v>
      </c>
      <c r="C55" s="4" t="s">
        <v>157</v>
      </c>
      <c r="D55" s="4" t="s">
        <v>248</v>
      </c>
      <c r="E55" s="12">
        <v>45875</v>
      </c>
      <c r="F55" s="38">
        <v>73.790000000000006</v>
      </c>
      <c r="G55" s="38">
        <v>84.34</v>
      </c>
      <c r="H55" s="11">
        <f t="shared" si="0"/>
        <v>0.87491107422338155</v>
      </c>
      <c r="I55" s="12">
        <v>45672</v>
      </c>
      <c r="J55" s="14">
        <v>346760.50021000003</v>
      </c>
      <c r="L55" s="6">
        <v>-1.6395627832E-2</v>
      </c>
      <c r="M55" s="6">
        <v>-1.8619497272000001E-2</v>
      </c>
      <c r="N55" s="6">
        <v>-2.2001325379999999E-2</v>
      </c>
      <c r="O55" s="6">
        <v>1.8495514149000001E-2</v>
      </c>
      <c r="P55" s="6">
        <v>0</v>
      </c>
      <c r="Q55" s="6">
        <v>3.1450936540000002E-2</v>
      </c>
      <c r="R55" s="6">
        <v>0.55118772334999999</v>
      </c>
      <c r="S55" s="6">
        <v>1.4449966864999999</v>
      </c>
      <c r="T55" s="6">
        <v>-2.3295830576000001E-2</v>
      </c>
      <c r="V55" s="7">
        <v>0.33159305571999997</v>
      </c>
      <c r="W55" s="7">
        <v>3.4166818217000003E-2</v>
      </c>
      <c r="X55" s="7">
        <v>6.8887408393000005E-2</v>
      </c>
      <c r="Y55" s="7">
        <v>-8.0726660249999999E-2</v>
      </c>
      <c r="Z55" s="7">
        <v>8.8756515263999997E-2</v>
      </c>
      <c r="AA55" s="7">
        <v>-0.17806802017000001</v>
      </c>
      <c r="AB55" s="7">
        <v>0.64677370493999997</v>
      </c>
      <c r="AC55" s="7">
        <v>-0.67788836846</v>
      </c>
      <c r="AD55" s="27">
        <v>7</v>
      </c>
      <c r="AE55" s="7">
        <v>0.49199999999999999</v>
      </c>
      <c r="AF55" s="9">
        <v>0.26214515108999997</v>
      </c>
      <c r="AG55" s="10">
        <v>0.25492562424999998</v>
      </c>
      <c r="AH55" s="10">
        <v>0.44237790850000003</v>
      </c>
    </row>
    <row r="56" spans="1:34" x14ac:dyDescent="0.2">
      <c r="A56" s="4"/>
      <c r="B56" s="4" t="s">
        <v>3</v>
      </c>
      <c r="C56" s="4" t="s">
        <v>158</v>
      </c>
      <c r="D56" s="4" t="s">
        <v>249</v>
      </c>
      <c r="E56" s="12">
        <v>45875</v>
      </c>
      <c r="F56" s="38">
        <v>28.8</v>
      </c>
      <c r="G56" s="38">
        <v>35.046652780000002</v>
      </c>
      <c r="H56" s="11">
        <f t="shared" si="0"/>
        <v>0.82176178651888931</v>
      </c>
      <c r="I56" s="12">
        <v>45572</v>
      </c>
      <c r="J56" s="14">
        <v>257434.75988</v>
      </c>
      <c r="L56" s="6">
        <v>2.4364775491000001E-3</v>
      </c>
      <c r="M56" s="6">
        <v>3.8211968276E-2</v>
      </c>
      <c r="N56" s="6">
        <v>0.10344827585999999</v>
      </c>
      <c r="O56" s="6">
        <v>0.24351997072000001</v>
      </c>
      <c r="P56" s="6">
        <v>4.8014882714E-2</v>
      </c>
      <c r="Q56" s="6">
        <v>-3.2989549939000003E-2</v>
      </c>
      <c r="R56" s="6">
        <v>-0.20280305067000001</v>
      </c>
      <c r="S56" s="6">
        <v>-0.12182676397</v>
      </c>
      <c r="T56" s="6">
        <v>8.8024178314000001E-2</v>
      </c>
      <c r="V56" s="7">
        <v>0.33305306436999998</v>
      </c>
      <c r="W56" s="7">
        <v>3.4148639379999998E-2</v>
      </c>
      <c r="X56" s="7">
        <v>8.0828594638999995E-2</v>
      </c>
      <c r="Y56" s="7">
        <v>-0.14249435665999999</v>
      </c>
      <c r="Z56" s="7">
        <v>0.21607826457000001</v>
      </c>
      <c r="AA56" s="7">
        <v>-4.0223854495000003E-2</v>
      </c>
      <c r="AB56" s="7">
        <v>0.36503778261999997</v>
      </c>
      <c r="AC56" s="7">
        <v>-0.28449555683</v>
      </c>
      <c r="AD56" s="27">
        <v>6</v>
      </c>
      <c r="AE56" s="7">
        <v>0.48399999999999999</v>
      </c>
      <c r="AF56" s="9">
        <v>0.79998967174000002</v>
      </c>
      <c r="AG56" s="10">
        <v>0.19424074802999999</v>
      </c>
      <c r="AH56" s="10">
        <v>0.26005241933000001</v>
      </c>
    </row>
    <row r="57" spans="1:34" x14ac:dyDescent="0.2">
      <c r="A57" s="4"/>
      <c r="B57" s="4" t="s">
        <v>47</v>
      </c>
      <c r="C57" s="4" t="s">
        <v>159</v>
      </c>
      <c r="D57" s="4" t="s">
        <v>250</v>
      </c>
      <c r="E57" s="12">
        <v>45875</v>
      </c>
      <c r="F57" s="38">
        <v>101.75</v>
      </c>
      <c r="G57" s="38">
        <v>103.39</v>
      </c>
      <c r="H57" s="11">
        <f t="shared" si="0"/>
        <v>0.98413773092175261</v>
      </c>
      <c r="I57" s="12">
        <v>45863</v>
      </c>
      <c r="J57" s="14">
        <v>223992.76624999999</v>
      </c>
      <c r="L57" s="6">
        <v>1.4658954925E-2</v>
      </c>
      <c r="M57" s="6">
        <v>1.8110866520000001E-2</v>
      </c>
      <c r="N57" s="6">
        <v>3.7260495764999998E-2</v>
      </c>
      <c r="O57" s="6">
        <v>0.35645295033000002</v>
      </c>
      <c r="P57" s="6">
        <v>0.75163479539</v>
      </c>
      <c r="Q57" s="6">
        <v>0.92706408153999997</v>
      </c>
      <c r="R57" s="6">
        <v>0.62632846600000003</v>
      </c>
      <c r="S57" s="6">
        <v>1.8302850203000001</v>
      </c>
      <c r="T57" s="6">
        <v>0.10195612932000001</v>
      </c>
      <c r="V57" s="7">
        <v>0.37881124169000002</v>
      </c>
      <c r="W57" s="7">
        <v>3.9447660314000002E-2</v>
      </c>
      <c r="X57" s="7">
        <v>0.1875</v>
      </c>
      <c r="Y57" s="7">
        <v>-0.11965923984</v>
      </c>
      <c r="Z57" s="7">
        <v>0.12221242283</v>
      </c>
      <c r="AA57" s="7">
        <v>-0.11647839856</v>
      </c>
      <c r="AB57" s="7">
        <v>0.63445036823000001</v>
      </c>
      <c r="AC57" s="7">
        <v>-0.38983496149000002</v>
      </c>
      <c r="AD57" s="27">
        <v>7</v>
      </c>
      <c r="AE57" s="7">
        <v>0.57199999999999995</v>
      </c>
      <c r="AF57" s="9">
        <v>0.99308284524000001</v>
      </c>
      <c r="AG57" s="10">
        <v>0.99880996147000001</v>
      </c>
      <c r="AH57" s="10">
        <v>2.0155634067000001</v>
      </c>
    </row>
    <row r="58" spans="1:34" x14ac:dyDescent="0.2">
      <c r="A58" s="4"/>
      <c r="B58" s="4" t="s">
        <v>7</v>
      </c>
      <c r="C58" s="4" t="s">
        <v>160</v>
      </c>
      <c r="D58" s="4" t="s">
        <v>251</v>
      </c>
      <c r="E58" s="12">
        <v>45875</v>
      </c>
      <c r="F58" s="38">
        <v>183.76</v>
      </c>
      <c r="G58" s="38">
        <v>188.43</v>
      </c>
      <c r="H58" s="11">
        <f t="shared" si="0"/>
        <v>0.97521626068035872</v>
      </c>
      <c r="I58" s="12">
        <v>45863</v>
      </c>
      <c r="J58" s="14">
        <v>626826.78472</v>
      </c>
      <c r="L58" s="6">
        <v>2.1853973196E-2</v>
      </c>
      <c r="M58" s="6">
        <v>2.4246140127E-2</v>
      </c>
      <c r="N58" s="6">
        <v>7.3378046000000001E-3</v>
      </c>
      <c r="O58" s="6">
        <v>0.47073819744000001</v>
      </c>
      <c r="P58" s="6">
        <v>1.0597002847000001</v>
      </c>
      <c r="Q58" s="6">
        <v>1.2209485013000001</v>
      </c>
      <c r="R58" s="6">
        <v>0.61763606137000004</v>
      </c>
      <c r="S58" s="6">
        <v>2.5949634092</v>
      </c>
      <c r="T58" s="6">
        <v>9.6726346002999994E-2</v>
      </c>
      <c r="V58" s="7">
        <v>0.56373699976000002</v>
      </c>
      <c r="W58" s="7">
        <v>5.8671299873000002E-2</v>
      </c>
      <c r="X58" s="7">
        <v>0.27562168348999999</v>
      </c>
      <c r="Y58" s="7">
        <v>-0.18026167017</v>
      </c>
      <c r="Z58" s="7">
        <v>0.18229369974000001</v>
      </c>
      <c r="AA58" s="7">
        <v>-0.17572113117999999</v>
      </c>
      <c r="AB58" s="7">
        <v>1.0279750813999999</v>
      </c>
      <c r="AC58" s="7">
        <v>-0.56551492602999998</v>
      </c>
      <c r="AD58" s="27">
        <v>6</v>
      </c>
      <c r="AE58" s="7">
        <v>0.57199999999999995</v>
      </c>
      <c r="AF58" s="9">
        <v>1.0899627042</v>
      </c>
      <c r="AG58" s="10">
        <v>0.99661346659000005</v>
      </c>
      <c r="AH58" s="10">
        <v>3.0434471088000001</v>
      </c>
    </row>
    <row r="59" spans="1:34" x14ac:dyDescent="0.2">
      <c r="A59" s="4"/>
      <c r="B59" s="4" t="s">
        <v>101</v>
      </c>
      <c r="C59" s="4" t="s">
        <v>161</v>
      </c>
      <c r="D59" s="4" t="s">
        <v>297</v>
      </c>
      <c r="E59" s="12">
        <v>45875</v>
      </c>
      <c r="F59" s="38">
        <v>79.5</v>
      </c>
      <c r="G59" s="38">
        <v>79.5</v>
      </c>
      <c r="H59" s="11">
        <f t="shared" si="0"/>
        <v>1</v>
      </c>
      <c r="I59" s="12">
        <v>45875</v>
      </c>
      <c r="J59" s="14">
        <v>316799.00569999998</v>
      </c>
      <c r="L59" s="6">
        <v>6.2932662149000002E-4</v>
      </c>
      <c r="M59" s="6">
        <v>8.8387628730000004E-3</v>
      </c>
      <c r="N59" s="6">
        <v>3.0423579962999998E-2</v>
      </c>
      <c r="O59" s="6">
        <v>5.2193643214000003E-2</v>
      </c>
      <c r="P59" s="6">
        <v>0.12823127145999999</v>
      </c>
      <c r="Q59" s="6">
        <v>0.14329493436999999</v>
      </c>
      <c r="R59" s="6">
        <v>8.2033497693999993E-2</v>
      </c>
      <c r="S59" s="6">
        <v>9.5806019879000004E-2</v>
      </c>
      <c r="T59" s="6">
        <v>3.7577402245000002E-2</v>
      </c>
      <c r="V59" s="7">
        <v>2.4707949739E-2</v>
      </c>
      <c r="W59" s="7">
        <v>2.5522900342999999E-3</v>
      </c>
      <c r="X59" s="7">
        <v>5.5353823882000001E-3</v>
      </c>
      <c r="Y59" s="7">
        <v>-6.8501839396000004E-3</v>
      </c>
      <c r="Z59" s="7">
        <v>9.8248763770000004E-3</v>
      </c>
      <c r="AA59" s="7">
        <v>-9.3418983187999998E-3</v>
      </c>
      <c r="AB59" s="7">
        <v>7.0200567561000002E-2</v>
      </c>
      <c r="AC59" s="7">
        <v>-5.6178371880000001E-2</v>
      </c>
      <c r="AD59" s="27">
        <v>9</v>
      </c>
      <c r="AE59" s="7">
        <v>0.54</v>
      </c>
      <c r="AF59" s="9">
        <v>0.45962151598000001</v>
      </c>
      <c r="AG59" s="10">
        <v>0.59519657768000001</v>
      </c>
      <c r="AH59" s="10">
        <v>0.12453580257999999</v>
      </c>
    </row>
    <row r="60" spans="1:34" x14ac:dyDescent="0.2">
      <c r="A60" s="4"/>
      <c r="B60" s="4" t="s">
        <v>102</v>
      </c>
      <c r="C60" s="4" t="s">
        <v>162</v>
      </c>
      <c r="D60" s="4" t="s">
        <v>298</v>
      </c>
      <c r="E60" s="12">
        <v>45875</v>
      </c>
      <c r="F60" s="38">
        <v>83.16</v>
      </c>
      <c r="G60" s="38">
        <v>83.17</v>
      </c>
      <c r="H60" s="11">
        <f t="shared" si="0"/>
        <v>0.99987976433810266</v>
      </c>
      <c r="I60" s="12">
        <v>45873</v>
      </c>
      <c r="J60" s="14">
        <v>597330.30263000005</v>
      </c>
      <c r="L60" s="6">
        <v>3.6088054912000001E-4</v>
      </c>
      <c r="M60" s="6">
        <v>1.2908749051E-2</v>
      </c>
      <c r="N60" s="6">
        <v>4.8057771619000003E-2</v>
      </c>
      <c r="O60" s="6">
        <v>6.0771656876000002E-2</v>
      </c>
      <c r="P60" s="6">
        <v>0.15598552038999999</v>
      </c>
      <c r="Q60" s="6">
        <v>0.14509815032000001</v>
      </c>
      <c r="R60" s="6">
        <v>1.2784273965000001E-2</v>
      </c>
      <c r="S60" s="6">
        <v>2.0369428375000002E-2</v>
      </c>
      <c r="T60" s="6">
        <v>6.0389850799999999E-2</v>
      </c>
      <c r="V60" s="7">
        <v>5.3712491350000002E-2</v>
      </c>
      <c r="W60" s="7">
        <v>5.5466987816000001E-3</v>
      </c>
      <c r="X60" s="7">
        <v>9.6358403206999992E-3</v>
      </c>
      <c r="Y60" s="7">
        <v>-1.4549455923E-2</v>
      </c>
      <c r="Z60" s="7">
        <v>1.9293775026999999E-2</v>
      </c>
      <c r="AA60" s="7">
        <v>-2.4960157215999999E-2</v>
      </c>
      <c r="AB60" s="7">
        <v>0.14100490124000001</v>
      </c>
      <c r="AC60" s="7">
        <v>-0.13979033729000001</v>
      </c>
      <c r="AD60" s="27">
        <v>10</v>
      </c>
      <c r="AE60" s="7">
        <v>0.51600000000000001</v>
      </c>
      <c r="AF60" s="9">
        <v>0.41145924115999999</v>
      </c>
      <c r="AG60" s="10">
        <v>0.68192744245000003</v>
      </c>
      <c r="AH60" s="10">
        <v>0.33177659438000001</v>
      </c>
    </row>
    <row r="61" spans="1:34" x14ac:dyDescent="0.2">
      <c r="A61" s="4"/>
      <c r="B61" s="4" t="s">
        <v>20</v>
      </c>
      <c r="C61" s="4" t="s">
        <v>163</v>
      </c>
      <c r="D61" s="4" t="s">
        <v>252</v>
      </c>
      <c r="E61" s="12">
        <v>45875</v>
      </c>
      <c r="F61" s="38">
        <v>63.56</v>
      </c>
      <c r="G61" s="38">
        <v>64.739999999999995</v>
      </c>
      <c r="H61" s="11">
        <f t="shared" si="0"/>
        <v>0.98177324683348788</v>
      </c>
      <c r="I61" s="12">
        <v>45821</v>
      </c>
      <c r="J61" s="14">
        <v>369107.50403000001</v>
      </c>
      <c r="L61" s="6">
        <v>-2.0411367559E-3</v>
      </c>
      <c r="M61" s="6">
        <v>1.0975027835E-2</v>
      </c>
      <c r="N61" s="6">
        <v>0.17943959917999999</v>
      </c>
      <c r="O61" s="6">
        <v>0.40931263858</v>
      </c>
      <c r="P61" s="6">
        <v>0.72858308404000005</v>
      </c>
      <c r="Q61" s="6">
        <v>0.88717339666999995</v>
      </c>
      <c r="R61" s="6">
        <v>0.89618138425000005</v>
      </c>
      <c r="S61" s="6">
        <v>0.61237950278999997</v>
      </c>
      <c r="T61" s="6">
        <v>0.28378105433</v>
      </c>
      <c r="V61" s="7">
        <v>0.17526820424</v>
      </c>
      <c r="W61" s="7">
        <v>1.8129326469999998E-2</v>
      </c>
      <c r="X61" s="7">
        <v>3.6760788492999998E-2</v>
      </c>
      <c r="Y61" s="7">
        <v>-3.0496043234999999E-2</v>
      </c>
      <c r="Z61" s="7">
        <v>9.4486727307000001E-2</v>
      </c>
      <c r="AA61" s="7">
        <v>-3.0671296297000002E-2</v>
      </c>
      <c r="AB61" s="7">
        <v>0.28378105433</v>
      </c>
      <c r="AC61" s="7">
        <v>-3.9988968559999997E-2</v>
      </c>
      <c r="AD61" s="27">
        <v>8</v>
      </c>
      <c r="AE61" s="7">
        <v>0.57999999999999996</v>
      </c>
      <c r="AF61" s="9">
        <v>2.3819141061</v>
      </c>
      <c r="AG61" s="10">
        <v>9.8254262696999994E-2</v>
      </c>
      <c r="AH61" s="10">
        <v>9.4033153295999997E-2</v>
      </c>
    </row>
    <row r="62" spans="1:34" x14ac:dyDescent="0.2">
      <c r="A62" s="4"/>
      <c r="B62" s="4" t="s">
        <v>8</v>
      </c>
      <c r="C62" s="4" t="s">
        <v>164</v>
      </c>
      <c r="D62" s="4" t="s">
        <v>253</v>
      </c>
      <c r="E62" s="12">
        <v>45875</v>
      </c>
      <c r="F62" s="38">
        <v>23.99</v>
      </c>
      <c r="G62" s="38">
        <v>41.397418440999999</v>
      </c>
      <c r="H62" s="11">
        <f t="shared" si="0"/>
        <v>0.57950473491941967</v>
      </c>
      <c r="I62" s="12">
        <v>45525</v>
      </c>
      <c r="J62" s="14">
        <v>2611276.3365000002</v>
      </c>
      <c r="L62" s="6">
        <v>-2.1615008157000001E-2</v>
      </c>
      <c r="M62" s="6">
        <v>-9.2319334089999996E-2</v>
      </c>
      <c r="N62" s="6">
        <v>-0.128195112</v>
      </c>
      <c r="O62" s="6">
        <v>-0.15385820193999999</v>
      </c>
      <c r="P62" s="6">
        <v>-2.0673269827000001E-2</v>
      </c>
      <c r="Q62" s="6">
        <v>0.14133285401000001</v>
      </c>
      <c r="R62" s="6">
        <v>-0.47139058362000003</v>
      </c>
      <c r="S62" s="6">
        <v>0.48630189221999998</v>
      </c>
      <c r="T62" s="6">
        <v>-0.11606454233000001</v>
      </c>
      <c r="V62" s="7">
        <v>1.2038875464000001</v>
      </c>
      <c r="W62" s="7">
        <v>0.12496490915</v>
      </c>
      <c r="X62" s="7">
        <v>0.54787878788</v>
      </c>
      <c r="Y62" s="7">
        <v>-0.29827798278000001</v>
      </c>
      <c r="Z62" s="7">
        <v>0.55778365265999996</v>
      </c>
      <c r="AA62" s="7">
        <v>-0.29611321795000001</v>
      </c>
      <c r="AB62" s="7">
        <v>2.3123691247</v>
      </c>
      <c r="AC62" s="7">
        <v>-0.85663496879000001</v>
      </c>
      <c r="AD62" s="27">
        <v>2</v>
      </c>
      <c r="AE62" s="7">
        <v>0.51600000000000001</v>
      </c>
      <c r="AF62" s="9">
        <v>0.58444963797000005</v>
      </c>
      <c r="AG62" s="10">
        <v>0.77205926704000005</v>
      </c>
      <c r="AH62" s="10">
        <v>4.5092870640999996</v>
      </c>
    </row>
    <row r="63" spans="1:34" x14ac:dyDescent="0.2">
      <c r="A63" s="4"/>
      <c r="B63" s="4" t="s">
        <v>17</v>
      </c>
      <c r="C63" s="4" t="s">
        <v>165</v>
      </c>
      <c r="D63" s="4" t="s">
        <v>254</v>
      </c>
      <c r="E63" s="12">
        <v>45875</v>
      </c>
      <c r="F63" s="38">
        <v>110.81</v>
      </c>
      <c r="G63" s="38">
        <v>125.82012906999999</v>
      </c>
      <c r="H63" s="11">
        <f t="shared" si="0"/>
        <v>0.88070168755232237</v>
      </c>
      <c r="I63" s="12">
        <v>45621</v>
      </c>
      <c r="J63" s="14">
        <v>477689.73437000002</v>
      </c>
      <c r="L63" s="6">
        <v>-9.0236418145999998E-5</v>
      </c>
      <c r="M63" s="6">
        <v>-2.0074283692000001E-2</v>
      </c>
      <c r="N63" s="6">
        <v>-6.4485355376000003E-2</v>
      </c>
      <c r="O63" s="6">
        <v>3.4613220807000002E-2</v>
      </c>
      <c r="P63" s="6">
        <v>0.10556906373</v>
      </c>
      <c r="Q63" s="6">
        <v>0.14327370878000001</v>
      </c>
      <c r="R63" s="6">
        <v>5.8413697484999999E-2</v>
      </c>
      <c r="S63" s="6">
        <v>0.62015223837</v>
      </c>
      <c r="T63" s="6">
        <v>-3.5336791114000003E-2</v>
      </c>
      <c r="V63" s="7">
        <v>0.23203608306000001</v>
      </c>
      <c r="W63" s="7">
        <v>2.4038223481000001E-2</v>
      </c>
      <c r="X63" s="7">
        <v>8.8339222615000004E-2</v>
      </c>
      <c r="Y63" s="7">
        <v>-7.0051716030999994E-2</v>
      </c>
      <c r="Z63" s="7">
        <v>0.11069171348</v>
      </c>
      <c r="AA63" s="7">
        <v>-8.0904055828999996E-2</v>
      </c>
      <c r="AB63" s="7">
        <v>0.26595753523999999</v>
      </c>
      <c r="AC63" s="7">
        <v>-0.16197973689</v>
      </c>
      <c r="AD63" s="27">
        <v>7</v>
      </c>
      <c r="AE63" s="7">
        <v>0.48399999999999999</v>
      </c>
      <c r="AF63" s="9">
        <v>-1.4702006199999999E-2</v>
      </c>
      <c r="AG63" s="10">
        <v>0.80773388508999999</v>
      </c>
      <c r="AH63" s="10">
        <v>1.0716134808</v>
      </c>
    </row>
    <row r="64" spans="1:34" x14ac:dyDescent="0.2">
      <c r="A64" s="4"/>
      <c r="B64" s="4" t="s">
        <v>48</v>
      </c>
      <c r="C64" s="4" t="s">
        <v>166</v>
      </c>
      <c r="D64" s="4" t="s">
        <v>255</v>
      </c>
      <c r="E64" s="12">
        <v>45875</v>
      </c>
      <c r="F64" s="38">
        <v>15.08</v>
      </c>
      <c r="G64" s="38">
        <v>47.69</v>
      </c>
      <c r="H64" s="11">
        <f t="shared" si="0"/>
        <v>0.31620884881526529</v>
      </c>
      <c r="I64" s="12">
        <v>45755</v>
      </c>
      <c r="J64" s="14">
        <v>379505.69179999997</v>
      </c>
      <c r="L64" s="6">
        <v>-4.9180327869E-2</v>
      </c>
      <c r="M64" s="6">
        <v>-0.18265582656000001</v>
      </c>
      <c r="N64" s="6">
        <v>-0.17460317459999999</v>
      </c>
      <c r="O64" s="6">
        <v>-0.65913200722999998</v>
      </c>
      <c r="P64" s="6">
        <v>-0.84348728594</v>
      </c>
      <c r="Q64" s="6">
        <v>-0.96947368421000002</v>
      </c>
      <c r="R64" s="6">
        <v>-0.98830554477999999</v>
      </c>
      <c r="S64" s="6">
        <v>-0.99866960740999999</v>
      </c>
      <c r="T64" s="6">
        <v>-0.2722007722</v>
      </c>
      <c r="V64" s="7">
        <v>1.2083817896</v>
      </c>
      <c r="W64" s="7">
        <v>0.12642933676000001</v>
      </c>
      <c r="X64" s="7">
        <v>0.36940133038</v>
      </c>
      <c r="Y64" s="7">
        <v>-0.31620884882</v>
      </c>
      <c r="Z64" s="7">
        <v>0.29150661545000001</v>
      </c>
      <c r="AA64" s="7">
        <v>-0.37621202326999997</v>
      </c>
      <c r="AB64" s="7">
        <v>0.60097943193000003</v>
      </c>
      <c r="AC64" s="7">
        <v>-0.94165714286000002</v>
      </c>
      <c r="AD64" s="27">
        <v>6</v>
      </c>
      <c r="AE64" s="7">
        <v>0.39600000000000002</v>
      </c>
      <c r="AF64" s="9">
        <v>-0.23300572765999999</v>
      </c>
      <c r="AG64" s="10">
        <v>-0.76297160093000005</v>
      </c>
      <c r="AH64" s="10">
        <v>-3.7960144818999999</v>
      </c>
    </row>
    <row r="65" spans="1:34" x14ac:dyDescent="0.2">
      <c r="A65" s="4"/>
      <c r="B65" s="4" t="s">
        <v>24</v>
      </c>
      <c r="C65" s="4" t="s">
        <v>167</v>
      </c>
      <c r="D65" s="4" t="s">
        <v>256</v>
      </c>
      <c r="E65" s="12">
        <v>45875</v>
      </c>
      <c r="F65" s="38">
        <v>93.83</v>
      </c>
      <c r="G65" s="38">
        <v>94.067432464999996</v>
      </c>
      <c r="H65" s="11">
        <f t="shared" si="0"/>
        <v>0.99747593339396889</v>
      </c>
      <c r="I65" s="12">
        <v>45551</v>
      </c>
      <c r="J65" s="14">
        <v>261876.15755</v>
      </c>
      <c r="L65" s="6">
        <v>0</v>
      </c>
      <c r="M65" s="6">
        <v>1.1338869118E-2</v>
      </c>
      <c r="N65" s="6">
        <v>3.0035675909000002E-2</v>
      </c>
      <c r="O65" s="6">
        <v>2.36904184E-2</v>
      </c>
      <c r="P65" s="6">
        <v>9.5189172555000007E-2</v>
      </c>
      <c r="Q65" s="6">
        <v>5.1021016363E-2</v>
      </c>
      <c r="R65" s="6">
        <v>-3.3327451028999998E-2</v>
      </c>
      <c r="S65" s="6">
        <v>-3.7063921157000003E-2</v>
      </c>
      <c r="T65" s="6">
        <v>3.8012610135E-2</v>
      </c>
      <c r="V65" s="7">
        <v>5.6498775575999999E-2</v>
      </c>
      <c r="W65" s="7">
        <v>5.8373530511000001E-3</v>
      </c>
      <c r="X65" s="7">
        <v>1.0587390981E-2</v>
      </c>
      <c r="Y65" s="7">
        <v>-1.0724145254000001E-2</v>
      </c>
      <c r="Z65" s="7">
        <v>2.0501138951999998E-2</v>
      </c>
      <c r="AA65" s="7">
        <v>-2.7840016857000001E-2</v>
      </c>
      <c r="AB65" s="7">
        <v>6.1840758811999998E-2</v>
      </c>
      <c r="AC65" s="7">
        <v>-0.11738195878</v>
      </c>
      <c r="AD65" s="27">
        <v>7</v>
      </c>
      <c r="AE65" s="7">
        <v>0.52400000000000002</v>
      </c>
      <c r="AF65" s="9">
        <v>-0.24605330678000001</v>
      </c>
      <c r="AG65" s="10">
        <v>0.60097174442000001</v>
      </c>
      <c r="AH65" s="10">
        <v>0.26063691693000002</v>
      </c>
    </row>
    <row r="66" spans="1:34" x14ac:dyDescent="0.2">
      <c r="A66" s="4"/>
      <c r="B66" s="4" t="s">
        <v>49</v>
      </c>
      <c r="C66" s="4" t="s">
        <v>168</v>
      </c>
      <c r="D66" s="4" t="s">
        <v>257</v>
      </c>
      <c r="E66" s="12">
        <v>45875</v>
      </c>
      <c r="F66" s="38">
        <v>96.78</v>
      </c>
      <c r="G66" s="38">
        <v>99.28</v>
      </c>
      <c r="H66" s="11">
        <f t="shared" si="0"/>
        <v>0.97481869460112813</v>
      </c>
      <c r="I66" s="12">
        <v>45863</v>
      </c>
      <c r="J66" s="14">
        <v>401903.92664999998</v>
      </c>
      <c r="L66" s="6">
        <v>2.1640451811000001E-2</v>
      </c>
      <c r="M66" s="6">
        <v>2.3044397463000001E-2</v>
      </c>
      <c r="N66" s="6">
        <v>4.5106585276E-3</v>
      </c>
      <c r="O66" s="6">
        <v>0.46690447641999999</v>
      </c>
      <c r="P66" s="6">
        <v>1.049019095</v>
      </c>
      <c r="Q66" s="6">
        <v>1.1907658229</v>
      </c>
      <c r="R66" s="6">
        <v>0.59004341868999999</v>
      </c>
      <c r="S66" s="6">
        <v>2.5402351146000002</v>
      </c>
      <c r="T66" s="6">
        <v>9.4377191944999994E-2</v>
      </c>
      <c r="V66" s="7">
        <v>0.56470996250000005</v>
      </c>
      <c r="W66" s="7">
        <v>5.8887391099E-2</v>
      </c>
      <c r="X66" s="7">
        <v>0.2795656466</v>
      </c>
      <c r="Y66" s="7">
        <v>-0.17365269460999999</v>
      </c>
      <c r="Z66" s="7">
        <v>0.18245145991</v>
      </c>
      <c r="AA66" s="7">
        <v>-0.17560087938999999</v>
      </c>
      <c r="AB66" s="7">
        <v>1.0229890408</v>
      </c>
      <c r="AC66" s="7">
        <v>-0.56843419840999998</v>
      </c>
      <c r="AD66" s="27">
        <v>6</v>
      </c>
      <c r="AE66" s="7">
        <v>0.56399999999999995</v>
      </c>
      <c r="AF66" s="9">
        <v>1.0820773511999999</v>
      </c>
      <c r="AG66" s="10">
        <v>0.99666192308000001</v>
      </c>
      <c r="AH66" s="10">
        <v>3.0426967222000001</v>
      </c>
    </row>
    <row r="67" spans="1:34" x14ac:dyDescent="0.2">
      <c r="A67" s="4"/>
      <c r="B67" s="4" t="s">
        <v>16</v>
      </c>
      <c r="C67" s="4" t="s">
        <v>169</v>
      </c>
      <c r="D67" s="4" t="s">
        <v>258</v>
      </c>
      <c r="E67" s="12">
        <v>45875</v>
      </c>
      <c r="F67" s="38">
        <v>62.66</v>
      </c>
      <c r="G67" s="38">
        <v>67.408761499999997</v>
      </c>
      <c r="H67" s="11">
        <f t="shared" si="0"/>
        <v>0.92955275554202255</v>
      </c>
      <c r="I67" s="12">
        <v>45621</v>
      </c>
      <c r="J67" s="14">
        <v>516463.31708000001</v>
      </c>
      <c r="L67" s="6">
        <v>-3.1816735608999999E-3</v>
      </c>
      <c r="M67" s="6">
        <v>-1.7714375293999999E-2</v>
      </c>
      <c r="N67" s="6">
        <v>-3.1563764507999997E-2</v>
      </c>
      <c r="O67" s="6">
        <v>9.3985464387999998E-2</v>
      </c>
      <c r="P67" s="6">
        <v>0.20198826032</v>
      </c>
      <c r="Q67" s="6">
        <v>0.30940280969</v>
      </c>
      <c r="R67" s="6">
        <v>0.22321559605999999</v>
      </c>
      <c r="S67" s="6">
        <v>0.75768882973999996</v>
      </c>
      <c r="T67" s="6">
        <v>8.3797618154000005E-3</v>
      </c>
      <c r="V67" s="7">
        <v>0.21185207708000001</v>
      </c>
      <c r="W67" s="7">
        <v>2.1959000969000001E-2</v>
      </c>
      <c r="X67" s="7">
        <v>9.2650508209999996E-2</v>
      </c>
      <c r="Y67" s="7">
        <v>-6.7281879193999999E-2</v>
      </c>
      <c r="Z67" s="7">
        <v>8.8852988692999998E-2</v>
      </c>
      <c r="AA67" s="7">
        <v>-7.174376616E-2</v>
      </c>
      <c r="AB67" s="7">
        <v>0.26095241841</v>
      </c>
      <c r="AC67" s="7">
        <v>-0.13108960033</v>
      </c>
      <c r="AD67" s="27">
        <v>6</v>
      </c>
      <c r="AE67" s="7">
        <v>0.5</v>
      </c>
      <c r="AF67" s="9">
        <v>0.27537572998999998</v>
      </c>
      <c r="AG67" s="10">
        <v>0.89169156770000002</v>
      </c>
      <c r="AH67" s="10">
        <v>1.0591033962</v>
      </c>
    </row>
    <row r="68" spans="1:34" x14ac:dyDescent="0.2">
      <c r="A68" s="4"/>
      <c r="B68" s="4" t="s">
        <v>33</v>
      </c>
      <c r="C68" s="4" t="s">
        <v>170</v>
      </c>
      <c r="D68" s="4" t="s">
        <v>259</v>
      </c>
      <c r="E68" s="12">
        <v>45875</v>
      </c>
      <c r="F68" s="38">
        <v>73.180000000000007</v>
      </c>
      <c r="G68" s="38">
        <v>73.87</v>
      </c>
      <c r="H68" s="11">
        <f t="shared" si="0"/>
        <v>0.99065926627859757</v>
      </c>
      <c r="I68" s="12">
        <v>45859</v>
      </c>
      <c r="J68" s="14">
        <v>227611.15570999999</v>
      </c>
      <c r="L68" s="6">
        <v>3.9785978878999996E-3</v>
      </c>
      <c r="M68" s="6">
        <v>6.6024759290000002E-3</v>
      </c>
      <c r="N68" s="6">
        <v>0.32524447664</v>
      </c>
      <c r="O68" s="6">
        <v>0.26060026543999998</v>
      </c>
      <c r="P68" s="6">
        <v>0.18595876911000001</v>
      </c>
      <c r="Q68" s="6">
        <v>0.28137999544999998</v>
      </c>
      <c r="R68" s="6">
        <v>-0.12080617628</v>
      </c>
      <c r="S68" s="6">
        <v>0.25050983215</v>
      </c>
      <c r="T68" s="6">
        <v>0.43800353704</v>
      </c>
      <c r="V68" s="7">
        <v>0.26283108863999999</v>
      </c>
      <c r="W68" s="7">
        <v>2.7310339417999999E-2</v>
      </c>
      <c r="X68" s="7">
        <v>8.9125102210000001E-2</v>
      </c>
      <c r="Y68" s="7">
        <v>-3.7237428390000001E-2</v>
      </c>
      <c r="Z68" s="7">
        <v>0.18390235857000001</v>
      </c>
      <c r="AA68" s="7">
        <v>-9.2686392201000001E-2</v>
      </c>
      <c r="AB68" s="7">
        <v>0.44972225570000002</v>
      </c>
      <c r="AC68" s="7">
        <v>-0.26589172113999998</v>
      </c>
      <c r="AD68" s="27">
        <v>7</v>
      </c>
      <c r="AE68" s="7">
        <v>0.54400000000000004</v>
      </c>
      <c r="AF68" s="9">
        <v>1.0227317508</v>
      </c>
      <c r="AG68" s="10">
        <v>0.72410558018000004</v>
      </c>
      <c r="AH68" s="10">
        <v>1.1705327949</v>
      </c>
    </row>
    <row r="69" spans="1:34" x14ac:dyDescent="0.2">
      <c r="A69" s="4"/>
      <c r="B69" s="4" t="s">
        <v>44</v>
      </c>
      <c r="C69" s="4" t="s">
        <v>171</v>
      </c>
      <c r="D69" s="4" t="s">
        <v>260</v>
      </c>
      <c r="E69" s="12">
        <v>45875</v>
      </c>
      <c r="F69" s="38">
        <v>73.17</v>
      </c>
      <c r="G69" s="38">
        <v>74.941467230000001</v>
      </c>
      <c r="H69" s="11">
        <f t="shared" si="0"/>
        <v>0.97636198895648441</v>
      </c>
      <c r="I69" s="12">
        <v>45719</v>
      </c>
      <c r="J69" s="14">
        <v>149747.71006000001</v>
      </c>
      <c r="L69" s="6">
        <v>2.6034530019000001E-3</v>
      </c>
      <c r="M69" s="6">
        <v>-1.3664935795999999E-4</v>
      </c>
      <c r="N69" s="6">
        <v>1.6586640193000001E-2</v>
      </c>
      <c r="O69" s="6">
        <v>9.7242147114000005E-2</v>
      </c>
      <c r="P69" s="6">
        <v>0.21606900078999999</v>
      </c>
      <c r="Q69" s="6">
        <v>0.20374554957999999</v>
      </c>
      <c r="R69" s="6">
        <v>0.24370776261999999</v>
      </c>
      <c r="S69" s="6">
        <v>0.49554194964999998</v>
      </c>
      <c r="T69" s="6">
        <v>4.6939012735000001E-2</v>
      </c>
      <c r="V69" s="7">
        <v>0.13198611995000001</v>
      </c>
      <c r="W69" s="7">
        <v>1.3591957252999999E-2</v>
      </c>
      <c r="X69" s="7">
        <v>4.4033465434000003E-2</v>
      </c>
      <c r="Y69" s="7">
        <v>-5.5847834883999997E-2</v>
      </c>
      <c r="Z69" s="7">
        <v>5.6000074508E-2</v>
      </c>
      <c r="AA69" s="7">
        <v>-6.4796259184999996E-2</v>
      </c>
      <c r="AB69" s="7">
        <v>0.27866913593999998</v>
      </c>
      <c r="AC69" s="7">
        <v>-4.8802820645000002E-2</v>
      </c>
      <c r="AD69" s="27">
        <v>7</v>
      </c>
      <c r="AE69" s="7">
        <v>0.53600000000000003</v>
      </c>
      <c r="AF69" s="9">
        <v>0.37878675328</v>
      </c>
      <c r="AG69" s="10">
        <v>0.76749766893000004</v>
      </c>
      <c r="AH69" s="10">
        <v>0.62007946599999997</v>
      </c>
    </row>
    <row r="70" spans="1:34" x14ac:dyDescent="0.2">
      <c r="A70" s="4"/>
      <c r="B70" s="4" t="s">
        <v>37</v>
      </c>
      <c r="C70" s="4" t="s">
        <v>172</v>
      </c>
      <c r="D70" s="4" t="s">
        <v>261</v>
      </c>
      <c r="E70" s="12">
        <v>45875</v>
      </c>
      <c r="F70" s="38">
        <v>194.65</v>
      </c>
      <c r="G70" s="38">
        <v>199.08</v>
      </c>
      <c r="H70" s="11">
        <f t="shared" ref="H70:H104" si="1">IFERROR(F70/G70,"")</f>
        <v>0.97774763914004414</v>
      </c>
      <c r="I70" s="12">
        <v>45863</v>
      </c>
      <c r="J70" s="14">
        <v>416755.99920999998</v>
      </c>
      <c r="L70" s="6">
        <v>2.5693730639999999E-4</v>
      </c>
      <c r="M70" s="6">
        <v>-1.3981054658E-2</v>
      </c>
      <c r="N70" s="6">
        <v>5.5092301609000003E-3</v>
      </c>
      <c r="O70" s="6">
        <v>0.12547296148000001</v>
      </c>
      <c r="P70" s="6">
        <v>0.24952586765000001</v>
      </c>
      <c r="Q70" s="6">
        <v>0.32880116333999998</v>
      </c>
      <c r="R70" s="6">
        <v>0.29268945555999998</v>
      </c>
      <c r="S70" s="6">
        <v>0.78320652795000001</v>
      </c>
      <c r="T70" s="6">
        <v>5.5912328826000002E-2</v>
      </c>
      <c r="V70" s="7">
        <v>0.1614873942</v>
      </c>
      <c r="W70" s="7">
        <v>1.6692831506999999E-2</v>
      </c>
      <c r="X70" s="7">
        <v>7.1394317227000001E-2</v>
      </c>
      <c r="Y70" s="7">
        <v>-6.0694597574000003E-2</v>
      </c>
      <c r="Z70" s="7">
        <v>6.4524722933000003E-2</v>
      </c>
      <c r="AA70" s="7">
        <v>-6.8602640054999997E-2</v>
      </c>
      <c r="AB70" s="7">
        <v>0.26124238282000001</v>
      </c>
      <c r="AC70" s="7">
        <v>-8.4470092504000005E-2</v>
      </c>
      <c r="AD70" s="27">
        <v>7</v>
      </c>
      <c r="AE70" s="7">
        <v>0.504</v>
      </c>
      <c r="AF70" s="9">
        <v>0.50746104280000004</v>
      </c>
      <c r="AG70" s="10">
        <v>0.90022296064999996</v>
      </c>
      <c r="AH70" s="10">
        <v>0.88871812862999999</v>
      </c>
    </row>
    <row r="71" spans="1:34" x14ac:dyDescent="0.2">
      <c r="A71" s="4"/>
      <c r="B71" s="4" t="s">
        <v>40</v>
      </c>
      <c r="C71" s="4" t="s">
        <v>173</v>
      </c>
      <c r="D71" s="4" t="s">
        <v>262</v>
      </c>
      <c r="E71" s="12">
        <v>45875</v>
      </c>
      <c r="F71" s="38">
        <v>34.35</v>
      </c>
      <c r="G71" s="38">
        <v>35.72</v>
      </c>
      <c r="H71" s="11">
        <f t="shared" si="1"/>
        <v>0.96164613661814113</v>
      </c>
      <c r="I71" s="12">
        <v>45860</v>
      </c>
      <c r="J71" s="14">
        <v>603092.78345999995</v>
      </c>
      <c r="L71" s="6">
        <v>0</v>
      </c>
      <c r="M71" s="6">
        <v>2.5067144135E-2</v>
      </c>
      <c r="N71" s="6">
        <v>0.16916269571000001</v>
      </c>
      <c r="O71" s="6">
        <v>0.39407467532000001</v>
      </c>
      <c r="P71" s="6">
        <v>0.58587257617999999</v>
      </c>
      <c r="Q71" s="6">
        <v>0.87397708673999996</v>
      </c>
      <c r="R71" s="6">
        <v>0.52531083480999996</v>
      </c>
      <c r="S71" s="6">
        <v>0.27790178571000002</v>
      </c>
      <c r="T71" s="6">
        <v>0.30459551841999999</v>
      </c>
      <c r="V71" s="7">
        <v>0.27293065977999997</v>
      </c>
      <c r="W71" s="7">
        <v>2.8210720655E-2</v>
      </c>
      <c r="X71" s="7">
        <v>6.0574593284E-2</v>
      </c>
      <c r="Y71" s="7">
        <v>-6.2651436483999998E-2</v>
      </c>
      <c r="Z71" s="7">
        <v>9.4666195689999996E-2</v>
      </c>
      <c r="AA71" s="7">
        <v>-6.3401543106000005E-2</v>
      </c>
      <c r="AB71" s="7">
        <v>0.47302158273</v>
      </c>
      <c r="AC71" s="7">
        <v>-0.12454212453999999</v>
      </c>
      <c r="AD71" s="27">
        <v>8</v>
      </c>
      <c r="AE71" s="7">
        <v>0.54800000000000004</v>
      </c>
      <c r="AF71" s="9">
        <v>1.5891798713</v>
      </c>
      <c r="AG71" s="10">
        <v>0.25732752622999999</v>
      </c>
      <c r="AH71" s="10">
        <v>0.42145586844999999</v>
      </c>
    </row>
    <row r="72" spans="1:34" x14ac:dyDescent="0.2">
      <c r="A72" s="4"/>
      <c r="B72" s="4" t="s">
        <v>103</v>
      </c>
      <c r="C72" s="4" t="s">
        <v>174</v>
      </c>
      <c r="D72" s="4" t="s">
        <v>299</v>
      </c>
      <c r="E72" s="12">
        <v>45875</v>
      </c>
      <c r="F72" s="38">
        <v>130.78</v>
      </c>
      <c r="G72" s="38">
        <v>131.9</v>
      </c>
      <c r="H72" s="11">
        <f t="shared" si="1"/>
        <v>0.99150871872630775</v>
      </c>
      <c r="I72" s="12">
        <v>45861</v>
      </c>
      <c r="J72" s="14">
        <v>338733.93463999999</v>
      </c>
      <c r="L72" s="6">
        <v>7.4724597489E-3</v>
      </c>
      <c r="M72" s="6">
        <v>7.6277062943999998E-3</v>
      </c>
      <c r="N72" s="6">
        <v>6.9250265717999998E-2</v>
      </c>
      <c r="O72" s="6">
        <v>0.22191401930999999</v>
      </c>
      <c r="P72" s="6">
        <v>0.38972892152999999</v>
      </c>
      <c r="Q72" s="6">
        <v>0.52203152683999998</v>
      </c>
      <c r="R72" s="6">
        <v>0.35435349790999998</v>
      </c>
      <c r="S72" s="6">
        <v>0.77526664296000003</v>
      </c>
      <c r="T72" s="6">
        <v>0.11302127659</v>
      </c>
      <c r="V72" s="7">
        <v>0.17411641234</v>
      </c>
      <c r="W72" s="7">
        <v>1.8074265317000002E-2</v>
      </c>
      <c r="X72" s="7">
        <v>8.7942851626999996E-2</v>
      </c>
      <c r="Y72" s="7">
        <v>-6.1199185192000002E-2</v>
      </c>
      <c r="Z72" s="7">
        <v>5.692794256E-2</v>
      </c>
      <c r="AA72" s="7">
        <v>-3.6745841263999997E-2</v>
      </c>
      <c r="AB72" s="7">
        <v>0.26590278819000002</v>
      </c>
      <c r="AC72" s="7">
        <v>-0.18385314827999999</v>
      </c>
      <c r="AD72" s="27">
        <v>8</v>
      </c>
      <c r="AE72" s="7">
        <v>0.56399999999999995</v>
      </c>
      <c r="AF72" s="9">
        <v>1.0597212250000001</v>
      </c>
      <c r="AG72" s="10">
        <v>0.97509596351000005</v>
      </c>
      <c r="AH72" s="10">
        <v>0.92267779172999997</v>
      </c>
    </row>
    <row r="73" spans="1:34" x14ac:dyDescent="0.2">
      <c r="A73" s="4"/>
      <c r="B73" s="4" t="s">
        <v>34</v>
      </c>
      <c r="C73" s="4" t="s">
        <v>175</v>
      </c>
      <c r="D73" s="4" t="s">
        <v>263</v>
      </c>
      <c r="E73" s="12">
        <v>45875</v>
      </c>
      <c r="F73" s="38">
        <v>59.14</v>
      </c>
      <c r="G73" s="38">
        <v>59.8</v>
      </c>
      <c r="H73" s="11">
        <f t="shared" si="1"/>
        <v>0.98896321070234117</v>
      </c>
      <c r="I73" s="12">
        <v>45861</v>
      </c>
      <c r="J73" s="14">
        <v>173166.19182000001</v>
      </c>
      <c r="L73" s="6">
        <v>3.7338764431999998E-3</v>
      </c>
      <c r="M73" s="6">
        <v>-5.0471063258999997E-3</v>
      </c>
      <c r="N73" s="6">
        <v>0.13164944508000001</v>
      </c>
      <c r="O73" s="6">
        <v>0.26457228317999998</v>
      </c>
      <c r="P73" s="6">
        <v>0.47042508658999999</v>
      </c>
      <c r="Q73" s="6">
        <v>0.57531691436999999</v>
      </c>
      <c r="R73" s="6">
        <v>0.25981512572999999</v>
      </c>
      <c r="S73" s="6">
        <v>0.81477393625000005</v>
      </c>
      <c r="T73" s="6">
        <v>0.14258114374</v>
      </c>
      <c r="V73" s="7">
        <v>0.26321901669999997</v>
      </c>
      <c r="W73" s="7">
        <v>2.7310913132E-2</v>
      </c>
      <c r="X73" s="7">
        <v>9.3772893772000002E-2</v>
      </c>
      <c r="Y73" s="7">
        <v>-5.6148231330999998E-2</v>
      </c>
      <c r="Z73" s="7">
        <v>0.10320134793000001</v>
      </c>
      <c r="AA73" s="7">
        <v>-6.5538279867000004E-2</v>
      </c>
      <c r="AB73" s="7">
        <v>0.33360135325000001</v>
      </c>
      <c r="AC73" s="7">
        <v>-0.28898956580000001</v>
      </c>
      <c r="AD73" s="27">
        <v>7</v>
      </c>
      <c r="AE73" s="7">
        <v>0.55200000000000005</v>
      </c>
      <c r="AF73" s="9">
        <v>1.0687552681000001</v>
      </c>
      <c r="AG73" s="10">
        <v>0.70236067387000001</v>
      </c>
      <c r="AH73" s="10">
        <v>0.91584131994999995</v>
      </c>
    </row>
    <row r="74" spans="1:34" x14ac:dyDescent="0.2">
      <c r="A74" s="4"/>
      <c r="B74" s="4" t="s">
        <v>12</v>
      </c>
      <c r="C74" s="4" t="s">
        <v>176</v>
      </c>
      <c r="D74" s="4" t="s">
        <v>304</v>
      </c>
      <c r="E74" s="12">
        <v>45875</v>
      </c>
      <c r="F74" s="38">
        <v>82.68</v>
      </c>
      <c r="G74" s="38">
        <v>82.68</v>
      </c>
      <c r="H74" s="11">
        <f t="shared" si="1"/>
        <v>1</v>
      </c>
      <c r="I74" s="12">
        <v>45875</v>
      </c>
      <c r="J74" s="14">
        <v>325208.13621999999</v>
      </c>
      <c r="L74" s="6">
        <v>3.6297640690000001E-4</v>
      </c>
      <c r="M74" s="6">
        <v>6.5677364455E-3</v>
      </c>
      <c r="N74" s="6">
        <v>2.0717089080999999E-2</v>
      </c>
      <c r="O74" s="6">
        <v>3.1919811962999999E-2</v>
      </c>
      <c r="P74" s="6">
        <v>8.9778424625999997E-2</v>
      </c>
      <c r="Q74" s="6">
        <v>9.7864391383999993E-2</v>
      </c>
      <c r="R74" s="6">
        <v>5.6054980412000001E-2</v>
      </c>
      <c r="S74" s="6">
        <v>5.5493154002999999E-2</v>
      </c>
      <c r="T74" s="6">
        <v>2.1713153573999999E-2</v>
      </c>
      <c r="V74" s="7">
        <v>1.7237118071E-2</v>
      </c>
      <c r="W74" s="7">
        <v>1.7808453496999999E-3</v>
      </c>
      <c r="X74" s="7">
        <v>4.9828107948999998E-3</v>
      </c>
      <c r="Y74" s="7">
        <v>-4.1137326069999999E-3</v>
      </c>
      <c r="Z74" s="7">
        <v>8.1235571360999993E-3</v>
      </c>
      <c r="AA74" s="7">
        <v>-6.2378124320999996E-3</v>
      </c>
      <c r="AB74" s="7">
        <v>4.1648955415000001E-2</v>
      </c>
      <c r="AC74" s="7">
        <v>-3.8790274983999999E-2</v>
      </c>
      <c r="AD74" s="27">
        <v>9</v>
      </c>
      <c r="AE74" s="7">
        <v>0.54</v>
      </c>
      <c r="AF74" s="9">
        <v>-0.49135430786000001</v>
      </c>
      <c r="AG74" s="10">
        <v>0.36751186408999997</v>
      </c>
      <c r="AH74" s="10">
        <v>4.6601929096999999E-2</v>
      </c>
    </row>
    <row r="75" spans="1:34" x14ac:dyDescent="0.2">
      <c r="A75" s="4"/>
      <c r="B75" s="4" t="s">
        <v>1</v>
      </c>
      <c r="C75" s="4" t="s">
        <v>177</v>
      </c>
      <c r="D75" s="4" t="s">
        <v>264</v>
      </c>
      <c r="E75" s="12">
        <v>45875</v>
      </c>
      <c r="F75" s="38">
        <v>49.29</v>
      </c>
      <c r="G75" s="38">
        <v>51.538390067999998</v>
      </c>
      <c r="H75" s="11">
        <f t="shared" si="1"/>
        <v>0.95637446057136322</v>
      </c>
      <c r="I75" s="12">
        <v>45749</v>
      </c>
      <c r="J75" s="14">
        <v>70302.223843999993</v>
      </c>
      <c r="L75" s="6">
        <v>6.0901339748000002E-4</v>
      </c>
      <c r="M75" s="6">
        <v>3.8696537685999999E-3</v>
      </c>
      <c r="N75" s="6">
        <v>-2.1379395070000001E-2</v>
      </c>
      <c r="O75" s="6">
        <v>0.1406632542</v>
      </c>
      <c r="P75" s="6">
        <v>0.41484492172999998</v>
      </c>
      <c r="Q75" s="6">
        <v>0.65662013703</v>
      </c>
      <c r="R75" s="6">
        <v>1.0858154121000001</v>
      </c>
      <c r="S75" s="6">
        <v>1.9745948428</v>
      </c>
      <c r="T75" s="6">
        <v>6.3762223172999996E-2</v>
      </c>
      <c r="V75" s="7">
        <v>0.18179184855</v>
      </c>
      <c r="W75" s="7">
        <v>1.8684532997999999E-2</v>
      </c>
      <c r="X75" s="7">
        <v>4.6594186819000002E-2</v>
      </c>
      <c r="Y75" s="7">
        <v>-7.1118135124000004E-2</v>
      </c>
      <c r="Z75" s="7">
        <v>0.12601141757000001</v>
      </c>
      <c r="AA75" s="7">
        <v>-7.1236041587000004E-2</v>
      </c>
      <c r="AB75" s="7">
        <v>0.39085545489000001</v>
      </c>
      <c r="AC75" s="7">
        <v>-0.32256604446999998</v>
      </c>
      <c r="AD75" s="27">
        <v>7</v>
      </c>
      <c r="AE75" s="7">
        <v>0.55200000000000005</v>
      </c>
      <c r="AF75" s="9">
        <v>0.63900452120999995</v>
      </c>
      <c r="AG75" s="10">
        <v>0.55650914725</v>
      </c>
      <c r="AH75" s="10">
        <v>0.75449020012000001</v>
      </c>
    </row>
    <row r="76" spans="1:34" x14ac:dyDescent="0.2">
      <c r="A76" s="4"/>
      <c r="B76" s="4" t="s">
        <v>51</v>
      </c>
      <c r="C76" s="4" t="s">
        <v>178</v>
      </c>
      <c r="D76" s="4" t="s">
        <v>265</v>
      </c>
      <c r="E76" s="12">
        <v>45875</v>
      </c>
      <c r="F76" s="38">
        <v>16.04</v>
      </c>
      <c r="G76" s="38">
        <v>26.78</v>
      </c>
      <c r="H76" s="11">
        <f t="shared" si="1"/>
        <v>0.59895444361463768</v>
      </c>
      <c r="I76" s="12">
        <v>45755</v>
      </c>
      <c r="J76" s="14">
        <v>254762.26151000001</v>
      </c>
      <c r="L76" s="6">
        <v>-1.4742014741E-2</v>
      </c>
      <c r="M76" s="6">
        <v>-1.5346838551000001E-2</v>
      </c>
      <c r="N76" s="6">
        <v>-0.12251117065</v>
      </c>
      <c r="O76" s="6">
        <v>-0.34509404202999999</v>
      </c>
      <c r="P76" s="6">
        <v>-0.48363210408000001</v>
      </c>
      <c r="Q76" s="6">
        <v>-0.56825866670000003</v>
      </c>
      <c r="R76" s="6">
        <v>-0.57327772371999997</v>
      </c>
      <c r="S76" s="6">
        <v>-0.78016109560000002</v>
      </c>
      <c r="T76" s="6">
        <v>-0.17515157831</v>
      </c>
      <c r="V76" s="7">
        <v>0.39035882960000001</v>
      </c>
      <c r="W76" s="7">
        <v>3.9600976406999999E-2</v>
      </c>
      <c r="X76" s="7">
        <v>0.12093628088</v>
      </c>
      <c r="Y76" s="7">
        <v>-0.18820014937000001</v>
      </c>
      <c r="Z76" s="7">
        <v>0.121239808</v>
      </c>
      <c r="AA76" s="7">
        <v>-0.11255411255</v>
      </c>
      <c r="AB76" s="7">
        <v>0.30686875361999999</v>
      </c>
      <c r="AC76" s="7">
        <v>-0.49906239411999997</v>
      </c>
      <c r="AD76" s="27">
        <v>4</v>
      </c>
      <c r="AE76" s="7">
        <v>0.42</v>
      </c>
      <c r="AF76" s="9">
        <v>-0.81768996864999999</v>
      </c>
      <c r="AG76" s="10">
        <v>-0.99191418987000002</v>
      </c>
      <c r="AH76" s="10">
        <v>-1.9511262226999999</v>
      </c>
    </row>
    <row r="77" spans="1:34" x14ac:dyDescent="0.2">
      <c r="A77" s="4"/>
      <c r="B77" s="4" t="s">
        <v>80</v>
      </c>
      <c r="C77" s="4" t="s">
        <v>179</v>
      </c>
      <c r="D77" s="4" t="s">
        <v>266</v>
      </c>
      <c r="E77" s="12">
        <v>45875</v>
      </c>
      <c r="F77" s="38">
        <v>455.78</v>
      </c>
      <c r="G77" s="38">
        <v>455.94</v>
      </c>
      <c r="H77" s="11">
        <f t="shared" si="1"/>
        <v>0.99964907663289027</v>
      </c>
      <c r="I77" s="12">
        <v>45866</v>
      </c>
      <c r="J77" s="14">
        <v>492331.45009</v>
      </c>
      <c r="L77" s="6">
        <v>1.3542662722E-2</v>
      </c>
      <c r="M77" s="6">
        <v>3.1223132268000001E-2</v>
      </c>
      <c r="N77" s="6">
        <v>7.9614949751000003E-2</v>
      </c>
      <c r="O77" s="6">
        <v>0.32589656323999999</v>
      </c>
      <c r="P77" s="6">
        <v>0.62740023790999999</v>
      </c>
      <c r="Q77" s="6">
        <v>0.80671347425999995</v>
      </c>
      <c r="R77" s="6">
        <v>0.56163015149999995</v>
      </c>
      <c r="S77" s="6">
        <v>1.0940352282000001</v>
      </c>
      <c r="T77" s="6">
        <v>0.11320495781000001</v>
      </c>
      <c r="V77" s="7">
        <v>0.24101970402</v>
      </c>
      <c r="W77" s="7">
        <v>2.5077799955000001E-2</v>
      </c>
      <c r="X77" s="7">
        <v>0.11627060001</v>
      </c>
      <c r="Y77" s="7">
        <v>-6.0633331459000003E-2</v>
      </c>
      <c r="Z77" s="7">
        <v>9.2125089216999995E-2</v>
      </c>
      <c r="AA77" s="7">
        <v>-8.4847819951000006E-2</v>
      </c>
      <c r="AB77" s="7">
        <v>0.46833242253000001</v>
      </c>
      <c r="AC77" s="7">
        <v>-0.33158934710999999</v>
      </c>
      <c r="AD77" s="27">
        <v>9</v>
      </c>
      <c r="AE77" s="7">
        <v>0.59199999999999997</v>
      </c>
      <c r="AF77" s="9">
        <v>1.2422970598</v>
      </c>
      <c r="AG77" s="10">
        <v>0.93905164160999999</v>
      </c>
      <c r="AH77" s="10">
        <v>1.1769498903</v>
      </c>
    </row>
    <row r="78" spans="1:34" x14ac:dyDescent="0.2">
      <c r="A78" s="4"/>
      <c r="B78" s="4" t="s">
        <v>5</v>
      </c>
      <c r="C78" s="4" t="s">
        <v>180</v>
      </c>
      <c r="D78" s="4" t="s">
        <v>267</v>
      </c>
      <c r="E78" s="12">
        <v>45875</v>
      </c>
      <c r="F78" s="38">
        <v>86.59</v>
      </c>
      <c r="G78" s="38">
        <v>88.439392045000005</v>
      </c>
      <c r="H78" s="11">
        <f t="shared" si="1"/>
        <v>0.97908859386935876</v>
      </c>
      <c r="I78" s="12">
        <v>45821</v>
      </c>
      <c r="J78" s="14">
        <v>36660.634927999999</v>
      </c>
      <c r="L78" s="6">
        <v>4.9575757574999997E-2</v>
      </c>
      <c r="M78" s="6">
        <v>6.8352868599E-2</v>
      </c>
      <c r="N78" s="6">
        <v>0.71191244340000004</v>
      </c>
      <c r="O78" s="6">
        <v>1.4053426115000001</v>
      </c>
      <c r="P78" s="6">
        <v>1.8253555915999999</v>
      </c>
      <c r="Q78" s="6">
        <v>1.5088412796999999</v>
      </c>
      <c r="R78" s="6">
        <v>0.29464468418</v>
      </c>
      <c r="S78" s="6">
        <v>-0.48716942607000002</v>
      </c>
      <c r="T78" s="6">
        <v>1.4118777395</v>
      </c>
      <c r="V78" s="7">
        <v>0.75738417840000005</v>
      </c>
      <c r="W78" s="7">
        <v>7.8163597811999996E-2</v>
      </c>
      <c r="X78" s="7">
        <v>0.19729900822999999</v>
      </c>
      <c r="Y78" s="7">
        <v>-0.18795863908999999</v>
      </c>
      <c r="Z78" s="7">
        <v>0.36428619846999999</v>
      </c>
      <c r="AA78" s="7">
        <v>-0.16594285714000001</v>
      </c>
      <c r="AB78" s="7">
        <v>1.4118777395</v>
      </c>
      <c r="AC78" s="7">
        <v>-0.85512519120999997</v>
      </c>
      <c r="AD78" s="27">
        <v>8</v>
      </c>
      <c r="AE78" s="7">
        <v>0.52400000000000002</v>
      </c>
      <c r="AF78" s="9">
        <v>3.2917319850000002</v>
      </c>
      <c r="AG78" s="10">
        <v>0.32642897874999999</v>
      </c>
      <c r="AH78" s="10">
        <v>1.4305015949</v>
      </c>
    </row>
    <row r="79" spans="1:34" x14ac:dyDescent="0.2">
      <c r="A79" s="4"/>
      <c r="B79" s="4" t="s">
        <v>89</v>
      </c>
      <c r="C79" s="4" t="s">
        <v>181</v>
      </c>
      <c r="D79" s="4" t="s">
        <v>268</v>
      </c>
      <c r="E79" s="12">
        <v>45875</v>
      </c>
      <c r="F79" s="38">
        <v>177.03</v>
      </c>
      <c r="G79" s="38">
        <v>180.66</v>
      </c>
      <c r="H79" s="11">
        <f t="shared" si="1"/>
        <v>0.97990700763865823</v>
      </c>
      <c r="I79" s="12">
        <v>45863</v>
      </c>
      <c r="J79" s="14">
        <v>406498.71844000003</v>
      </c>
      <c r="L79" s="6">
        <v>-9.5936794514000004E-4</v>
      </c>
      <c r="M79" s="6">
        <v>-1.4474196958999999E-2</v>
      </c>
      <c r="N79" s="6">
        <v>9.5955429078000004E-3</v>
      </c>
      <c r="O79" s="6">
        <v>0.12254661864999999</v>
      </c>
      <c r="P79" s="6">
        <v>0.28365681555</v>
      </c>
      <c r="Q79" s="6">
        <v>0.38785200217999999</v>
      </c>
      <c r="R79" s="6">
        <v>0.39408208862999999</v>
      </c>
      <c r="S79" s="6">
        <v>0.91050875658999997</v>
      </c>
      <c r="T79" s="6">
        <v>5.7540895330000001E-2</v>
      </c>
      <c r="V79" s="7">
        <v>0.15537272855000001</v>
      </c>
      <c r="W79" s="7">
        <v>1.6053603267000002E-2</v>
      </c>
      <c r="X79" s="7">
        <v>6.6376000520999998E-2</v>
      </c>
      <c r="Y79" s="7">
        <v>-5.9338288181000003E-2</v>
      </c>
      <c r="Z79" s="7">
        <v>5.6401022305999998E-2</v>
      </c>
      <c r="AA79" s="7">
        <v>-6.3726050123000005E-2</v>
      </c>
      <c r="AB79" s="7">
        <v>0.26534288484000002</v>
      </c>
      <c r="AC79" s="7">
        <v>-5.4736331722000001E-2</v>
      </c>
      <c r="AD79" s="27">
        <v>7</v>
      </c>
      <c r="AE79" s="7">
        <v>0.50800000000000001</v>
      </c>
      <c r="AF79" s="9">
        <v>0.52703784338000004</v>
      </c>
      <c r="AG79" s="10">
        <v>0.87738494331000005</v>
      </c>
      <c r="AH79" s="10">
        <v>0.81584609013999998</v>
      </c>
    </row>
    <row r="80" spans="1:34" x14ac:dyDescent="0.2">
      <c r="A80" s="4"/>
      <c r="B80" s="4" t="s">
        <v>81</v>
      </c>
      <c r="C80" s="4" t="s">
        <v>182</v>
      </c>
      <c r="D80" s="4" t="s">
        <v>269</v>
      </c>
      <c r="E80" s="12">
        <v>45875</v>
      </c>
      <c r="F80" s="38">
        <v>691.85</v>
      </c>
      <c r="G80" s="38">
        <v>694.45</v>
      </c>
      <c r="H80" s="11">
        <f t="shared" si="1"/>
        <v>0.99625602995176032</v>
      </c>
      <c r="I80" s="12">
        <v>45868</v>
      </c>
      <c r="J80" s="14">
        <v>327570.42596999998</v>
      </c>
      <c r="L80" s="6">
        <v>1.2142491405000001E-2</v>
      </c>
      <c r="M80" s="6">
        <v>2.6453220973E-2</v>
      </c>
      <c r="N80" s="6">
        <v>0.10337623399</v>
      </c>
      <c r="O80" s="6">
        <v>0.33292973639000001</v>
      </c>
      <c r="P80" s="6">
        <v>0.60527611405000004</v>
      </c>
      <c r="Q80" s="6">
        <v>0.86065107343000002</v>
      </c>
      <c r="R80" s="6">
        <v>0.70547283605</v>
      </c>
      <c r="S80" s="6">
        <v>1.3225292605000001</v>
      </c>
      <c r="T80" s="6">
        <v>0.11265680283</v>
      </c>
      <c r="V80" s="7">
        <v>0.28606674388999997</v>
      </c>
      <c r="W80" s="7">
        <v>2.9757300346E-2</v>
      </c>
      <c r="X80" s="7">
        <v>0.13480876756999999</v>
      </c>
      <c r="Y80" s="7">
        <v>-7.2428550704000005E-2</v>
      </c>
      <c r="Z80" s="7">
        <v>0.10359450359</v>
      </c>
      <c r="AA80" s="7">
        <v>-9.3737468254000006E-2</v>
      </c>
      <c r="AB80" s="7">
        <v>0.52658615092000005</v>
      </c>
      <c r="AC80" s="7">
        <v>-0.29695243262999999</v>
      </c>
      <c r="AD80" s="27">
        <v>8</v>
      </c>
      <c r="AE80" s="7">
        <v>0.57999999999999996</v>
      </c>
      <c r="AF80" s="9">
        <v>1.1329089064</v>
      </c>
      <c r="AG80" s="10">
        <v>0.92555921086000004</v>
      </c>
      <c r="AH80" s="10">
        <v>1.2449071353000001</v>
      </c>
    </row>
    <row r="81" spans="1:34" x14ac:dyDescent="0.2">
      <c r="A81" s="4"/>
      <c r="B81" s="4" t="s">
        <v>50</v>
      </c>
      <c r="C81" s="4" t="s">
        <v>183</v>
      </c>
      <c r="D81" s="4" t="s">
        <v>270</v>
      </c>
      <c r="E81" s="12">
        <v>45875</v>
      </c>
      <c r="F81" s="38">
        <v>15.82</v>
      </c>
      <c r="G81" s="38">
        <v>35.270000000000003</v>
      </c>
      <c r="H81" s="11">
        <f t="shared" si="1"/>
        <v>0.44853983555429539</v>
      </c>
      <c r="I81" s="12">
        <v>45755</v>
      </c>
      <c r="J81" s="14">
        <v>293407.28814000002</v>
      </c>
      <c r="L81" s="6">
        <v>-2.2249690975999999E-2</v>
      </c>
      <c r="M81" s="6">
        <v>-2.5261860752000001E-2</v>
      </c>
      <c r="N81" s="6">
        <v>-0.21858945165999999</v>
      </c>
      <c r="O81" s="6">
        <v>-0.49043313151000001</v>
      </c>
      <c r="P81" s="6">
        <v>-0.65889054203999997</v>
      </c>
      <c r="Q81" s="6">
        <v>-0.75694474372999998</v>
      </c>
      <c r="R81" s="6">
        <v>-0.77493231926999995</v>
      </c>
      <c r="S81" s="6">
        <v>-0.91982883268000004</v>
      </c>
      <c r="T81" s="6">
        <v>-0.29003666558000002</v>
      </c>
      <c r="V81" s="7">
        <v>0.58993794894999996</v>
      </c>
      <c r="W81" s="7">
        <v>5.9050194934000003E-2</v>
      </c>
      <c r="X81" s="7">
        <v>0.18201058201</v>
      </c>
      <c r="Y81" s="7">
        <v>-0.28012475191000002</v>
      </c>
      <c r="Z81" s="7">
        <v>0.17976125750999999</v>
      </c>
      <c r="AA81" s="7">
        <v>-0.16538789429</v>
      </c>
      <c r="AB81" s="7">
        <v>0.36052253693000003</v>
      </c>
      <c r="AC81" s="7">
        <v>-0.70388532034999995</v>
      </c>
      <c r="AD81" s="27">
        <v>4</v>
      </c>
      <c r="AE81" s="7">
        <v>0.42799999999999999</v>
      </c>
      <c r="AF81" s="9">
        <v>-0.71515244022000002</v>
      </c>
      <c r="AG81" s="10">
        <v>-0.98728160580000002</v>
      </c>
      <c r="AH81" s="10">
        <v>-2.9156722139000002</v>
      </c>
    </row>
    <row r="82" spans="1:34" x14ac:dyDescent="0.2">
      <c r="A82" s="4"/>
      <c r="B82" s="4" t="s">
        <v>30</v>
      </c>
      <c r="C82" s="4" t="s">
        <v>184</v>
      </c>
      <c r="D82" s="4" t="s">
        <v>271</v>
      </c>
      <c r="E82" s="12">
        <v>45875</v>
      </c>
      <c r="F82" s="38">
        <v>20.82</v>
      </c>
      <c r="G82" s="38">
        <v>21.19</v>
      </c>
      <c r="H82" s="11">
        <f t="shared" si="1"/>
        <v>0.98253893345917886</v>
      </c>
      <c r="I82" s="12">
        <v>45867</v>
      </c>
      <c r="J82" s="14">
        <v>57653.650950000003</v>
      </c>
      <c r="L82" s="6">
        <v>-4.8007681107000002E-4</v>
      </c>
      <c r="M82" s="6">
        <v>3.2226078334E-2</v>
      </c>
      <c r="N82" s="6">
        <v>0.27573529411999997</v>
      </c>
      <c r="O82" s="6">
        <v>0.40719009798</v>
      </c>
      <c r="P82" s="6">
        <v>0.16476166272000001</v>
      </c>
      <c r="Q82" s="6">
        <v>8.7691125499999995E-2</v>
      </c>
      <c r="R82" s="6">
        <v>-9.1542734508999996E-2</v>
      </c>
      <c r="S82" s="6">
        <v>0.11800088473000001</v>
      </c>
      <c r="T82" s="6">
        <v>0.24969987995000001</v>
      </c>
      <c r="V82" s="7">
        <v>0.24154296525999999</v>
      </c>
      <c r="W82" s="7">
        <v>2.4884859267999999E-2</v>
      </c>
      <c r="X82" s="7">
        <v>5.6101792943000002E-2</v>
      </c>
      <c r="Y82" s="7">
        <v>-7.8132678132999997E-2</v>
      </c>
      <c r="Z82" s="7">
        <v>0.15327564895000001</v>
      </c>
      <c r="AA82" s="7">
        <v>-4.2336548767999999E-2</v>
      </c>
      <c r="AB82" s="7">
        <v>0.36461609888000002</v>
      </c>
      <c r="AC82" s="7">
        <v>-0.13872034655000001</v>
      </c>
      <c r="AD82" s="27">
        <v>7</v>
      </c>
      <c r="AE82" s="7">
        <v>0.56399999999999995</v>
      </c>
      <c r="AF82" s="9">
        <v>1.7417305654999999</v>
      </c>
      <c r="AG82" s="10">
        <v>0.33494992928</v>
      </c>
      <c r="AH82" s="10">
        <v>0.44526093172999998</v>
      </c>
    </row>
    <row r="83" spans="1:34" x14ac:dyDescent="0.2">
      <c r="A83" s="4"/>
      <c r="B83" s="4" t="s">
        <v>45</v>
      </c>
      <c r="C83" s="4" t="s">
        <v>185</v>
      </c>
      <c r="D83" s="4" t="s">
        <v>272</v>
      </c>
      <c r="E83" s="12">
        <v>45875</v>
      </c>
      <c r="F83" s="38">
        <v>20.95</v>
      </c>
      <c r="G83" s="38">
        <v>21.041488431000001</v>
      </c>
      <c r="H83" s="11">
        <f t="shared" si="1"/>
        <v>0.99565199813216565</v>
      </c>
      <c r="I83" s="12">
        <v>45642</v>
      </c>
      <c r="J83" s="14">
        <v>281087.28311000002</v>
      </c>
      <c r="L83" s="6">
        <v>1.4340344167999999E-3</v>
      </c>
      <c r="M83" s="6">
        <v>-1.4299332696999999E-3</v>
      </c>
      <c r="N83" s="6">
        <v>2.2802092699E-3</v>
      </c>
      <c r="O83" s="6">
        <v>4.0661665311000003E-2</v>
      </c>
      <c r="P83" s="6">
        <v>0.12951354826</v>
      </c>
      <c r="Q83" s="6">
        <v>0.20345478165</v>
      </c>
      <c r="R83" s="6">
        <v>0.20128719405000001</v>
      </c>
      <c r="S83" s="6">
        <v>0.26035021806000003</v>
      </c>
      <c r="T83" s="6">
        <v>3.7744665133E-4</v>
      </c>
      <c r="V83" s="7">
        <v>4.0757649827000003E-2</v>
      </c>
      <c r="W83" s="7">
        <v>4.2227239239000002E-3</v>
      </c>
      <c r="X83" s="7">
        <v>2.4329692154E-2</v>
      </c>
      <c r="Y83" s="7">
        <v>-1.0329562222999999E-2</v>
      </c>
      <c r="Z83" s="7">
        <v>1.2033011951000001E-2</v>
      </c>
      <c r="AA83" s="7">
        <v>-1.2404580152E-2</v>
      </c>
      <c r="AB83" s="7">
        <v>0.12534347806000001</v>
      </c>
      <c r="AC83" s="7">
        <v>-2.5135435469999998E-2</v>
      </c>
      <c r="AD83" s="27">
        <v>8</v>
      </c>
      <c r="AE83" s="7">
        <v>0.51200000000000001</v>
      </c>
      <c r="AF83" s="9">
        <v>-7.0802917162999995E-2</v>
      </c>
      <c r="AG83" s="10">
        <v>0.73539438746999997</v>
      </c>
      <c r="AH83" s="10">
        <v>0.20772613006999999</v>
      </c>
    </row>
    <row r="84" spans="1:34" x14ac:dyDescent="0.2">
      <c r="A84" s="4"/>
      <c r="B84" s="4" t="s">
        <v>39</v>
      </c>
      <c r="C84" s="4" t="s">
        <v>186</v>
      </c>
      <c r="D84" s="4" t="s">
        <v>305</v>
      </c>
      <c r="E84" s="12">
        <v>45875</v>
      </c>
      <c r="F84" s="38">
        <v>110.16</v>
      </c>
      <c r="G84" s="38">
        <v>110.16</v>
      </c>
      <c r="H84" s="11">
        <f t="shared" si="1"/>
        <v>1</v>
      </c>
      <c r="I84" s="12">
        <v>45875</v>
      </c>
      <c r="J84" s="14">
        <v>496480.64926999999</v>
      </c>
      <c r="L84" s="6">
        <v>2.7240533926999998E-4</v>
      </c>
      <c r="M84" s="6">
        <v>3.9525217343999997E-3</v>
      </c>
      <c r="N84" s="6">
        <v>1.3804598753E-2</v>
      </c>
      <c r="O84" s="6">
        <v>3.4410391282999997E-2</v>
      </c>
      <c r="P84" s="6">
        <v>9.0042686705E-2</v>
      </c>
      <c r="Q84" s="6">
        <v>0.13177432210000001</v>
      </c>
      <c r="R84" s="6">
        <v>0.12979211755</v>
      </c>
      <c r="S84" s="6">
        <v>0.12944856305999999</v>
      </c>
      <c r="T84" s="6">
        <v>1.4264958665999999E-2</v>
      </c>
      <c r="V84" s="7">
        <v>6.4813547010000002E-3</v>
      </c>
      <c r="W84" s="7">
        <v>6.6867271462999996E-4</v>
      </c>
      <c r="X84" s="7">
        <v>8.6108409049999999E-4</v>
      </c>
      <c r="Y84" s="7">
        <v>-3.4840052485000002E-3</v>
      </c>
      <c r="Z84" s="7">
        <v>4.5899125580000002E-3</v>
      </c>
      <c r="AA84" s="7">
        <v>-4.9771503654E-4</v>
      </c>
      <c r="AB84" s="7">
        <v>5.1250160056999998E-2</v>
      </c>
      <c r="AC84" s="7">
        <v>-9.9520492221999999E-4</v>
      </c>
      <c r="AD84" s="27">
        <v>10</v>
      </c>
      <c r="AE84" s="7">
        <v>0.876</v>
      </c>
      <c r="AF84" s="9">
        <v>-1.1394748073000001</v>
      </c>
      <c r="AG84" s="10">
        <v>0.20961574977</v>
      </c>
      <c r="AH84" s="10">
        <v>9.7307956573999994E-3</v>
      </c>
    </row>
    <row r="85" spans="1:34" x14ac:dyDescent="0.2">
      <c r="A85" s="4"/>
      <c r="B85" s="4" t="s">
        <v>105</v>
      </c>
      <c r="C85" s="4" t="s">
        <v>187</v>
      </c>
      <c r="D85" s="4" t="s">
        <v>273</v>
      </c>
      <c r="E85" s="12">
        <v>45875</v>
      </c>
      <c r="F85" s="38">
        <v>35.96</v>
      </c>
      <c r="G85" s="38">
        <v>38.29</v>
      </c>
      <c r="H85" s="11">
        <f t="shared" si="1"/>
        <v>0.93914860276834689</v>
      </c>
      <c r="I85" s="12">
        <v>45733</v>
      </c>
      <c r="J85" s="14">
        <v>731614.37956999999</v>
      </c>
      <c r="L85" s="6">
        <v>1.2957746479E-2</v>
      </c>
      <c r="M85" s="6">
        <v>6.9283377938000004E-2</v>
      </c>
      <c r="N85" s="6">
        <v>0.13046211883</v>
      </c>
      <c r="O85" s="6">
        <v>0.42726523592999999</v>
      </c>
      <c r="P85" s="6">
        <v>0.23723723958000001</v>
      </c>
      <c r="Q85" s="6">
        <v>0.32520892421999997</v>
      </c>
      <c r="R85" s="6">
        <v>-0.16585020579000001</v>
      </c>
      <c r="S85" s="6">
        <v>-0.42684802226000002</v>
      </c>
      <c r="T85" s="6">
        <v>0.22982216142</v>
      </c>
      <c r="V85" s="7">
        <v>0.41625861548999998</v>
      </c>
      <c r="W85" s="7">
        <v>4.3179136096999998E-2</v>
      </c>
      <c r="X85" s="7">
        <v>0.1154765972</v>
      </c>
      <c r="Y85" s="7">
        <v>-9.9562644712000006E-2</v>
      </c>
      <c r="Z85" s="7">
        <v>0.3242506812</v>
      </c>
      <c r="AA85" s="7">
        <v>-8.0492695502E-2</v>
      </c>
      <c r="AB85" s="7">
        <v>0.69731996724</v>
      </c>
      <c r="AC85" s="7">
        <v>-0.49010104186999998</v>
      </c>
      <c r="AD85" s="27">
        <v>8</v>
      </c>
      <c r="AE85" s="7">
        <v>0.51200000000000001</v>
      </c>
      <c r="AF85" s="9">
        <v>1.2889052615000001</v>
      </c>
      <c r="AG85" s="10">
        <v>8.9508038331000003E-2</v>
      </c>
      <c r="AH85" s="10">
        <v>0.18644926777000001</v>
      </c>
    </row>
    <row r="86" spans="1:34" x14ac:dyDescent="0.2">
      <c r="A86" s="4"/>
      <c r="B86" s="4" t="s">
        <v>79</v>
      </c>
      <c r="C86" s="4" t="s">
        <v>188</v>
      </c>
      <c r="D86" s="4" t="s">
        <v>274</v>
      </c>
      <c r="E86" s="12">
        <v>45875</v>
      </c>
      <c r="F86" s="38">
        <v>76.569999999999993</v>
      </c>
      <c r="G86" s="38">
        <v>79.569999999999993</v>
      </c>
      <c r="H86" s="11">
        <f t="shared" si="1"/>
        <v>0.96229734824682667</v>
      </c>
      <c r="I86" s="12">
        <v>45861</v>
      </c>
      <c r="J86" s="14">
        <v>230670.09140999999</v>
      </c>
      <c r="L86" s="6">
        <v>4.7237895287000004E-3</v>
      </c>
      <c r="M86" s="6">
        <v>-1.5176848874000001E-2</v>
      </c>
      <c r="N86" s="6">
        <v>0.14017911113000001</v>
      </c>
      <c r="O86" s="6">
        <v>0.21241919401000001</v>
      </c>
      <c r="P86" s="6">
        <v>0.32615249070000002</v>
      </c>
      <c r="Q86" s="6">
        <v>0.53756556855000004</v>
      </c>
      <c r="R86" s="6">
        <v>0.26616711055999998</v>
      </c>
      <c r="S86" s="6">
        <v>0.68570220238000001</v>
      </c>
      <c r="T86" s="6">
        <v>0.22910122552000001</v>
      </c>
      <c r="V86" s="7">
        <v>0.17399250893000001</v>
      </c>
      <c r="W86" s="7">
        <v>1.7995489869999999E-2</v>
      </c>
      <c r="X86" s="7">
        <v>7.4446038579000007E-2</v>
      </c>
      <c r="Y86" s="7">
        <v>-6.5938801896000002E-2</v>
      </c>
      <c r="Z86" s="7">
        <v>6.3494564360999997E-2</v>
      </c>
      <c r="AA86" s="7">
        <v>-5.5133614626999998E-2</v>
      </c>
      <c r="AB86" s="7">
        <v>0.26984277996</v>
      </c>
      <c r="AC86" s="7">
        <v>-0.1598120378</v>
      </c>
      <c r="AD86" s="27">
        <v>8</v>
      </c>
      <c r="AE86" s="7">
        <v>0.54800000000000004</v>
      </c>
      <c r="AF86" s="9">
        <v>1.0293378955000001</v>
      </c>
      <c r="AG86" s="10">
        <v>0.80981748441000001</v>
      </c>
      <c r="AH86" s="10">
        <v>0.92529112422000004</v>
      </c>
    </row>
    <row r="87" spans="1:34" x14ac:dyDescent="0.2">
      <c r="A87" s="4"/>
      <c r="B87" s="4" t="s">
        <v>75</v>
      </c>
      <c r="C87" s="4" t="s">
        <v>189</v>
      </c>
      <c r="D87" s="4" t="s">
        <v>275</v>
      </c>
      <c r="E87" s="12">
        <v>45875</v>
      </c>
      <c r="F87" s="38">
        <v>206.89</v>
      </c>
      <c r="G87" s="38">
        <v>209.14</v>
      </c>
      <c r="H87" s="11">
        <f t="shared" si="1"/>
        <v>0.98924165630678018</v>
      </c>
      <c r="I87" s="12">
        <v>45863</v>
      </c>
      <c r="J87" s="14">
        <v>193907.84985</v>
      </c>
      <c r="L87" s="6">
        <v>4.3203883487999998E-3</v>
      </c>
      <c r="M87" s="6">
        <v>-4.4271209281000002E-3</v>
      </c>
      <c r="N87" s="6">
        <v>2.5738180784E-2</v>
      </c>
      <c r="O87" s="6">
        <v>0.1506150151</v>
      </c>
      <c r="P87" s="6">
        <v>0.31681417910999998</v>
      </c>
      <c r="Q87" s="6">
        <v>0.42416367946</v>
      </c>
      <c r="R87" s="6">
        <v>0.39024543939</v>
      </c>
      <c r="S87" s="6">
        <v>0.80895225123000003</v>
      </c>
      <c r="T87" s="6">
        <v>6.6122398595000006E-2</v>
      </c>
      <c r="V87" s="7">
        <v>0.15854121437999999</v>
      </c>
      <c r="W87" s="7">
        <v>1.6422678488000001E-2</v>
      </c>
      <c r="X87" s="7">
        <v>7.3858730068000006E-2</v>
      </c>
      <c r="Y87" s="7">
        <v>-5.6934384321000002E-2</v>
      </c>
      <c r="Z87" s="7">
        <v>5.4019259487000003E-2</v>
      </c>
      <c r="AA87" s="7">
        <v>-4.0395030233E-2</v>
      </c>
      <c r="AB87" s="7">
        <v>0.29618607486999998</v>
      </c>
      <c r="AC87" s="7">
        <v>-9.7999078486999999E-2</v>
      </c>
      <c r="AD87" s="27">
        <v>8</v>
      </c>
      <c r="AE87" s="7">
        <v>0.51200000000000001</v>
      </c>
      <c r="AF87" s="9">
        <v>0.7076188631</v>
      </c>
      <c r="AG87" s="10">
        <v>0.94523157822000003</v>
      </c>
      <c r="AH87" s="10">
        <v>0.84265358672000001</v>
      </c>
    </row>
    <row r="88" spans="1:34" x14ac:dyDescent="0.2">
      <c r="A88" s="4"/>
      <c r="B88" s="4" t="s">
        <v>67</v>
      </c>
      <c r="C88" s="4" t="s">
        <v>190</v>
      </c>
      <c r="D88" s="4" t="s">
        <v>276</v>
      </c>
      <c r="E88" s="12">
        <v>45875</v>
      </c>
      <c r="F88" s="38">
        <v>81.39</v>
      </c>
      <c r="G88" s="38">
        <v>84.31</v>
      </c>
      <c r="H88" s="11">
        <f t="shared" si="1"/>
        <v>0.96536591151702045</v>
      </c>
      <c r="I88" s="12">
        <v>45637</v>
      </c>
      <c r="J88" s="14">
        <v>412523.53021</v>
      </c>
      <c r="L88" s="6">
        <v>2.2744408143000001E-2</v>
      </c>
      <c r="M88" s="6">
        <v>9.4257720447999994E-3</v>
      </c>
      <c r="N88" s="6">
        <v>1.6993627389E-2</v>
      </c>
      <c r="O88" s="6">
        <v>0.11842877306000001</v>
      </c>
      <c r="P88" s="6">
        <v>0.23927100822</v>
      </c>
      <c r="Q88" s="6">
        <v>0.26434363620000001</v>
      </c>
      <c r="R88" s="6">
        <v>-9.2227552946999997E-2</v>
      </c>
      <c r="S88" s="6">
        <v>0.75280231756000004</v>
      </c>
      <c r="T88" s="6">
        <v>2.2615906522E-2</v>
      </c>
      <c r="V88" s="7">
        <v>0.24728698164999999</v>
      </c>
      <c r="W88" s="7">
        <v>2.5645296022E-2</v>
      </c>
      <c r="X88" s="7">
        <v>9.3865722104999993E-2</v>
      </c>
      <c r="Y88" s="7">
        <v>-8.0638387231999994E-2</v>
      </c>
      <c r="Z88" s="7">
        <v>0.10529827839</v>
      </c>
      <c r="AA88" s="7">
        <v>-7.6137071651000005E-2</v>
      </c>
      <c r="AB88" s="7">
        <v>0.42597093294999999</v>
      </c>
      <c r="AC88" s="7">
        <v>-0.31639710304000002</v>
      </c>
      <c r="AD88" s="27">
        <v>7</v>
      </c>
      <c r="AE88" s="7">
        <v>0.5</v>
      </c>
      <c r="AF88" s="9">
        <v>0.36605784432999999</v>
      </c>
      <c r="AG88" s="10">
        <v>0.64739429662000003</v>
      </c>
      <c r="AH88" s="10">
        <v>1.2232799313</v>
      </c>
    </row>
    <row r="89" spans="1:34" x14ac:dyDescent="0.2">
      <c r="A89" s="4"/>
      <c r="B89" s="4" t="s">
        <v>61</v>
      </c>
      <c r="C89" s="4" t="s">
        <v>191</v>
      </c>
      <c r="D89" s="4" t="s">
        <v>277</v>
      </c>
      <c r="E89" s="12">
        <v>45875</v>
      </c>
      <c r="F89" s="38">
        <v>41.43</v>
      </c>
      <c r="G89" s="38">
        <v>44.729404066999997</v>
      </c>
      <c r="H89" s="11">
        <f t="shared" si="1"/>
        <v>0.92623635087876799</v>
      </c>
      <c r="I89" s="12">
        <v>45623</v>
      </c>
      <c r="J89" s="14">
        <v>239867.41740999999</v>
      </c>
      <c r="L89" s="6">
        <v>-8.3772139786999992E-3</v>
      </c>
      <c r="M89" s="6">
        <v>-8.8516746409000001E-3</v>
      </c>
      <c r="N89" s="6">
        <v>-1.6381766382E-2</v>
      </c>
      <c r="O89" s="6">
        <v>1.4900745022999999E-2</v>
      </c>
      <c r="P89" s="6">
        <v>0.17854772897000001</v>
      </c>
      <c r="Q89" s="6">
        <v>3.6944025190999999E-2</v>
      </c>
      <c r="R89" s="6">
        <v>-2.4510249222999998E-3</v>
      </c>
      <c r="S89" s="6">
        <v>0.34100066690000003</v>
      </c>
      <c r="T89" s="6">
        <v>1.8686992869E-2</v>
      </c>
      <c r="V89" s="7">
        <v>0.17662644429999999</v>
      </c>
      <c r="W89" s="7">
        <v>1.8221881095999998E-2</v>
      </c>
      <c r="X89" s="7">
        <v>5.7443365697000003E-2</v>
      </c>
      <c r="Y89" s="7">
        <v>-4.5565899069E-2</v>
      </c>
      <c r="Z89" s="7">
        <v>4.1767262192999997E-2</v>
      </c>
      <c r="AA89" s="7">
        <v>-8.6511564698000004E-2</v>
      </c>
      <c r="AB89" s="7">
        <v>0.46104254365000003</v>
      </c>
      <c r="AC89" s="7">
        <v>-0.26250202161000002</v>
      </c>
      <c r="AD89" s="27">
        <v>6</v>
      </c>
      <c r="AE89" s="7">
        <v>0.52800000000000002</v>
      </c>
      <c r="AF89" s="9">
        <v>-5.2564008032000002E-2</v>
      </c>
      <c r="AG89" s="10">
        <v>0.82122009173999999</v>
      </c>
      <c r="AH89" s="10">
        <v>1.0049523961</v>
      </c>
    </row>
    <row r="90" spans="1:34" x14ac:dyDescent="0.2">
      <c r="A90" s="4"/>
      <c r="B90" s="4" t="s">
        <v>84</v>
      </c>
      <c r="C90" s="4" t="s">
        <v>192</v>
      </c>
      <c r="D90" s="4" t="s">
        <v>278</v>
      </c>
      <c r="E90" s="12">
        <v>45875</v>
      </c>
      <c r="F90" s="38">
        <v>78.62</v>
      </c>
      <c r="G90" s="38">
        <v>78.62</v>
      </c>
      <c r="H90" s="11">
        <f t="shared" si="1"/>
        <v>1</v>
      </c>
      <c r="I90" s="12">
        <v>45875</v>
      </c>
      <c r="J90" s="14">
        <v>177028.50148000001</v>
      </c>
      <c r="L90" s="6">
        <v>3.8172795576000001E-4</v>
      </c>
      <c r="M90" s="6">
        <v>8.1910328753999999E-3</v>
      </c>
      <c r="N90" s="6">
        <v>2.7594383901E-2</v>
      </c>
      <c r="O90" s="6">
        <v>3.4065892871000002E-2</v>
      </c>
      <c r="P90" s="6">
        <v>9.9357405509999996E-2</v>
      </c>
      <c r="Q90" s="6">
        <v>0.10366976545000001</v>
      </c>
      <c r="R90" s="6">
        <v>4.7099927047000001E-2</v>
      </c>
      <c r="S90" s="6">
        <v>5.127817078E-2</v>
      </c>
      <c r="T90" s="6">
        <v>3.3548877205000001E-2</v>
      </c>
      <c r="V90" s="7">
        <v>2.3411967275000001E-2</v>
      </c>
      <c r="W90" s="7">
        <v>2.4190293168999998E-3</v>
      </c>
      <c r="X90" s="7">
        <v>6.1342185599999998E-3</v>
      </c>
      <c r="Y90" s="7">
        <v>-4.5918367350000003E-3</v>
      </c>
      <c r="Z90" s="7">
        <v>9.7911736084000008E-3</v>
      </c>
      <c r="AA90" s="7">
        <v>-1.054329584E-2</v>
      </c>
      <c r="AB90" s="7">
        <v>5.1605383485000003E-2</v>
      </c>
      <c r="AC90" s="7">
        <v>-5.4870978356000001E-2</v>
      </c>
      <c r="AD90" s="27">
        <v>8</v>
      </c>
      <c r="AE90" s="7">
        <v>0.53600000000000003</v>
      </c>
      <c r="AF90" s="9">
        <v>-0.24747839490000001</v>
      </c>
      <c r="AG90" s="10">
        <v>0.46460340051999999</v>
      </c>
      <c r="AH90" s="10">
        <v>8.4784973402000002E-2</v>
      </c>
    </row>
    <row r="91" spans="1:34" x14ac:dyDescent="0.2">
      <c r="A91" s="4"/>
      <c r="B91" s="4" t="s">
        <v>32</v>
      </c>
      <c r="C91" s="4" t="s">
        <v>193</v>
      </c>
      <c r="D91" s="4" t="s">
        <v>279</v>
      </c>
      <c r="E91" s="12">
        <v>45875</v>
      </c>
      <c r="F91" s="38">
        <v>60.76</v>
      </c>
      <c r="G91" s="38">
        <v>61.7</v>
      </c>
      <c r="H91" s="11">
        <f t="shared" si="1"/>
        <v>0.9847649918962722</v>
      </c>
      <c r="I91" s="12">
        <v>45841</v>
      </c>
      <c r="J91" s="14">
        <v>118694.05093</v>
      </c>
      <c r="L91" s="6">
        <v>9.4700116296999991E-3</v>
      </c>
      <c r="M91" s="6">
        <v>-1.5235008103E-2</v>
      </c>
      <c r="N91" s="6">
        <v>0.19818576218</v>
      </c>
      <c r="O91" s="6">
        <v>0.18882213278000001</v>
      </c>
      <c r="P91" s="6">
        <v>2.2372871488000001E-2</v>
      </c>
      <c r="Q91" s="6">
        <v>0.45484883122999997</v>
      </c>
      <c r="R91" s="6">
        <v>0.39006956437000001</v>
      </c>
      <c r="S91" s="6">
        <v>1.0811783786</v>
      </c>
      <c r="T91" s="6">
        <v>0.29773601025000002</v>
      </c>
      <c r="V91" s="7">
        <v>0.24290622142000001</v>
      </c>
      <c r="W91" s="7">
        <v>2.5091777310999999E-2</v>
      </c>
      <c r="X91" s="7">
        <v>7.9067831877000005E-2</v>
      </c>
      <c r="Y91" s="7">
        <v>-7.9985256174E-2</v>
      </c>
      <c r="Z91" s="7">
        <v>0.11793563579000001</v>
      </c>
      <c r="AA91" s="7">
        <v>-3.9097303296000002E-2</v>
      </c>
      <c r="AB91" s="7">
        <v>0.40319385768999999</v>
      </c>
      <c r="AC91" s="7">
        <v>-0.28216496186000001</v>
      </c>
      <c r="AD91" s="27">
        <v>8</v>
      </c>
      <c r="AE91" s="7">
        <v>0.55200000000000005</v>
      </c>
      <c r="AF91" s="9">
        <v>0.86749653727999998</v>
      </c>
      <c r="AG91" s="10">
        <v>0.61111513180999999</v>
      </c>
      <c r="AH91" s="10">
        <v>0.85618837229</v>
      </c>
    </row>
    <row r="92" spans="1:34" x14ac:dyDescent="0.2">
      <c r="A92" s="4"/>
      <c r="B92" s="4" t="s">
        <v>85</v>
      </c>
      <c r="C92" s="4" t="s">
        <v>194</v>
      </c>
      <c r="D92" s="4" t="s">
        <v>280</v>
      </c>
      <c r="E92" s="12">
        <v>45875</v>
      </c>
      <c r="F92" s="38">
        <v>240.73</v>
      </c>
      <c r="G92" s="38">
        <v>258.69669376000002</v>
      </c>
      <c r="H92" s="11">
        <f t="shared" si="1"/>
        <v>0.93054919450703066</v>
      </c>
      <c r="I92" s="12">
        <v>45621</v>
      </c>
      <c r="J92" s="14">
        <v>194387.37589</v>
      </c>
      <c r="L92" s="6">
        <v>-2.7341646290999998E-3</v>
      </c>
      <c r="M92" s="6">
        <v>-1.0196949138000001E-2</v>
      </c>
      <c r="N92" s="6">
        <v>-3.0902373074000001E-2</v>
      </c>
      <c r="O92" s="6">
        <v>0.12465365718</v>
      </c>
      <c r="P92" s="6">
        <v>0.21484021347000001</v>
      </c>
      <c r="Q92" s="6">
        <v>0.28384645567</v>
      </c>
      <c r="R92" s="6">
        <v>0.14448159159999999</v>
      </c>
      <c r="S92" s="6">
        <v>0.65163724528</v>
      </c>
      <c r="T92" s="6">
        <v>9.2683126440999998E-3</v>
      </c>
      <c r="V92" s="7">
        <v>0.22039485175000001</v>
      </c>
      <c r="W92" s="7">
        <v>2.2842299763E-2</v>
      </c>
      <c r="X92" s="7">
        <v>9.4461363755E-2</v>
      </c>
      <c r="Y92" s="7">
        <v>-6.7159226651999998E-2</v>
      </c>
      <c r="Z92" s="7">
        <v>0.10554235274</v>
      </c>
      <c r="AA92" s="7">
        <v>-7.4209252889999994E-2</v>
      </c>
      <c r="AB92" s="7">
        <v>0.27334919281999998</v>
      </c>
      <c r="AC92" s="7">
        <v>-0.17510407621999999</v>
      </c>
      <c r="AD92" s="27">
        <v>6</v>
      </c>
      <c r="AE92" s="7">
        <v>0.52400000000000002</v>
      </c>
      <c r="AF92" s="9">
        <v>0.38970299499</v>
      </c>
      <c r="AG92" s="10">
        <v>0.87601211154000003</v>
      </c>
      <c r="AH92" s="10">
        <v>1.0836255799000001</v>
      </c>
    </row>
    <row r="93" spans="1:34" x14ac:dyDescent="0.2">
      <c r="A93" s="4"/>
      <c r="B93" s="4" t="s">
        <v>2</v>
      </c>
      <c r="C93" s="4" t="s">
        <v>195</v>
      </c>
      <c r="D93" s="4" t="s">
        <v>281</v>
      </c>
      <c r="E93" s="12">
        <v>45875</v>
      </c>
      <c r="F93" s="38">
        <v>107.73</v>
      </c>
      <c r="G93" s="38">
        <v>108.63</v>
      </c>
      <c r="H93" s="11">
        <f t="shared" si="1"/>
        <v>0.99171499585749801</v>
      </c>
      <c r="I93" s="12">
        <v>45862</v>
      </c>
      <c r="J93" s="14">
        <v>457070.87640000001</v>
      </c>
      <c r="L93" s="6">
        <v>3.8203503536000001E-3</v>
      </c>
      <c r="M93" s="6">
        <v>-2.8693076647000001E-3</v>
      </c>
      <c r="N93" s="6">
        <v>4.6328671329000003E-2</v>
      </c>
      <c r="O93" s="6">
        <v>0.30089510793000002</v>
      </c>
      <c r="P93" s="6">
        <v>0.63151680746000005</v>
      </c>
      <c r="Q93" s="6">
        <v>0.93444802907000002</v>
      </c>
      <c r="R93" s="6">
        <v>0.34512606740000001</v>
      </c>
      <c r="S93" s="6">
        <v>0.87025325515999996</v>
      </c>
      <c r="T93" s="6">
        <v>0.11279826464000001</v>
      </c>
      <c r="V93" s="7">
        <v>0.19028390776000001</v>
      </c>
      <c r="W93" s="7">
        <v>1.9724657872E-2</v>
      </c>
      <c r="X93" s="7">
        <v>8.8354812493000007E-2</v>
      </c>
      <c r="Y93" s="7">
        <v>-5.7278720415999997E-2</v>
      </c>
      <c r="Z93" s="7">
        <v>7.0315581853999998E-2</v>
      </c>
      <c r="AA93" s="7">
        <v>-5.4411764706000003E-2</v>
      </c>
      <c r="AB93" s="7">
        <v>0.52819383453000002</v>
      </c>
      <c r="AC93" s="7">
        <v>-0.37630945069999999</v>
      </c>
      <c r="AD93" s="27">
        <v>7</v>
      </c>
      <c r="AE93" s="7">
        <v>0.59599999999999997</v>
      </c>
      <c r="AF93" s="9">
        <v>1.3717035905999999</v>
      </c>
      <c r="AG93" s="10">
        <v>0.86327837903000004</v>
      </c>
      <c r="AH93" s="10">
        <v>1.0407874805999999</v>
      </c>
    </row>
    <row r="94" spans="1:34" x14ac:dyDescent="0.2">
      <c r="A94" s="4"/>
      <c r="B94" s="4" t="s">
        <v>41</v>
      </c>
      <c r="C94" s="4" t="s">
        <v>196</v>
      </c>
      <c r="D94" s="4" t="s">
        <v>282</v>
      </c>
      <c r="E94" s="12">
        <v>45875</v>
      </c>
      <c r="F94" s="38">
        <v>110.3</v>
      </c>
      <c r="G94" s="38">
        <v>110.49</v>
      </c>
      <c r="H94" s="11">
        <f t="shared" si="1"/>
        <v>0.9982803873653725</v>
      </c>
      <c r="I94" s="12">
        <v>45873</v>
      </c>
      <c r="J94" s="14">
        <v>242481.75150000001</v>
      </c>
      <c r="L94" s="6">
        <v>-8.1529123962999998E-4</v>
      </c>
      <c r="M94" s="6">
        <v>1.1033745665999999E-2</v>
      </c>
      <c r="N94" s="6">
        <v>3.1965984639000002E-2</v>
      </c>
      <c r="O94" s="6">
        <v>4.1231248871999998E-2</v>
      </c>
      <c r="P94" s="6">
        <v>9.3284603657999995E-2</v>
      </c>
      <c r="Q94" s="6">
        <v>4.4729495458999999E-2</v>
      </c>
      <c r="R94" s="6">
        <v>-4.7280513845E-3</v>
      </c>
      <c r="S94" s="6">
        <v>4.6969317533000002E-2</v>
      </c>
      <c r="T94" s="6">
        <v>5.3079882777000001E-2</v>
      </c>
      <c r="V94" s="7">
        <v>4.6649465655E-2</v>
      </c>
      <c r="W94" s="7">
        <v>4.8154763922999997E-3</v>
      </c>
      <c r="X94" s="7">
        <v>6.9876552461000004E-3</v>
      </c>
      <c r="Y94" s="7">
        <v>-1.2025316455000001E-2</v>
      </c>
      <c r="Z94" s="7">
        <v>2.1572076658999999E-2</v>
      </c>
      <c r="AA94" s="7">
        <v>-1.8472989012E-2</v>
      </c>
      <c r="AB94" s="7">
        <v>0.10837688597</v>
      </c>
      <c r="AC94" s="7">
        <v>-0.12262522434000001</v>
      </c>
      <c r="AD94" s="27">
        <v>9</v>
      </c>
      <c r="AE94" s="7">
        <v>0.55200000000000005</v>
      </c>
      <c r="AF94" s="9">
        <v>0.10094225184</v>
      </c>
      <c r="AG94" s="10">
        <v>0.67599683804999999</v>
      </c>
      <c r="AH94" s="10">
        <v>0.26457361068000002</v>
      </c>
    </row>
    <row r="95" spans="1:34" x14ac:dyDescent="0.2">
      <c r="A95" s="4"/>
      <c r="B95" s="4" t="s">
        <v>9</v>
      </c>
      <c r="C95" s="4" t="s">
        <v>197</v>
      </c>
      <c r="D95" s="4" t="s">
        <v>283</v>
      </c>
      <c r="E95" s="12">
        <v>45875</v>
      </c>
      <c r="F95" s="38">
        <v>35.090000000000003</v>
      </c>
      <c r="G95" s="38">
        <v>55.845100236</v>
      </c>
      <c r="H95" s="11">
        <f t="shared" si="1"/>
        <v>0.62834518788059357</v>
      </c>
      <c r="I95" s="12">
        <v>45607</v>
      </c>
      <c r="J95" s="14">
        <v>530780.76465999999</v>
      </c>
      <c r="L95" s="6">
        <v>-3.6910846093000001E-3</v>
      </c>
      <c r="M95" s="6">
        <v>-4.9309130315999997E-2</v>
      </c>
      <c r="N95" s="6">
        <v>-0.22312681955999999</v>
      </c>
      <c r="O95" s="6">
        <v>-2.0750988261000001E-2</v>
      </c>
      <c r="P95" s="6">
        <v>-7.6746918043999995E-2</v>
      </c>
      <c r="Q95" s="6">
        <v>-0.21128832316999999</v>
      </c>
      <c r="R95" s="6">
        <v>-0.59323057919</v>
      </c>
      <c r="S95" s="6">
        <v>8.4564449286999993E-2</v>
      </c>
      <c r="T95" s="6">
        <v>-0.15560489079000001</v>
      </c>
      <c r="V95" s="7">
        <v>0.69877355060000002</v>
      </c>
      <c r="W95" s="7">
        <v>7.2367825816E-2</v>
      </c>
      <c r="X95" s="7">
        <v>0.25575313808</v>
      </c>
      <c r="Y95" s="7">
        <v>-0.19425399935000001</v>
      </c>
      <c r="Z95" s="7">
        <v>0.33868263472999999</v>
      </c>
      <c r="AA95" s="7">
        <v>-0.25067096082000001</v>
      </c>
      <c r="AB95" s="7">
        <v>0.71882550491999997</v>
      </c>
      <c r="AC95" s="7">
        <v>-0.62475269790999999</v>
      </c>
      <c r="AD95" s="27">
        <v>7</v>
      </c>
      <c r="AE95" s="7">
        <v>0.50800000000000001</v>
      </c>
      <c r="AF95" s="9">
        <v>0.17357470788000001</v>
      </c>
      <c r="AG95" s="10">
        <v>0.81081074668999997</v>
      </c>
      <c r="AH95" s="10">
        <v>3.3429304704999998</v>
      </c>
    </row>
    <row r="96" spans="1:34" x14ac:dyDescent="0.2">
      <c r="A96" s="4"/>
      <c r="B96" s="4" t="s">
        <v>88</v>
      </c>
      <c r="C96" s="4" t="s">
        <v>198</v>
      </c>
      <c r="D96" s="4" t="s">
        <v>284</v>
      </c>
      <c r="E96" s="12">
        <v>45875</v>
      </c>
      <c r="F96" s="38">
        <v>130.80000000000001</v>
      </c>
      <c r="G96" s="38">
        <v>132.05000000000001</v>
      </c>
      <c r="H96" s="11">
        <f t="shared" si="1"/>
        <v>0.99053388867853087</v>
      </c>
      <c r="I96" s="12">
        <v>45861</v>
      </c>
      <c r="J96" s="14">
        <v>240484.50883000001</v>
      </c>
      <c r="L96" s="6">
        <v>6.5409772997E-3</v>
      </c>
      <c r="M96" s="6">
        <v>7.7818013724000002E-3</v>
      </c>
      <c r="N96" s="6">
        <v>7.8307100148000006E-2</v>
      </c>
      <c r="O96" s="6">
        <v>0.22833654890999999</v>
      </c>
      <c r="P96" s="6">
        <v>0.39042270444999999</v>
      </c>
      <c r="Q96" s="6">
        <v>0.52310460165999995</v>
      </c>
      <c r="R96" s="6">
        <v>0.35139394179</v>
      </c>
      <c r="S96" s="6">
        <v>0.78850694964000001</v>
      </c>
      <c r="T96" s="6">
        <v>0.12236459147000001</v>
      </c>
      <c r="V96" s="7">
        <v>0.17255970095000001</v>
      </c>
      <c r="W96" s="7">
        <v>1.7906199094999999E-2</v>
      </c>
      <c r="X96" s="7">
        <v>8.5498255137000004E-2</v>
      </c>
      <c r="Y96" s="7">
        <v>-5.9608540926E-2</v>
      </c>
      <c r="Z96" s="7">
        <v>5.8061749571E-2</v>
      </c>
      <c r="AA96" s="7">
        <v>-3.5175067231000001E-2</v>
      </c>
      <c r="AB96" s="7">
        <v>0.26812996192999999</v>
      </c>
      <c r="AC96" s="7">
        <v>-0.18003687031000001</v>
      </c>
      <c r="AD96" s="27">
        <v>8</v>
      </c>
      <c r="AE96" s="7">
        <v>0.57599999999999996</v>
      </c>
      <c r="AF96" s="9">
        <v>1.1058951989000001</v>
      </c>
      <c r="AG96" s="10">
        <v>0.97031949850999999</v>
      </c>
      <c r="AH96" s="10">
        <v>0.92625643121000001</v>
      </c>
    </row>
    <row r="97" spans="1:34" x14ac:dyDescent="0.2">
      <c r="A97" s="4"/>
      <c r="B97" s="4" t="s">
        <v>29</v>
      </c>
      <c r="C97" s="4" t="s">
        <v>199</v>
      </c>
      <c r="D97" s="4" t="s">
        <v>285</v>
      </c>
      <c r="E97" s="12">
        <v>45875</v>
      </c>
      <c r="F97" s="38">
        <v>58.81</v>
      </c>
      <c r="G97" s="38">
        <v>60.84</v>
      </c>
      <c r="H97" s="11">
        <f t="shared" si="1"/>
        <v>0.96663379355687051</v>
      </c>
      <c r="I97" s="12">
        <v>45861</v>
      </c>
      <c r="J97" s="14">
        <v>111892.44683</v>
      </c>
      <c r="L97" s="6">
        <v>8.7478559179999995E-3</v>
      </c>
      <c r="M97" s="6">
        <v>-1.3420567018E-2</v>
      </c>
      <c r="N97" s="6">
        <v>0.14728833397999999</v>
      </c>
      <c r="O97" s="6">
        <v>0.26052081662999999</v>
      </c>
      <c r="P97" s="6">
        <v>0.34046924912999998</v>
      </c>
      <c r="Q97" s="6">
        <v>0.63871138338</v>
      </c>
      <c r="R97" s="6">
        <v>0.28103392704000002</v>
      </c>
      <c r="S97" s="6">
        <v>0.70419136204999999</v>
      </c>
      <c r="T97" s="6">
        <v>0.24597457626999999</v>
      </c>
      <c r="V97" s="7">
        <v>0.19234574715</v>
      </c>
      <c r="W97" s="7">
        <v>1.9975425246999998E-2</v>
      </c>
      <c r="X97" s="7">
        <v>8.8809573796999997E-2</v>
      </c>
      <c r="Y97" s="7">
        <v>-6.2085936022E-2</v>
      </c>
      <c r="Z97" s="7">
        <v>7.1398305085000002E-2</v>
      </c>
      <c r="AA97" s="7">
        <v>-5.6098027953E-2</v>
      </c>
      <c r="AB97" s="7">
        <v>0.27891596557999998</v>
      </c>
      <c r="AC97" s="7">
        <v>-0.17252938855</v>
      </c>
      <c r="AD97" s="27">
        <v>8</v>
      </c>
      <c r="AE97" s="7">
        <v>0.55600000000000005</v>
      </c>
      <c r="AF97" s="9">
        <v>1.1857498556999999</v>
      </c>
      <c r="AG97" s="10">
        <v>0.78690202367999995</v>
      </c>
      <c r="AH97" s="10">
        <v>0.99623148928000005</v>
      </c>
    </row>
    <row r="98" spans="1:34" x14ac:dyDescent="0.2">
      <c r="A98" s="4"/>
      <c r="B98" s="4" t="s">
        <v>35</v>
      </c>
      <c r="C98" s="4" t="s">
        <v>200</v>
      </c>
      <c r="D98" s="4" t="s">
        <v>286</v>
      </c>
      <c r="E98" s="12">
        <v>45875</v>
      </c>
      <c r="F98" s="38">
        <v>347.56</v>
      </c>
      <c r="G98" s="38">
        <v>350.15</v>
      </c>
      <c r="H98" s="11">
        <f t="shared" si="1"/>
        <v>0.99260317006997012</v>
      </c>
      <c r="I98" s="12">
        <v>45863</v>
      </c>
      <c r="J98" s="14">
        <v>284034.77898</v>
      </c>
      <c r="L98" s="6">
        <v>6.9241243455000004E-3</v>
      </c>
      <c r="M98" s="6">
        <v>1.1142466469999999E-2</v>
      </c>
      <c r="N98" s="6">
        <v>4.1911125903000002E-2</v>
      </c>
      <c r="O98" s="6">
        <v>0.22705460495999999</v>
      </c>
      <c r="P98" s="6">
        <v>0.43897471571000002</v>
      </c>
      <c r="Q98" s="6">
        <v>0.57341121387000005</v>
      </c>
      <c r="R98" s="6">
        <v>0.45937617374</v>
      </c>
      <c r="S98" s="6">
        <v>0.97954914582999997</v>
      </c>
      <c r="T98" s="6">
        <v>8.1723411600000004E-2</v>
      </c>
      <c r="V98" s="7">
        <v>0.19222880743000001</v>
      </c>
      <c r="W98" s="7">
        <v>1.9960379350000002E-2</v>
      </c>
      <c r="X98" s="7">
        <v>9.4323689234000002E-2</v>
      </c>
      <c r="Y98" s="7">
        <v>-5.9403926354999997E-2</v>
      </c>
      <c r="Z98" s="7">
        <v>6.4982065076000003E-2</v>
      </c>
      <c r="AA98" s="7">
        <v>-5.7694716547000001E-2</v>
      </c>
      <c r="AB98" s="7">
        <v>0.31055710412999998</v>
      </c>
      <c r="AC98" s="7">
        <v>-0.19193471405000001</v>
      </c>
      <c r="AD98" s="27">
        <v>7</v>
      </c>
      <c r="AE98" s="7">
        <v>0.57199999999999995</v>
      </c>
      <c r="AF98" s="9">
        <v>0.98277964407999996</v>
      </c>
      <c r="AG98" s="10">
        <v>0.99807621407000002</v>
      </c>
      <c r="AH98" s="10">
        <v>1.0117725259000001</v>
      </c>
    </row>
    <row r="99" spans="1:34" x14ac:dyDescent="0.2">
      <c r="A99" s="4"/>
      <c r="B99" s="4" t="s">
        <v>42</v>
      </c>
      <c r="C99" s="4" t="s">
        <v>201</v>
      </c>
      <c r="D99" s="4" t="s">
        <v>287</v>
      </c>
      <c r="E99" s="12">
        <v>45875</v>
      </c>
      <c r="F99" s="38">
        <v>22.945</v>
      </c>
      <c r="G99" s="38">
        <v>23.122321363000001</v>
      </c>
      <c r="H99" s="11">
        <f t="shared" si="1"/>
        <v>0.99233116086329687</v>
      </c>
      <c r="I99" s="12">
        <v>45551</v>
      </c>
      <c r="J99" s="14">
        <v>220139.3015</v>
      </c>
      <c r="L99" s="6">
        <v>-8.708904852E-4</v>
      </c>
      <c r="M99" s="6">
        <v>1.0255545846999999E-2</v>
      </c>
      <c r="N99" s="6">
        <v>2.4556076281000001E-2</v>
      </c>
      <c r="O99" s="6">
        <v>1.5412673125E-2</v>
      </c>
      <c r="P99" s="6">
        <v>7.0982893195999999E-2</v>
      </c>
      <c r="Q99" s="6">
        <v>3.2501015346000001E-2</v>
      </c>
      <c r="R99" s="6">
        <v>-6.2973329822000004E-2</v>
      </c>
      <c r="S99" s="6">
        <v>-9.6022517357000001E-2</v>
      </c>
      <c r="T99" s="6">
        <v>1.0288976873E-2</v>
      </c>
      <c r="V99" s="7">
        <v>5.7304782764000001E-2</v>
      </c>
      <c r="W99" s="7">
        <v>5.9199658721999998E-3</v>
      </c>
      <c r="X99" s="7">
        <v>2.2469410456E-2</v>
      </c>
      <c r="Y99" s="7">
        <v>-2.2410791994E-2</v>
      </c>
      <c r="Z99" s="7">
        <v>1.8600531444E-2</v>
      </c>
      <c r="AA99" s="7">
        <v>-2.4279575628E-2</v>
      </c>
      <c r="AB99" s="7">
        <v>7.3562165964000004E-2</v>
      </c>
      <c r="AC99" s="7">
        <v>-0.13388315273000001</v>
      </c>
      <c r="AD99" s="27">
        <v>7</v>
      </c>
      <c r="AE99" s="7">
        <v>0.496</v>
      </c>
      <c r="AF99" s="9">
        <v>-0.37432927795999998</v>
      </c>
      <c r="AG99" s="10">
        <v>0.50489753244000002</v>
      </c>
      <c r="AH99" s="10">
        <v>0.18182419021999999</v>
      </c>
    </row>
    <row r="100" spans="1:34" x14ac:dyDescent="0.2">
      <c r="A100" s="4"/>
      <c r="B100" s="4" t="s">
        <v>73</v>
      </c>
      <c r="C100" s="4" t="s">
        <v>202</v>
      </c>
      <c r="D100" s="4" t="s">
        <v>294</v>
      </c>
      <c r="E100" s="12">
        <v>44908</v>
      </c>
      <c r="F100" s="38"/>
      <c r="G100" s="38"/>
      <c r="H100" s="11" t="str">
        <f t="shared" si="1"/>
        <v/>
      </c>
      <c r="I100" s="12"/>
      <c r="J100" s="14">
        <v>0</v>
      </c>
      <c r="L100" s="6"/>
      <c r="M100" s="6"/>
      <c r="N100" s="6"/>
      <c r="O100" s="6"/>
      <c r="P100" s="6"/>
      <c r="Q100" s="6"/>
      <c r="R100" s="6"/>
      <c r="S100" s="6"/>
      <c r="T100" s="6"/>
      <c r="V100" s="7"/>
      <c r="W100" s="7"/>
      <c r="X100" s="7"/>
      <c r="Y100" s="7"/>
      <c r="Z100" s="7"/>
      <c r="AA100" s="7"/>
      <c r="AB100" s="7">
        <v>0.47211224179</v>
      </c>
      <c r="AC100" s="7">
        <v>-0.78807201801000004</v>
      </c>
      <c r="AD100" s="27"/>
      <c r="AE100" s="7"/>
      <c r="AF100" s="9"/>
      <c r="AG100" s="10"/>
      <c r="AH100" s="10"/>
    </row>
    <row r="101" spans="1:34" x14ac:dyDescent="0.2">
      <c r="A101" s="4"/>
      <c r="B101" s="4" t="s">
        <v>46</v>
      </c>
      <c r="C101" s="4" t="s">
        <v>203</v>
      </c>
      <c r="D101" s="4" t="s">
        <v>288</v>
      </c>
      <c r="E101" s="12">
        <v>45875</v>
      </c>
      <c r="F101" s="38">
        <v>45.49</v>
      </c>
      <c r="G101" s="38">
        <v>54.15</v>
      </c>
      <c r="H101" s="11">
        <f t="shared" si="1"/>
        <v>0.84007386888273317</v>
      </c>
      <c r="I101" s="12">
        <v>45523</v>
      </c>
      <c r="J101" s="14">
        <v>79812.325217999998</v>
      </c>
      <c r="L101" s="6">
        <v>1.6082197898999999E-2</v>
      </c>
      <c r="M101" s="6">
        <v>6.2354040168000002E-2</v>
      </c>
      <c r="N101" s="6">
        <v>-0.11789800271</v>
      </c>
      <c r="O101" s="6">
        <v>5.6923791823000003E-2</v>
      </c>
      <c r="P101" s="6">
        <v>9.8129149063999999E-2</v>
      </c>
      <c r="Q101" s="6">
        <v>0.67458126264999996</v>
      </c>
      <c r="R101" s="6">
        <v>0.64075743913000005</v>
      </c>
      <c r="S101" s="6">
        <v>1.6001714776</v>
      </c>
      <c r="T101" s="6">
        <v>-9.1290451457999994E-2</v>
      </c>
      <c r="V101" s="7">
        <v>0.42033068081000002</v>
      </c>
      <c r="W101" s="7">
        <v>4.2850867023999997E-2</v>
      </c>
      <c r="X101" s="7">
        <v>0.10691271234999999</v>
      </c>
      <c r="Y101" s="7">
        <v>-0.12465016146000001</v>
      </c>
      <c r="Z101" s="7">
        <v>0.15269004574</v>
      </c>
      <c r="AA101" s="7">
        <v>-0.18247377621999999</v>
      </c>
      <c r="AB101" s="7">
        <v>1.8184216311000001</v>
      </c>
      <c r="AC101" s="7">
        <v>-0.91751813430999996</v>
      </c>
      <c r="AD101" s="27">
        <v>6</v>
      </c>
      <c r="AE101" s="7">
        <v>0.58399999999999996</v>
      </c>
      <c r="AF101" s="9">
        <v>0.20783576095</v>
      </c>
      <c r="AG101" s="10">
        <v>0.74564267763000003</v>
      </c>
      <c r="AH101" s="10">
        <v>1.3591161977999999</v>
      </c>
    </row>
    <row r="102" spans="1:34" x14ac:dyDescent="0.2">
      <c r="A102" s="4"/>
      <c r="B102" s="4" t="s">
        <v>77</v>
      </c>
      <c r="C102" s="4" t="s">
        <v>204</v>
      </c>
      <c r="D102" s="4" t="s">
        <v>289</v>
      </c>
      <c r="E102" s="12">
        <v>45875</v>
      </c>
      <c r="F102" s="38">
        <v>67.78</v>
      </c>
      <c r="G102" s="38">
        <v>69.13</v>
      </c>
      <c r="H102" s="11">
        <f t="shared" si="1"/>
        <v>0.9804715752929265</v>
      </c>
      <c r="I102" s="12">
        <v>45861</v>
      </c>
      <c r="J102" s="14">
        <v>157624.57882</v>
      </c>
      <c r="L102" s="6">
        <v>6.8330362464999999E-3</v>
      </c>
      <c r="M102" s="6">
        <v>3.1078881166000001E-3</v>
      </c>
      <c r="N102" s="6">
        <v>0.13878458024000001</v>
      </c>
      <c r="O102" s="6">
        <v>0.23416282479</v>
      </c>
      <c r="P102" s="6">
        <v>0.31684344335999998</v>
      </c>
      <c r="Q102" s="6">
        <v>0.45284322888</v>
      </c>
      <c r="R102" s="6">
        <v>0.22043004661999999</v>
      </c>
      <c r="S102" s="6">
        <v>0.54644645375000001</v>
      </c>
      <c r="T102" s="6">
        <v>0.19273849172999999</v>
      </c>
      <c r="V102" s="7">
        <v>0.16381065829999999</v>
      </c>
      <c r="W102" s="7">
        <v>1.6959325999000002E-2</v>
      </c>
      <c r="X102" s="7">
        <v>7.1968997970999996E-2</v>
      </c>
      <c r="Y102" s="7">
        <v>-6.1244979919999998E-2</v>
      </c>
      <c r="Z102" s="7">
        <v>4.6358678214999997E-2</v>
      </c>
      <c r="AA102" s="7">
        <v>-4.5396825396999997E-2</v>
      </c>
      <c r="AB102" s="7">
        <v>0.27398520396999998</v>
      </c>
      <c r="AC102" s="7">
        <v>-0.15579506813999999</v>
      </c>
      <c r="AD102" s="27">
        <v>8</v>
      </c>
      <c r="AE102" s="7">
        <v>0.56000000000000005</v>
      </c>
      <c r="AF102" s="9">
        <v>1.2466733945999999</v>
      </c>
      <c r="AG102" s="10">
        <v>0.81069497261000001</v>
      </c>
      <c r="AH102" s="10">
        <v>0.76247154105000003</v>
      </c>
    </row>
    <row r="103" spans="1:34" x14ac:dyDescent="0.2">
      <c r="A103" s="4"/>
      <c r="B103" s="4" t="s">
        <v>6</v>
      </c>
      <c r="C103" s="4" t="s">
        <v>205</v>
      </c>
      <c r="D103" s="4" t="s">
        <v>290</v>
      </c>
      <c r="E103" s="12">
        <v>45875</v>
      </c>
      <c r="F103" s="38">
        <v>4.43</v>
      </c>
      <c r="G103" s="38">
        <v>9.7746547573000004</v>
      </c>
      <c r="H103" s="11">
        <f t="shared" si="1"/>
        <v>0.45321293794970557</v>
      </c>
      <c r="I103" s="12">
        <v>45755</v>
      </c>
      <c r="J103" s="14">
        <v>388771.95818000002</v>
      </c>
      <c r="L103" s="6">
        <v>-1.9911504423999998E-2</v>
      </c>
      <c r="M103" s="6">
        <v>-2.4229074890000001E-2</v>
      </c>
      <c r="N103" s="6">
        <v>-0.20899497028</v>
      </c>
      <c r="O103" s="6">
        <v>-0.48676744050999998</v>
      </c>
      <c r="P103" s="6">
        <v>-0.65287542174000002</v>
      </c>
      <c r="Q103" s="6">
        <v>-0.75383672544000002</v>
      </c>
      <c r="R103" s="6">
        <v>-0.77284239665999999</v>
      </c>
      <c r="S103" s="6">
        <v>-0.91905405337000001</v>
      </c>
      <c r="T103" s="6">
        <v>-0.28079001277999999</v>
      </c>
      <c r="V103" s="7">
        <v>0.59168761397000003</v>
      </c>
      <c r="W103" s="7">
        <v>5.9210897117999997E-2</v>
      </c>
      <c r="X103" s="7">
        <v>0.17929292929000001</v>
      </c>
      <c r="Y103" s="7">
        <v>-0.28048780488000002</v>
      </c>
      <c r="Z103" s="7">
        <v>0.18020306723000001</v>
      </c>
      <c r="AA103" s="7">
        <v>-0.17047184170999999</v>
      </c>
      <c r="AB103" s="7">
        <v>0.36141636142</v>
      </c>
      <c r="AC103" s="7">
        <v>-0.70469079227999998</v>
      </c>
      <c r="AD103" s="27">
        <v>4</v>
      </c>
      <c r="AE103" s="7">
        <v>0.436</v>
      </c>
      <c r="AF103" s="9">
        <v>-0.71046506014999999</v>
      </c>
      <c r="AG103" s="10">
        <v>-0.98781074678000003</v>
      </c>
      <c r="AH103" s="10">
        <v>-2.9104206057000002</v>
      </c>
    </row>
    <row r="104" spans="1:34" x14ac:dyDescent="0.2">
      <c r="A104" s="4"/>
      <c r="B104" s="4" t="s">
        <v>106</v>
      </c>
      <c r="C104" s="4" t="s">
        <v>206</v>
      </c>
      <c r="D104" s="4" t="s">
        <v>300</v>
      </c>
      <c r="E104" s="12">
        <v>45875</v>
      </c>
      <c r="F104" s="38">
        <v>119</v>
      </c>
      <c r="G104" s="38">
        <v>119.08</v>
      </c>
      <c r="H104" s="11">
        <f t="shared" si="1"/>
        <v>0.99932818273429624</v>
      </c>
      <c r="I104" s="12">
        <v>45873</v>
      </c>
      <c r="J104" s="14">
        <v>202323.09236000001</v>
      </c>
      <c r="L104" s="6">
        <v>1.6809547924E-4</v>
      </c>
      <c r="M104" s="6">
        <v>1.0786497367000001E-2</v>
      </c>
      <c r="N104" s="6">
        <v>3.6352568010000003E-2</v>
      </c>
      <c r="O104" s="6">
        <v>3.0653265488999999E-2</v>
      </c>
      <c r="P104" s="6">
        <v>9.2794958203999994E-2</v>
      </c>
      <c r="Q104" s="6">
        <v>7.1720965851000004E-2</v>
      </c>
      <c r="R104" s="6">
        <v>-1.4294673977000001E-2</v>
      </c>
      <c r="S104" s="6">
        <v>-2.6816397329E-2</v>
      </c>
      <c r="T104" s="6">
        <v>4.1823576807000003E-2</v>
      </c>
      <c r="V104" s="7">
        <v>3.9536283578999999E-2</v>
      </c>
      <c r="W104" s="7">
        <v>4.0853947381000004E-3</v>
      </c>
      <c r="X104" s="7">
        <v>8.9062575352999995E-3</v>
      </c>
      <c r="Y104" s="7">
        <v>-7.5623897164000002E-3</v>
      </c>
      <c r="Z104" s="7">
        <v>1.4294325324999999E-2</v>
      </c>
      <c r="AA104" s="7">
        <v>-2.1209368589000001E-2</v>
      </c>
      <c r="AB104" s="7">
        <v>6.9474270133999996E-2</v>
      </c>
      <c r="AC104" s="7">
        <v>-9.5109542185000007E-2</v>
      </c>
      <c r="AD104" s="27">
        <v>8</v>
      </c>
      <c r="AE104" s="7">
        <v>0.504</v>
      </c>
      <c r="AF104" s="9">
        <v>-0.17138188696000001</v>
      </c>
      <c r="AG104" s="10">
        <v>0.46416271093</v>
      </c>
      <c r="AH104" s="10">
        <v>0.13856144535000001</v>
      </c>
    </row>
    <row r="105" spans="1:34" x14ac:dyDescent="0.2">
      <c r="A105" s="4"/>
      <c r="B105" s="4"/>
      <c r="C105" s="4"/>
      <c r="D105" s="4"/>
      <c r="E105" s="12"/>
      <c r="F105" s="38"/>
      <c r="G105" s="38"/>
      <c r="H105" s="11"/>
      <c r="I105" s="12"/>
      <c r="L105" s="6"/>
      <c r="M105" s="6"/>
      <c r="N105" s="6"/>
      <c r="O105" s="6"/>
      <c r="P105" s="6"/>
      <c r="Q105" s="6"/>
      <c r="R105" s="6"/>
      <c r="S105" s="6"/>
      <c r="T105" s="6"/>
      <c r="V105" s="7"/>
      <c r="W105" s="7"/>
      <c r="X105" s="7"/>
      <c r="Y105" s="7"/>
      <c r="Z105" s="7"/>
      <c r="AA105" s="7"/>
      <c r="AB105" s="7"/>
      <c r="AC105" s="7"/>
      <c r="AD105" s="27"/>
      <c r="AE105" s="7"/>
      <c r="AF105" s="9"/>
      <c r="AG105" s="10"/>
      <c r="AH105" s="10"/>
    </row>
    <row r="106" spans="1:34" x14ac:dyDescent="0.2">
      <c r="A106" s="4"/>
      <c r="B106" s="4"/>
      <c r="C106" s="4"/>
      <c r="D106" s="4"/>
      <c r="E106" s="12"/>
      <c r="F106" s="38"/>
      <c r="G106" s="38"/>
      <c r="H106" s="11"/>
      <c r="I106" s="12"/>
      <c r="L106" s="6"/>
      <c r="M106" s="6"/>
      <c r="N106" s="6"/>
      <c r="O106" s="6"/>
      <c r="P106" s="6"/>
      <c r="Q106" s="6"/>
      <c r="R106" s="6"/>
      <c r="S106" s="6"/>
      <c r="T106" s="6"/>
      <c r="V106" s="7"/>
      <c r="W106" s="7"/>
      <c r="X106" s="7"/>
      <c r="Y106" s="7"/>
      <c r="Z106" s="7"/>
      <c r="AA106" s="7"/>
      <c r="AB106" s="7"/>
      <c r="AC106" s="7"/>
      <c r="AD106" s="27"/>
      <c r="AE106" s="7"/>
      <c r="AF106" s="9"/>
      <c r="AG106" s="10"/>
      <c r="AH106" s="10"/>
    </row>
    <row r="107" spans="1:34" x14ac:dyDescent="0.2">
      <c r="A107" s="4"/>
      <c r="B107" s="4"/>
      <c r="C107" s="4"/>
      <c r="D107" s="4"/>
      <c r="E107" s="12"/>
      <c r="F107" s="38"/>
      <c r="G107" s="38"/>
      <c r="H107" s="11"/>
      <c r="I107" s="12"/>
      <c r="L107" s="6"/>
      <c r="M107" s="6"/>
      <c r="N107" s="6"/>
      <c r="O107" s="6"/>
      <c r="P107" s="6"/>
      <c r="Q107" s="6"/>
      <c r="R107" s="6"/>
      <c r="S107" s="6"/>
      <c r="T107" s="6"/>
      <c r="V107" s="7"/>
      <c r="W107" s="7"/>
      <c r="X107" s="7"/>
      <c r="Y107" s="7"/>
      <c r="Z107" s="7"/>
      <c r="AA107" s="7"/>
      <c r="AB107" s="7"/>
      <c r="AC107" s="7"/>
      <c r="AD107" s="27"/>
      <c r="AE107" s="7"/>
      <c r="AF107" s="9"/>
      <c r="AG107" s="10"/>
      <c r="AH107" s="10"/>
    </row>
    <row r="108" spans="1:34" x14ac:dyDescent="0.2">
      <c r="A108" s="4"/>
      <c r="B108" s="4"/>
      <c r="C108" s="4"/>
      <c r="D108" s="4"/>
      <c r="E108" s="12"/>
      <c r="F108" s="38"/>
      <c r="G108" s="38"/>
      <c r="H108" s="11"/>
      <c r="I108" s="12"/>
      <c r="L108" s="6"/>
      <c r="M108" s="6"/>
      <c r="N108" s="6"/>
      <c r="O108" s="6"/>
      <c r="P108" s="6"/>
      <c r="Q108" s="6"/>
      <c r="R108" s="6"/>
      <c r="S108" s="6"/>
      <c r="T108" s="6"/>
      <c r="V108" s="7"/>
      <c r="W108" s="7"/>
      <c r="X108" s="7"/>
      <c r="Y108" s="7"/>
      <c r="Z108" s="7"/>
      <c r="AA108" s="7"/>
      <c r="AB108" s="7"/>
      <c r="AC108" s="7"/>
      <c r="AD108" s="27"/>
      <c r="AE108" s="7"/>
      <c r="AF108" s="9"/>
      <c r="AG108" s="10"/>
      <c r="AH108" s="10"/>
    </row>
    <row r="109" spans="1:34" x14ac:dyDescent="0.2">
      <c r="A109" s="4"/>
      <c r="B109" s="4"/>
      <c r="C109" s="4"/>
      <c r="D109" s="4"/>
      <c r="E109" s="12"/>
      <c r="F109" s="38"/>
      <c r="G109" s="38"/>
      <c r="H109" s="11"/>
      <c r="I109" s="12"/>
      <c r="L109" s="6"/>
      <c r="M109" s="6"/>
      <c r="N109" s="6"/>
      <c r="O109" s="6"/>
      <c r="P109" s="6"/>
      <c r="Q109" s="6"/>
      <c r="R109" s="6"/>
      <c r="S109" s="6"/>
      <c r="T109" s="6"/>
      <c r="V109" s="7"/>
      <c r="W109" s="7"/>
      <c r="X109" s="7"/>
      <c r="Y109" s="7"/>
      <c r="Z109" s="7"/>
      <c r="AA109" s="7"/>
      <c r="AB109" s="7"/>
      <c r="AC109" s="7"/>
      <c r="AD109" s="27"/>
      <c r="AE109" s="7"/>
      <c r="AF109" s="9"/>
      <c r="AG109" s="10"/>
      <c r="AH109" s="10"/>
    </row>
    <row r="110" spans="1:34" x14ac:dyDescent="0.2">
      <c r="A110" s="4"/>
      <c r="B110" s="4"/>
      <c r="C110" s="4"/>
      <c r="D110" s="4"/>
      <c r="E110" s="12"/>
      <c r="F110" s="38"/>
      <c r="G110" s="38"/>
      <c r="H110" s="11"/>
      <c r="I110" s="12"/>
      <c r="L110" s="6"/>
      <c r="M110" s="6"/>
      <c r="N110" s="6"/>
      <c r="O110" s="6"/>
      <c r="P110" s="6"/>
      <c r="Q110" s="6"/>
      <c r="R110" s="6"/>
      <c r="S110" s="6"/>
      <c r="T110" s="6"/>
      <c r="V110" s="7"/>
      <c r="W110" s="7"/>
      <c r="X110" s="7"/>
      <c r="Y110" s="7"/>
      <c r="Z110" s="7"/>
      <c r="AA110" s="7"/>
      <c r="AB110" s="7"/>
      <c r="AC110" s="7"/>
      <c r="AD110" s="27"/>
      <c r="AE110" s="7"/>
      <c r="AF110" s="9"/>
      <c r="AG110" s="10"/>
      <c r="AH110" s="10"/>
    </row>
    <row r="111" spans="1:34" x14ac:dyDescent="0.2">
      <c r="A111" s="4"/>
      <c r="B111" s="4"/>
      <c r="C111" s="4"/>
      <c r="D111" s="4"/>
      <c r="E111" s="12"/>
      <c r="F111" s="38"/>
      <c r="G111" s="38"/>
      <c r="H111" s="11"/>
      <c r="I111" s="12"/>
      <c r="L111" s="6"/>
      <c r="M111" s="6"/>
      <c r="N111" s="6"/>
      <c r="O111" s="6"/>
      <c r="P111" s="6"/>
      <c r="Q111" s="6"/>
      <c r="R111" s="6"/>
      <c r="S111" s="6"/>
      <c r="T111" s="6"/>
      <c r="V111" s="7"/>
      <c r="W111" s="7"/>
      <c r="X111" s="7"/>
      <c r="Y111" s="7"/>
      <c r="Z111" s="7"/>
      <c r="AA111" s="7"/>
      <c r="AB111" s="7"/>
      <c r="AC111" s="7"/>
      <c r="AD111" s="27"/>
      <c r="AE111" s="7"/>
      <c r="AF111" s="9"/>
      <c r="AG111" s="10"/>
      <c r="AH111" s="10"/>
    </row>
    <row r="112" spans="1:34" x14ac:dyDescent="0.2">
      <c r="A112" s="4"/>
      <c r="B112" s="4"/>
      <c r="C112" s="4"/>
      <c r="D112" s="4"/>
      <c r="E112" s="12"/>
      <c r="F112" s="38"/>
      <c r="G112" s="38"/>
      <c r="H112" s="11"/>
      <c r="I112" s="12"/>
      <c r="L112" s="6"/>
      <c r="M112" s="6"/>
      <c r="N112" s="6"/>
      <c r="O112" s="6"/>
      <c r="P112" s="6"/>
      <c r="Q112" s="6"/>
      <c r="R112" s="6"/>
      <c r="S112" s="6"/>
      <c r="T112" s="6"/>
      <c r="V112" s="7"/>
      <c r="W112" s="7"/>
      <c r="X112" s="7"/>
      <c r="Y112" s="7"/>
      <c r="Z112" s="7"/>
      <c r="AA112" s="7"/>
      <c r="AB112" s="7"/>
      <c r="AC112" s="7"/>
      <c r="AD112" s="27"/>
      <c r="AE112" s="7"/>
      <c r="AF112" s="9"/>
      <c r="AG112" s="10"/>
      <c r="AH112" s="10"/>
    </row>
    <row r="113" spans="1:34" x14ac:dyDescent="0.2">
      <c r="A113" s="4"/>
      <c r="B113" s="4"/>
      <c r="C113" s="4"/>
      <c r="D113" s="4"/>
      <c r="E113" s="12"/>
      <c r="F113" s="38"/>
      <c r="G113" s="38"/>
      <c r="H113" s="11"/>
      <c r="I113" s="12"/>
      <c r="L113" s="6"/>
      <c r="M113" s="6"/>
      <c r="N113" s="6"/>
      <c r="O113" s="6"/>
      <c r="P113" s="6"/>
      <c r="Q113" s="6"/>
      <c r="R113" s="6"/>
      <c r="S113" s="6"/>
      <c r="T113" s="6"/>
      <c r="V113" s="7"/>
      <c r="W113" s="7"/>
      <c r="X113" s="7"/>
      <c r="Y113" s="7"/>
      <c r="Z113" s="7"/>
      <c r="AA113" s="7"/>
      <c r="AB113" s="7"/>
      <c r="AC113" s="7"/>
      <c r="AD113" s="27"/>
      <c r="AE113" s="7"/>
      <c r="AF113" s="9"/>
      <c r="AG113" s="10"/>
      <c r="AH113" s="10"/>
    </row>
    <row r="114" spans="1:34" x14ac:dyDescent="0.2">
      <c r="A114" s="4"/>
      <c r="B114" s="4"/>
      <c r="C114" s="4"/>
      <c r="D114" s="4"/>
      <c r="E114" s="12"/>
      <c r="F114" s="38"/>
      <c r="G114" s="38"/>
      <c r="H114" s="11"/>
      <c r="I114" s="12"/>
      <c r="L114" s="6"/>
      <c r="M114" s="6"/>
      <c r="N114" s="6"/>
      <c r="O114" s="6"/>
      <c r="P114" s="6"/>
      <c r="Q114" s="6"/>
      <c r="R114" s="6"/>
      <c r="S114" s="6"/>
      <c r="T114" s="6"/>
      <c r="V114" s="7"/>
      <c r="W114" s="7"/>
      <c r="X114" s="7"/>
      <c r="Y114" s="7"/>
      <c r="Z114" s="7"/>
      <c r="AA114" s="7"/>
      <c r="AB114" s="7"/>
      <c r="AC114" s="7"/>
      <c r="AD114" s="27"/>
      <c r="AE114" s="7"/>
      <c r="AF114" s="9"/>
      <c r="AG114" s="10"/>
      <c r="AH114" s="10"/>
    </row>
    <row r="115" spans="1:34" x14ac:dyDescent="0.2">
      <c r="A115" s="4"/>
      <c r="B115" s="4"/>
      <c r="C115" s="4"/>
      <c r="D115" s="4"/>
      <c r="E115" s="12"/>
      <c r="F115" s="38"/>
      <c r="G115" s="38"/>
      <c r="H115" s="11"/>
      <c r="I115" s="12"/>
      <c r="L115" s="6"/>
      <c r="M115" s="6"/>
      <c r="N115" s="6"/>
      <c r="O115" s="6"/>
      <c r="P115" s="6"/>
      <c r="Q115" s="6"/>
      <c r="R115" s="6"/>
      <c r="S115" s="6"/>
      <c r="T115" s="6"/>
      <c r="V115" s="7"/>
      <c r="W115" s="7"/>
      <c r="X115" s="7"/>
      <c r="Y115" s="7"/>
      <c r="Z115" s="7"/>
      <c r="AA115" s="7"/>
      <c r="AB115" s="7"/>
      <c r="AC115" s="7"/>
      <c r="AD115" s="27"/>
      <c r="AE115" s="7"/>
      <c r="AF115" s="9"/>
      <c r="AG115" s="10"/>
      <c r="AH115" s="10"/>
    </row>
    <row r="116" spans="1:34" x14ac:dyDescent="0.2">
      <c r="A116" s="4"/>
      <c r="B116" s="4"/>
      <c r="C116" s="4"/>
      <c r="D116" s="4"/>
      <c r="E116" s="12"/>
      <c r="F116" s="38"/>
      <c r="G116" s="38"/>
      <c r="H116" s="11"/>
      <c r="I116" s="12"/>
      <c r="L116" s="6"/>
      <c r="M116" s="6"/>
      <c r="N116" s="6"/>
      <c r="O116" s="6"/>
      <c r="P116" s="6"/>
      <c r="Q116" s="6"/>
      <c r="R116" s="6"/>
      <c r="S116" s="6"/>
      <c r="T116" s="6"/>
      <c r="V116" s="7"/>
      <c r="W116" s="7"/>
      <c r="X116" s="7"/>
      <c r="Y116" s="7"/>
      <c r="Z116" s="7"/>
      <c r="AA116" s="7"/>
      <c r="AB116" s="7"/>
      <c r="AC116" s="7"/>
      <c r="AD116" s="27"/>
      <c r="AE116" s="7"/>
      <c r="AF116" s="9"/>
      <c r="AG116" s="10"/>
      <c r="AH116" s="10"/>
    </row>
    <row r="117" spans="1:34" x14ac:dyDescent="0.2">
      <c r="A117" s="4"/>
      <c r="B117" s="4"/>
      <c r="C117" s="4"/>
      <c r="D117" s="4"/>
      <c r="E117" s="12"/>
      <c r="F117" s="38"/>
      <c r="G117" s="38"/>
      <c r="H117" s="11"/>
      <c r="I117" s="12"/>
      <c r="L117" s="6"/>
      <c r="M117" s="6"/>
      <c r="N117" s="6"/>
      <c r="O117" s="6"/>
      <c r="P117" s="6"/>
      <c r="Q117" s="6"/>
      <c r="R117" s="6"/>
      <c r="S117" s="6"/>
      <c r="T117" s="6"/>
      <c r="V117" s="7"/>
      <c r="W117" s="7"/>
      <c r="X117" s="7"/>
      <c r="Y117" s="7"/>
      <c r="Z117" s="7"/>
      <c r="AA117" s="7"/>
      <c r="AB117" s="7"/>
      <c r="AC117" s="7"/>
      <c r="AD117" s="27"/>
      <c r="AE117" s="7"/>
      <c r="AF117" s="9"/>
      <c r="AG117" s="10"/>
      <c r="AH117" s="10"/>
    </row>
    <row r="118" spans="1:34" x14ac:dyDescent="0.2">
      <c r="A118" s="4"/>
      <c r="B118" s="4"/>
      <c r="C118" s="4"/>
      <c r="D118" s="4"/>
      <c r="E118" s="12"/>
      <c r="F118" s="38"/>
      <c r="G118" s="38"/>
      <c r="H118" s="11"/>
      <c r="I118" s="12"/>
      <c r="L118" s="6"/>
      <c r="M118" s="6"/>
      <c r="N118" s="6"/>
      <c r="O118" s="6"/>
      <c r="P118" s="6"/>
      <c r="Q118" s="6"/>
      <c r="R118" s="6"/>
      <c r="S118" s="6"/>
      <c r="T118" s="6"/>
      <c r="V118" s="7"/>
      <c r="W118" s="7"/>
      <c r="X118" s="7"/>
      <c r="Y118" s="7"/>
      <c r="Z118" s="7"/>
      <c r="AA118" s="7"/>
      <c r="AB118" s="7"/>
      <c r="AC118" s="7"/>
      <c r="AD118" s="27"/>
      <c r="AE118" s="7"/>
      <c r="AF118" s="9"/>
      <c r="AG118" s="10"/>
      <c r="AH118" s="10"/>
    </row>
    <row r="119" spans="1:34" x14ac:dyDescent="0.2">
      <c r="A119" s="4"/>
      <c r="B119" s="4"/>
      <c r="C119" s="4"/>
      <c r="D119" s="4"/>
      <c r="E119" s="12"/>
      <c r="F119" s="38"/>
      <c r="G119" s="38"/>
      <c r="H119" s="11"/>
      <c r="I119" s="12"/>
      <c r="L119" s="6"/>
      <c r="M119" s="6"/>
      <c r="N119" s="6"/>
      <c r="O119" s="6"/>
      <c r="P119" s="6"/>
      <c r="Q119" s="6"/>
      <c r="R119" s="6"/>
      <c r="S119" s="6"/>
      <c r="T119" s="6"/>
      <c r="V119" s="7"/>
      <c r="W119" s="7"/>
      <c r="X119" s="7"/>
      <c r="Y119" s="7"/>
      <c r="Z119" s="7"/>
      <c r="AA119" s="7"/>
      <c r="AB119" s="7"/>
      <c r="AC119" s="7"/>
      <c r="AD119" s="27"/>
      <c r="AE119" s="7"/>
      <c r="AF119" s="9"/>
      <c r="AG119" s="10"/>
      <c r="AH119" s="10"/>
    </row>
    <row r="120" spans="1:34" x14ac:dyDescent="0.2">
      <c r="A120" s="4"/>
      <c r="B120" s="4"/>
      <c r="C120" s="4"/>
      <c r="D120" s="4"/>
      <c r="E120" s="12"/>
      <c r="F120" s="38"/>
      <c r="G120" s="38"/>
      <c r="H120" s="11"/>
      <c r="I120" s="12"/>
      <c r="L120" s="6"/>
      <c r="M120" s="6"/>
      <c r="N120" s="6"/>
      <c r="O120" s="6"/>
      <c r="P120" s="6"/>
      <c r="Q120" s="6"/>
      <c r="R120" s="6"/>
      <c r="S120" s="6"/>
      <c r="T120" s="6"/>
      <c r="V120" s="7"/>
      <c r="W120" s="7"/>
      <c r="X120" s="7"/>
      <c r="Y120" s="7"/>
      <c r="Z120" s="7"/>
      <c r="AA120" s="7"/>
      <c r="AB120" s="7"/>
      <c r="AC120" s="7"/>
      <c r="AD120" s="27"/>
      <c r="AE120" s="7"/>
      <c r="AF120" s="9"/>
      <c r="AG120" s="10"/>
      <c r="AH120" s="10"/>
    </row>
    <row r="121" spans="1:34" x14ac:dyDescent="0.2">
      <c r="A121" s="4"/>
      <c r="B121" s="4"/>
      <c r="C121" s="4"/>
      <c r="D121" s="4"/>
      <c r="E121" s="12"/>
      <c r="F121" s="38"/>
      <c r="G121" s="38"/>
      <c r="H121" s="11"/>
      <c r="I121" s="12"/>
      <c r="L121" s="6"/>
      <c r="M121" s="6"/>
      <c r="N121" s="6"/>
      <c r="O121" s="6"/>
      <c r="P121" s="6"/>
      <c r="Q121" s="6"/>
      <c r="R121" s="6"/>
      <c r="S121" s="6"/>
      <c r="T121" s="6"/>
      <c r="V121" s="7"/>
      <c r="W121" s="7"/>
      <c r="X121" s="7"/>
      <c r="Y121" s="7"/>
      <c r="Z121" s="7"/>
      <c r="AA121" s="7"/>
      <c r="AB121" s="7"/>
      <c r="AC121" s="7"/>
      <c r="AD121" s="27"/>
      <c r="AE121" s="7"/>
      <c r="AF121" s="9"/>
      <c r="AG121" s="10"/>
      <c r="AH121" s="10"/>
    </row>
    <row r="122" spans="1:34" x14ac:dyDescent="0.2">
      <c r="A122" s="4"/>
      <c r="B122" s="4"/>
      <c r="C122" s="4"/>
      <c r="D122" s="4"/>
      <c r="E122" s="12"/>
      <c r="F122" s="38"/>
      <c r="G122" s="38"/>
      <c r="H122" s="11"/>
      <c r="I122" s="12"/>
      <c r="L122" s="6"/>
      <c r="M122" s="6"/>
      <c r="N122" s="6"/>
      <c r="O122" s="6"/>
      <c r="P122" s="6"/>
      <c r="Q122" s="6"/>
      <c r="R122" s="6"/>
      <c r="S122" s="6"/>
      <c r="T122" s="6"/>
      <c r="V122" s="7"/>
      <c r="W122" s="7"/>
      <c r="X122" s="7"/>
      <c r="Y122" s="7"/>
      <c r="Z122" s="7"/>
      <c r="AA122" s="7"/>
      <c r="AB122" s="7"/>
      <c r="AC122" s="7"/>
      <c r="AD122" s="27"/>
      <c r="AE122" s="7"/>
      <c r="AF122" s="9"/>
      <c r="AG122" s="10"/>
      <c r="AH122" s="10"/>
    </row>
    <row r="123" spans="1:34" x14ac:dyDescent="0.2">
      <c r="A123" s="4"/>
      <c r="B123" s="4"/>
      <c r="C123" s="4"/>
      <c r="D123" s="4"/>
      <c r="E123" s="12"/>
      <c r="F123" s="38"/>
      <c r="G123" s="38"/>
      <c r="H123" s="11"/>
      <c r="I123" s="12"/>
      <c r="L123" s="6"/>
      <c r="M123" s="6"/>
      <c r="N123" s="6"/>
      <c r="O123" s="6"/>
      <c r="P123" s="6"/>
      <c r="Q123" s="6"/>
      <c r="R123" s="6"/>
      <c r="S123" s="6"/>
      <c r="T123" s="6"/>
      <c r="V123" s="7"/>
      <c r="W123" s="7"/>
      <c r="X123" s="7"/>
      <c r="Y123" s="7"/>
      <c r="Z123" s="7"/>
      <c r="AA123" s="7"/>
      <c r="AB123" s="7"/>
      <c r="AC123" s="7"/>
      <c r="AD123" s="27"/>
      <c r="AE123" s="7"/>
      <c r="AF123" s="9"/>
      <c r="AG123" s="10"/>
      <c r="AH123" s="10"/>
    </row>
    <row r="124" spans="1:34" x14ac:dyDescent="0.2">
      <c r="A124" s="4"/>
      <c r="B124" s="4"/>
      <c r="C124" s="4"/>
      <c r="D124" s="4"/>
      <c r="E124" s="12"/>
      <c r="F124" s="38"/>
      <c r="G124" s="38"/>
      <c r="H124" s="11"/>
      <c r="I124" s="12"/>
      <c r="L124" s="6"/>
      <c r="M124" s="6"/>
      <c r="N124" s="6"/>
      <c r="O124" s="6"/>
      <c r="P124" s="6"/>
      <c r="Q124" s="6"/>
      <c r="R124" s="6"/>
      <c r="S124" s="6"/>
      <c r="T124" s="6"/>
      <c r="V124" s="7"/>
      <c r="W124" s="7"/>
      <c r="X124" s="7"/>
      <c r="Y124" s="7"/>
      <c r="Z124" s="7"/>
      <c r="AA124" s="7"/>
      <c r="AB124" s="7"/>
      <c r="AC124" s="7"/>
      <c r="AD124" s="27"/>
      <c r="AE124" s="7"/>
      <c r="AF124" s="9"/>
      <c r="AG124" s="10"/>
      <c r="AH124" s="10"/>
    </row>
    <row r="125" spans="1:34" x14ac:dyDescent="0.2">
      <c r="A125" s="4"/>
      <c r="B125" s="4"/>
      <c r="C125" s="4"/>
      <c r="D125" s="4"/>
      <c r="E125" s="12"/>
      <c r="F125" s="38"/>
      <c r="G125" s="38"/>
      <c r="H125" s="11"/>
      <c r="I125" s="12"/>
      <c r="L125" s="6"/>
      <c r="M125" s="6"/>
      <c r="N125" s="6"/>
      <c r="O125" s="6"/>
      <c r="P125" s="6"/>
      <c r="Q125" s="6"/>
      <c r="R125" s="6"/>
      <c r="S125" s="6"/>
      <c r="T125" s="6"/>
      <c r="V125" s="7"/>
      <c r="W125" s="7"/>
      <c r="X125" s="7"/>
      <c r="Y125" s="7"/>
      <c r="Z125" s="7"/>
      <c r="AA125" s="7"/>
      <c r="AB125" s="7"/>
      <c r="AC125" s="7"/>
      <c r="AD125" s="27"/>
      <c r="AE125" s="7"/>
      <c r="AF125" s="9"/>
      <c r="AG125" s="10"/>
      <c r="AH125" s="10"/>
    </row>
    <row r="126" spans="1:34" x14ac:dyDescent="0.2">
      <c r="A126" s="4"/>
      <c r="B126" s="4"/>
      <c r="C126" s="4"/>
      <c r="D126" s="4"/>
      <c r="E126" s="12"/>
      <c r="F126" s="38"/>
      <c r="G126" s="38"/>
      <c r="H126" s="11"/>
      <c r="I126" s="12"/>
      <c r="L126" s="6"/>
      <c r="M126" s="6"/>
      <c r="N126" s="6"/>
      <c r="O126" s="6"/>
      <c r="P126" s="6"/>
      <c r="Q126" s="6"/>
      <c r="R126" s="6"/>
      <c r="S126" s="6"/>
      <c r="T126" s="6"/>
      <c r="V126" s="7"/>
      <c r="W126" s="7"/>
      <c r="X126" s="7"/>
      <c r="Y126" s="7"/>
      <c r="Z126" s="7"/>
      <c r="AA126" s="7"/>
      <c r="AB126" s="7"/>
      <c r="AC126" s="7"/>
      <c r="AD126" s="27"/>
      <c r="AE126" s="7"/>
      <c r="AF126" s="9"/>
      <c r="AG126" s="10"/>
      <c r="AH126" s="10"/>
    </row>
    <row r="127" spans="1:34" x14ac:dyDescent="0.2">
      <c r="A127" s="4"/>
      <c r="B127" s="4"/>
      <c r="C127" s="4"/>
      <c r="D127" s="4"/>
      <c r="E127" s="12"/>
      <c r="F127" s="38"/>
      <c r="G127" s="38"/>
      <c r="H127" s="11"/>
      <c r="I127" s="12"/>
      <c r="L127" s="6"/>
      <c r="M127" s="6"/>
      <c r="N127" s="6"/>
      <c r="O127" s="6"/>
      <c r="P127" s="6"/>
      <c r="Q127" s="6"/>
      <c r="R127" s="6"/>
      <c r="S127" s="6"/>
      <c r="T127" s="6"/>
      <c r="V127" s="7"/>
      <c r="W127" s="7"/>
      <c r="X127" s="7"/>
      <c r="Y127" s="7"/>
      <c r="Z127" s="7"/>
      <c r="AA127" s="7"/>
      <c r="AB127" s="7"/>
      <c r="AC127" s="7"/>
      <c r="AD127" s="27"/>
      <c r="AE127" s="7"/>
      <c r="AF127" s="9"/>
      <c r="AG127" s="10"/>
      <c r="AH127" s="10"/>
    </row>
    <row r="128" spans="1:34" x14ac:dyDescent="0.2">
      <c r="A128" s="4"/>
      <c r="B128" s="4"/>
      <c r="C128" s="4"/>
      <c r="D128" s="4"/>
      <c r="E128" s="12"/>
      <c r="F128" s="38"/>
      <c r="G128" s="38"/>
      <c r="H128" s="11"/>
      <c r="I128" s="12"/>
      <c r="L128" s="6"/>
      <c r="M128" s="6"/>
      <c r="N128" s="6"/>
      <c r="O128" s="6"/>
      <c r="P128" s="6"/>
      <c r="Q128" s="6"/>
      <c r="R128" s="6"/>
      <c r="S128" s="6"/>
      <c r="T128" s="6"/>
      <c r="V128" s="7"/>
      <c r="W128" s="7"/>
      <c r="X128" s="7"/>
      <c r="Y128" s="7"/>
      <c r="Z128" s="7"/>
      <c r="AA128" s="7"/>
      <c r="AB128" s="7"/>
      <c r="AC128" s="7"/>
      <c r="AD128" s="27"/>
      <c r="AE128" s="7"/>
      <c r="AF128" s="9"/>
      <c r="AG128" s="10"/>
      <c r="AH128" s="10"/>
    </row>
    <row r="129" spans="1:34" x14ac:dyDescent="0.2">
      <c r="A129" s="4"/>
      <c r="B129" s="4"/>
      <c r="C129" s="4"/>
      <c r="D129" s="4"/>
      <c r="E129" s="12"/>
      <c r="F129" s="38"/>
      <c r="G129" s="38"/>
      <c r="H129" s="11"/>
      <c r="I129" s="12"/>
      <c r="L129" s="6"/>
      <c r="M129" s="6"/>
      <c r="N129" s="6"/>
      <c r="O129" s="6"/>
      <c r="P129" s="6"/>
      <c r="Q129" s="6"/>
      <c r="R129" s="6"/>
      <c r="S129" s="6"/>
      <c r="T129" s="6"/>
      <c r="V129" s="7"/>
      <c r="W129" s="7"/>
      <c r="X129" s="7"/>
      <c r="Y129" s="7"/>
      <c r="Z129" s="7"/>
      <c r="AA129" s="7"/>
      <c r="AB129" s="7"/>
      <c r="AC129" s="7"/>
      <c r="AD129" s="27"/>
      <c r="AE129" s="7"/>
      <c r="AF129" s="9"/>
      <c r="AG129" s="10"/>
      <c r="AH129" s="10"/>
    </row>
    <row r="130" spans="1:34" x14ac:dyDescent="0.2">
      <c r="A130" s="4"/>
      <c r="B130" s="4"/>
      <c r="C130" s="4"/>
      <c r="D130" s="4"/>
      <c r="E130" s="12"/>
      <c r="F130" s="38"/>
      <c r="G130" s="38"/>
      <c r="H130" s="11"/>
      <c r="I130" s="12"/>
      <c r="L130" s="6"/>
      <c r="M130" s="6"/>
      <c r="N130" s="6"/>
      <c r="O130" s="6"/>
      <c r="P130" s="6"/>
      <c r="Q130" s="6"/>
      <c r="R130" s="6"/>
      <c r="S130" s="6"/>
      <c r="T130" s="6"/>
      <c r="V130" s="7"/>
      <c r="W130" s="7"/>
      <c r="X130" s="7"/>
      <c r="Y130" s="7"/>
      <c r="Z130" s="7"/>
      <c r="AA130" s="7"/>
      <c r="AB130" s="7"/>
      <c r="AC130" s="7"/>
      <c r="AD130" s="27"/>
      <c r="AE130" s="7"/>
      <c r="AF130" s="9"/>
      <c r="AG130" s="10"/>
      <c r="AH130" s="10"/>
    </row>
    <row r="131" spans="1:34" x14ac:dyDescent="0.2">
      <c r="A131" s="4"/>
      <c r="B131" s="4"/>
      <c r="C131" s="4"/>
      <c r="D131" s="4"/>
      <c r="E131" s="12"/>
      <c r="F131" s="38"/>
      <c r="G131" s="38"/>
      <c r="H131" s="11"/>
      <c r="I131" s="12"/>
      <c r="L131" s="6"/>
      <c r="M131" s="6"/>
      <c r="N131" s="6"/>
      <c r="O131" s="6"/>
      <c r="P131" s="6"/>
      <c r="Q131" s="6"/>
      <c r="R131" s="6"/>
      <c r="S131" s="6"/>
      <c r="T131" s="6"/>
      <c r="V131" s="7"/>
      <c r="W131" s="7"/>
      <c r="X131" s="7"/>
      <c r="Y131" s="7"/>
      <c r="Z131" s="7"/>
      <c r="AA131" s="7"/>
      <c r="AB131" s="7"/>
      <c r="AC131" s="7"/>
      <c r="AD131" s="27"/>
      <c r="AE131" s="7"/>
      <c r="AF131" s="9"/>
      <c r="AG131" s="10"/>
      <c r="AH131" s="10"/>
    </row>
    <row r="132" spans="1:34" x14ac:dyDescent="0.2">
      <c r="A132" s="4"/>
      <c r="B132" s="4"/>
      <c r="C132" s="4"/>
      <c r="D132" s="4"/>
      <c r="E132" s="12"/>
      <c r="F132" s="38"/>
      <c r="G132" s="38"/>
      <c r="H132" s="11"/>
      <c r="I132" s="12"/>
      <c r="L132" s="6"/>
      <c r="M132" s="6"/>
      <c r="N132" s="6"/>
      <c r="O132" s="6"/>
      <c r="P132" s="6"/>
      <c r="Q132" s="6"/>
      <c r="R132" s="6"/>
      <c r="S132" s="6"/>
      <c r="T132" s="6"/>
      <c r="V132" s="7"/>
      <c r="W132" s="7"/>
      <c r="X132" s="7"/>
      <c r="Y132" s="7"/>
      <c r="Z132" s="7"/>
      <c r="AA132" s="7"/>
      <c r="AB132" s="7"/>
      <c r="AC132" s="7"/>
      <c r="AD132" s="27"/>
      <c r="AE132" s="7"/>
      <c r="AF132" s="9"/>
      <c r="AG132" s="10"/>
      <c r="AH132" s="10"/>
    </row>
    <row r="133" spans="1:34" x14ac:dyDescent="0.2">
      <c r="A133" s="4"/>
      <c r="B133" s="4"/>
      <c r="C133" s="4"/>
      <c r="D133" s="4"/>
      <c r="E133" s="12"/>
      <c r="F133" s="38"/>
      <c r="G133" s="38"/>
      <c r="H133" s="11"/>
      <c r="I133" s="12"/>
      <c r="L133" s="6"/>
      <c r="M133" s="6"/>
      <c r="N133" s="6"/>
      <c r="O133" s="6"/>
      <c r="P133" s="6"/>
      <c r="Q133" s="6"/>
      <c r="R133" s="6"/>
      <c r="S133" s="6"/>
      <c r="T133" s="6"/>
      <c r="V133" s="7"/>
      <c r="W133" s="7"/>
      <c r="X133" s="7"/>
      <c r="Y133" s="7"/>
      <c r="Z133" s="7"/>
      <c r="AA133" s="7"/>
      <c r="AB133" s="7"/>
      <c r="AC133" s="7"/>
      <c r="AD133" s="27"/>
      <c r="AE133" s="7"/>
      <c r="AF133" s="9"/>
      <c r="AG133" s="10"/>
      <c r="AH133" s="10"/>
    </row>
    <row r="134" spans="1:34" x14ac:dyDescent="0.2">
      <c r="A134" s="4"/>
      <c r="B134" s="4"/>
      <c r="C134" s="4"/>
      <c r="D134" s="4"/>
      <c r="E134" s="12"/>
      <c r="F134" s="38"/>
      <c r="G134" s="38"/>
      <c r="H134" s="11"/>
      <c r="I134" s="12"/>
      <c r="L134" s="6"/>
      <c r="M134" s="6"/>
      <c r="N134" s="6"/>
      <c r="O134" s="6"/>
      <c r="P134" s="6"/>
      <c r="Q134" s="6"/>
      <c r="R134" s="6"/>
      <c r="S134" s="6"/>
      <c r="T134" s="6"/>
      <c r="V134" s="7"/>
      <c r="W134" s="7"/>
      <c r="X134" s="7"/>
      <c r="Y134" s="7"/>
      <c r="Z134" s="7"/>
      <c r="AA134" s="7"/>
      <c r="AB134" s="7"/>
      <c r="AC134" s="7"/>
      <c r="AD134" s="27"/>
      <c r="AE134" s="7"/>
      <c r="AF134" s="9"/>
      <c r="AG134" s="10"/>
      <c r="AH134" s="10"/>
    </row>
    <row r="135" spans="1:34" x14ac:dyDescent="0.2">
      <c r="A135" s="4"/>
      <c r="B135" s="4"/>
      <c r="C135" s="4"/>
      <c r="D135" s="4"/>
      <c r="E135" s="12"/>
      <c r="F135" s="38"/>
      <c r="G135" s="38"/>
      <c r="H135" s="11"/>
      <c r="I135" s="12"/>
      <c r="L135" s="6"/>
      <c r="M135" s="6"/>
      <c r="N135" s="6"/>
      <c r="O135" s="6"/>
      <c r="P135" s="6"/>
      <c r="Q135" s="6"/>
      <c r="R135" s="6"/>
      <c r="S135" s="6"/>
      <c r="T135" s="6"/>
      <c r="V135" s="7"/>
      <c r="W135" s="7"/>
      <c r="X135" s="7"/>
      <c r="Y135" s="7"/>
      <c r="Z135" s="7"/>
      <c r="AA135" s="7"/>
      <c r="AB135" s="7"/>
      <c r="AC135" s="7"/>
      <c r="AD135" s="27"/>
      <c r="AE135" s="7"/>
      <c r="AF135" s="9"/>
      <c r="AG135" s="10"/>
      <c r="AH135" s="10"/>
    </row>
    <row r="136" spans="1:34" x14ac:dyDescent="0.2">
      <c r="A136" s="4"/>
      <c r="B136" s="4"/>
      <c r="C136" s="4"/>
      <c r="D136" s="4"/>
      <c r="E136" s="12"/>
      <c r="F136" s="38"/>
      <c r="G136" s="38"/>
      <c r="H136" s="11"/>
      <c r="I136" s="12"/>
      <c r="L136" s="6"/>
      <c r="M136" s="6"/>
      <c r="N136" s="6"/>
      <c r="O136" s="6"/>
      <c r="P136" s="6"/>
      <c r="Q136" s="6"/>
      <c r="R136" s="6"/>
      <c r="S136" s="6"/>
      <c r="T136" s="6"/>
      <c r="V136" s="7"/>
      <c r="W136" s="7"/>
      <c r="X136" s="7"/>
      <c r="Y136" s="7"/>
      <c r="Z136" s="7"/>
      <c r="AA136" s="7"/>
      <c r="AB136" s="7"/>
      <c r="AC136" s="7"/>
      <c r="AD136" s="27"/>
      <c r="AE136" s="7"/>
      <c r="AF136" s="9"/>
      <c r="AG136" s="10"/>
      <c r="AH136" s="10"/>
    </row>
    <row r="137" spans="1:34" x14ac:dyDescent="0.2">
      <c r="A137" s="4"/>
      <c r="B137" s="4"/>
      <c r="C137" s="4"/>
      <c r="D137" s="4"/>
      <c r="E137" s="12"/>
      <c r="F137" s="38"/>
      <c r="G137" s="38"/>
      <c r="H137" s="11"/>
      <c r="I137" s="12"/>
      <c r="L137" s="6"/>
      <c r="M137" s="6"/>
      <c r="N137" s="6"/>
      <c r="O137" s="6"/>
      <c r="P137" s="6"/>
      <c r="Q137" s="6"/>
      <c r="R137" s="6"/>
      <c r="S137" s="6"/>
      <c r="T137" s="6"/>
      <c r="V137" s="7"/>
      <c r="W137" s="7"/>
      <c r="X137" s="7"/>
      <c r="Y137" s="7"/>
      <c r="Z137" s="7"/>
      <c r="AA137" s="7"/>
      <c r="AB137" s="7"/>
      <c r="AC137" s="7"/>
      <c r="AD137" s="27"/>
      <c r="AE137" s="7"/>
      <c r="AF137" s="9"/>
      <c r="AG137" s="10"/>
      <c r="AH137" s="10"/>
    </row>
    <row r="138" spans="1:34" x14ac:dyDescent="0.2">
      <c r="A138" s="4"/>
      <c r="B138" s="4"/>
      <c r="C138" s="4"/>
      <c r="D138" s="4"/>
      <c r="E138" s="12"/>
      <c r="F138" s="38"/>
      <c r="G138" s="38"/>
      <c r="H138" s="11"/>
      <c r="I138" s="12"/>
      <c r="L138" s="6"/>
      <c r="M138" s="6"/>
      <c r="N138" s="6"/>
      <c r="O138" s="6"/>
      <c r="P138" s="6"/>
      <c r="Q138" s="6"/>
      <c r="R138" s="6"/>
      <c r="S138" s="6"/>
      <c r="T138" s="6"/>
      <c r="V138" s="7"/>
      <c r="W138" s="7"/>
      <c r="X138" s="7"/>
      <c r="Y138" s="7"/>
      <c r="Z138" s="7"/>
      <c r="AA138" s="7"/>
      <c r="AB138" s="7"/>
      <c r="AC138" s="7"/>
      <c r="AD138" s="27"/>
      <c r="AE138" s="7"/>
      <c r="AF138" s="9"/>
      <c r="AG138" s="10"/>
      <c r="AH138" s="10"/>
    </row>
    <row r="139" spans="1:34" x14ac:dyDescent="0.2">
      <c r="A139" s="4"/>
      <c r="B139" s="4"/>
      <c r="C139" s="4"/>
      <c r="D139" s="4"/>
      <c r="E139" s="12"/>
      <c r="F139" s="38"/>
      <c r="G139" s="38"/>
      <c r="H139" s="11"/>
      <c r="I139" s="12"/>
      <c r="L139" s="6"/>
      <c r="M139" s="6"/>
      <c r="N139" s="6"/>
      <c r="O139" s="6"/>
      <c r="P139" s="6"/>
      <c r="Q139" s="6"/>
      <c r="R139" s="6"/>
      <c r="S139" s="6"/>
      <c r="T139" s="6"/>
      <c r="V139" s="7"/>
      <c r="W139" s="7"/>
      <c r="X139" s="7"/>
      <c r="Y139" s="7"/>
      <c r="Z139" s="7"/>
      <c r="AA139" s="7"/>
      <c r="AB139" s="7"/>
      <c r="AC139" s="7"/>
      <c r="AD139" s="27"/>
      <c r="AE139" s="7"/>
      <c r="AF139" s="9"/>
      <c r="AG139" s="10"/>
      <c r="AH139" s="10"/>
    </row>
    <row r="140" spans="1:34" x14ac:dyDescent="0.2">
      <c r="A140" s="4"/>
      <c r="B140" s="4"/>
      <c r="C140" s="4"/>
      <c r="D140" s="4"/>
      <c r="E140" s="12"/>
      <c r="F140" s="38"/>
      <c r="G140" s="38"/>
      <c r="H140" s="11"/>
      <c r="I140" s="12"/>
      <c r="L140" s="6"/>
      <c r="M140" s="6"/>
      <c r="N140" s="6"/>
      <c r="O140" s="6"/>
      <c r="P140" s="6"/>
      <c r="Q140" s="6"/>
      <c r="R140" s="6"/>
      <c r="S140" s="6"/>
      <c r="T140" s="6"/>
      <c r="V140" s="7"/>
      <c r="W140" s="7"/>
      <c r="X140" s="7"/>
      <c r="Y140" s="7"/>
      <c r="Z140" s="7"/>
      <c r="AA140" s="7"/>
      <c r="AB140" s="7"/>
      <c r="AC140" s="7"/>
      <c r="AD140" s="27"/>
      <c r="AE140" s="7"/>
      <c r="AF140" s="9"/>
      <c r="AG140" s="10"/>
      <c r="AH140" s="10"/>
    </row>
    <row r="141" spans="1:34" x14ac:dyDescent="0.2">
      <c r="A141" s="4"/>
      <c r="B141" s="4"/>
      <c r="C141" s="4"/>
      <c r="D141" s="4"/>
      <c r="E141" s="12"/>
      <c r="F141" s="38"/>
      <c r="G141" s="38"/>
      <c r="H141" s="11"/>
      <c r="I141" s="12"/>
      <c r="L141" s="6"/>
      <c r="M141" s="6"/>
      <c r="N141" s="6"/>
      <c r="O141" s="6"/>
      <c r="P141" s="6"/>
      <c r="Q141" s="6"/>
      <c r="R141" s="6"/>
      <c r="S141" s="6"/>
      <c r="T141" s="6"/>
      <c r="V141" s="7"/>
      <c r="W141" s="7"/>
      <c r="X141" s="7"/>
      <c r="Y141" s="7"/>
      <c r="Z141" s="7"/>
      <c r="AA141" s="7"/>
      <c r="AB141" s="7"/>
      <c r="AC141" s="7"/>
      <c r="AD141" s="27"/>
      <c r="AE141" s="7"/>
      <c r="AF141" s="9"/>
      <c r="AG141" s="10"/>
      <c r="AH141" s="10"/>
    </row>
    <row r="142" spans="1:34" x14ac:dyDescent="0.2">
      <c r="A142" s="4"/>
      <c r="B142" s="4"/>
      <c r="C142" s="4"/>
      <c r="D142" s="4"/>
      <c r="E142" s="12"/>
      <c r="F142" s="38"/>
      <c r="G142" s="38"/>
      <c r="H142" s="11"/>
      <c r="I142" s="12"/>
      <c r="L142" s="6"/>
      <c r="M142" s="6"/>
      <c r="N142" s="6"/>
      <c r="O142" s="6"/>
      <c r="P142" s="6"/>
      <c r="Q142" s="6"/>
      <c r="R142" s="6"/>
      <c r="S142" s="6"/>
      <c r="T142" s="6"/>
      <c r="V142" s="7"/>
      <c r="W142" s="7"/>
      <c r="X142" s="7"/>
      <c r="Y142" s="7"/>
      <c r="Z142" s="7"/>
      <c r="AA142" s="7"/>
      <c r="AB142" s="7"/>
      <c r="AC142" s="7"/>
      <c r="AD142" s="27"/>
      <c r="AE142" s="7"/>
      <c r="AF142" s="9"/>
      <c r="AG142" s="10"/>
      <c r="AH142" s="10"/>
    </row>
    <row r="143" spans="1:34" x14ac:dyDescent="0.2">
      <c r="A143" s="4"/>
      <c r="B143" s="4"/>
      <c r="C143" s="4"/>
      <c r="D143" s="4"/>
      <c r="E143" s="12"/>
      <c r="F143" s="38"/>
      <c r="G143" s="38"/>
      <c r="H143" s="11"/>
      <c r="I143" s="12"/>
      <c r="L143" s="6"/>
      <c r="M143" s="6"/>
      <c r="N143" s="6"/>
      <c r="O143" s="6"/>
      <c r="P143" s="6"/>
      <c r="Q143" s="6"/>
      <c r="R143" s="6"/>
      <c r="S143" s="6"/>
      <c r="T143" s="6"/>
      <c r="V143" s="7"/>
      <c r="W143" s="7"/>
      <c r="X143" s="7"/>
      <c r="Y143" s="7"/>
      <c r="Z143" s="7"/>
      <c r="AA143" s="7"/>
      <c r="AB143" s="7"/>
      <c r="AC143" s="7"/>
      <c r="AD143" s="27"/>
      <c r="AE143" s="7"/>
      <c r="AF143" s="9"/>
      <c r="AG143" s="10"/>
      <c r="AH143" s="10"/>
    </row>
    <row r="144" spans="1:34" x14ac:dyDescent="0.2">
      <c r="A144" s="4"/>
      <c r="B144" s="4"/>
      <c r="C144" s="4"/>
      <c r="D144" s="4"/>
      <c r="E144" s="12"/>
      <c r="F144" s="38"/>
      <c r="G144" s="38"/>
      <c r="H144" s="11"/>
      <c r="I144" s="12"/>
      <c r="L144" s="6"/>
      <c r="M144" s="6"/>
      <c r="N144" s="6"/>
      <c r="O144" s="6"/>
      <c r="P144" s="6"/>
      <c r="Q144" s="6"/>
      <c r="R144" s="6"/>
      <c r="S144" s="6"/>
      <c r="T144" s="6"/>
      <c r="V144" s="7"/>
      <c r="W144" s="7"/>
      <c r="X144" s="7"/>
      <c r="Y144" s="7"/>
      <c r="Z144" s="7"/>
      <c r="AA144" s="7"/>
      <c r="AB144" s="7"/>
      <c r="AC144" s="7"/>
      <c r="AD144" s="27"/>
      <c r="AE144" s="7"/>
      <c r="AF144" s="9"/>
      <c r="AG144" s="10"/>
      <c r="AH144" s="10"/>
    </row>
    <row r="145" spans="1:34" x14ac:dyDescent="0.2">
      <c r="A145" s="4"/>
      <c r="B145" s="4"/>
      <c r="C145" s="4"/>
      <c r="D145" s="4"/>
      <c r="E145" s="12"/>
      <c r="F145" s="38"/>
      <c r="G145" s="38"/>
      <c r="H145" s="11"/>
      <c r="I145" s="12"/>
      <c r="L145" s="6"/>
      <c r="M145" s="6"/>
      <c r="N145" s="6"/>
      <c r="O145" s="6"/>
      <c r="P145" s="6"/>
      <c r="Q145" s="6"/>
      <c r="R145" s="6"/>
      <c r="S145" s="6"/>
      <c r="T145" s="6"/>
      <c r="V145" s="7"/>
      <c r="W145" s="7"/>
      <c r="X145" s="7"/>
      <c r="Y145" s="7"/>
      <c r="Z145" s="7"/>
      <c r="AA145" s="7"/>
      <c r="AB145" s="7"/>
      <c r="AC145" s="7"/>
      <c r="AD145" s="27"/>
      <c r="AE145" s="7"/>
      <c r="AF145" s="9"/>
      <c r="AG145" s="10"/>
      <c r="AH145" s="10"/>
    </row>
    <row r="146" spans="1:34" x14ac:dyDescent="0.2">
      <c r="A146" s="4"/>
      <c r="B146" s="4"/>
      <c r="C146" s="4"/>
      <c r="D146" s="4"/>
      <c r="E146" s="12"/>
      <c r="F146" s="38"/>
      <c r="G146" s="38"/>
      <c r="H146" s="11"/>
      <c r="I146" s="12"/>
      <c r="L146" s="6"/>
      <c r="M146" s="6"/>
      <c r="N146" s="6"/>
      <c r="O146" s="6"/>
      <c r="P146" s="6"/>
      <c r="Q146" s="6"/>
      <c r="R146" s="6"/>
      <c r="S146" s="6"/>
      <c r="T146" s="6"/>
      <c r="V146" s="7"/>
      <c r="W146" s="7"/>
      <c r="X146" s="7"/>
      <c r="Y146" s="7"/>
      <c r="Z146" s="7"/>
      <c r="AA146" s="7"/>
      <c r="AB146" s="7"/>
      <c r="AC146" s="7"/>
      <c r="AD146" s="27"/>
      <c r="AE146" s="7"/>
      <c r="AF146" s="9"/>
      <c r="AG146" s="10"/>
      <c r="AH146" s="10"/>
    </row>
  </sheetData>
  <mergeCells count="1">
    <mergeCell ref="V4:AH4"/>
  </mergeCells>
  <conditionalFormatting sqref="B6:J38 A6:D146 F6:G146 I6:J146 L6:T146 V6:AH146 H38:H146">
    <cfRule type="expression" dxfId="3" priority="16">
      <formula>MOD(ROW(),2)</formula>
    </cfRule>
  </conditionalFormatting>
  <conditionalFormatting sqref="C6:C22">
    <cfRule type="duplicateValues" dxfId="2" priority="3"/>
    <cfRule type="duplicateValues" dxfId="1" priority="4"/>
  </conditionalFormatting>
  <conditionalFormatting sqref="E39:E146">
    <cfRule type="expression" dxfId="0" priority="1">
      <formula>MOD(ROW(),2)</formula>
    </cfRule>
  </conditionalFormatting>
  <dataValidations count="1">
    <dataValidation errorStyle="warning" allowBlank="1" showInputMessage="1" showErrorMessage="1" promptTitle="Economatica Excel Add-In" prompt="45045: You are not logged in Economatica" sqref="C3" xr:uid="{D70BEC5F-0CAE-4BEB-8A21-AD6E8D5C6D4E}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3</xdr:col>
                <xdr:colOff>238125</xdr:colOff>
                <xdr:row>0</xdr:row>
                <xdr:rowOff>438150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Cláudia Mª Silva</dc:creator>
  <cp:lastModifiedBy>Emery Ventura</cp:lastModifiedBy>
  <dcterms:created xsi:type="dcterms:W3CDTF">2018-10-07T16:21:32Z</dcterms:created>
  <dcterms:modified xsi:type="dcterms:W3CDTF">2025-08-07T14:32:20Z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1439042372</vt:lpwstr>
  </property>
  <property fmtid="{D5CDD505-2E9C-101B-9397-08002B2CF9AE}" pid="3" name="EcoUpdateMessage">
    <vt:lpwstr>2025/08/07-13:59:32</vt:lpwstr>
  </property>
  <property fmtid="{D5CDD505-2E9C-101B-9397-08002B2CF9AE}" pid="4" name="EcoUpdateStatus">
    <vt:lpwstr>2025-08-06=BRA:St,ME,Fd,TP;USA:St,ME;ARG:St,ME,Fd,TP;MEX:St,ME,Fd,TP;CHL:St,ME,Fd;COL:St,ME;SAU:St|2022-10-17=USA:TP|2021-11-17=CHL:TP|2014-02-26=VEN:St|2002-11-08=JPN:St|2025-07-30=GBR:St,ME|2016-08-18=NNN:St|2025-08-05=COL:Fd;PER:St,ME|2025-08-04=PER:Fd,TP|2007-01-31=ESP:St|2003-01-29=CHN:St|2003-01-28=TWN:St|2003-01-30=HKG:St;KOR:St|2023-01-19=OTH:St|2025-06-24=PAN:St|2024-06-24=SAU:ME</vt:lpwstr>
  </property>
</Properties>
</file>