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C:\Users\cecil\Downloads\"/>
    </mc:Choice>
  </mc:AlternateContent>
  <xr:revisionPtr revIDLastSave="0" documentId="8_{D417A1F1-D422-4135-97F2-FC8B1119EC44}" xr6:coauthVersionLast="47" xr6:coauthVersionMax="47" xr10:uidLastSave="{00000000-0000-0000-0000-000000000000}"/>
  <bookViews>
    <workbookView xWindow="-108" yWindow="-108" windowWidth="23256" windowHeight="12456" activeTab="1" xr2:uid="{D87DD456-5888-447F-BB54-E9A9D46EC858}"/>
  </bookViews>
  <sheets>
    <sheet name="- AYUDA -" sheetId="7" r:id="rId1"/>
    <sheet name="Simulador cálculo finiquito" sheetId="1" r:id="rId2"/>
    <sheet name="Consideraciones" sheetId="6" r:id="rId3"/>
    <sheet name="Hoja2" sheetId="2" state="hidden" r:id="rId4"/>
    <sheet name="Hoja3" sheetId="3" state="hidden" r:id="rId5"/>
  </sheets>
  <externalReferences>
    <externalReference r:id="rId6"/>
    <externalReference r:id="rId7"/>
  </externalReferences>
  <definedNames>
    <definedName name="_xlnm._FilterDatabase" localSheetId="3" hidden="1">Hoja2!#REF!</definedName>
    <definedName name="Años">[1]Auxiliar!$F$1:$F$25</definedName>
    <definedName name="Comprobantes">'[2]Tabla de Comprobantes'!$A$3:$A$65</definedName>
    <definedName name="Feriados">#REF!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41547.3902083333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eses">[1]Auxiliar!$A$1:$A$12</definedName>
    <definedName name="Meses_num">[1]Auxiliar!$A$1:$B$12</definedName>
    <definedName name="PC">'[2]Tabla de Comprobantes'!$E$3:$E$14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9" i="1" l="1"/>
  <c r="L39" i="1"/>
  <c r="H47" i="1"/>
  <c r="L45" i="1"/>
  <c r="D31" i="1"/>
  <c r="M23" i="1"/>
  <c r="E31" i="1"/>
  <c r="N23" i="1"/>
  <c r="F31" i="1"/>
  <c r="O24" i="1"/>
  <c r="O23" i="1"/>
  <c r="L23" i="1"/>
  <c r="L26" i="1"/>
  <c r="L31" i="1"/>
  <c r="D60" i="1"/>
  <c r="L43" i="1"/>
  <c r="D51" i="1"/>
  <c r="H62" i="1"/>
  <c r="D66" i="1"/>
  <c r="D42" i="1"/>
  <c r="D28" i="1"/>
  <c r="B46" i="2"/>
  <c r="M45" i="1"/>
  <c r="G31" i="1"/>
  <c r="D33" i="1"/>
  <c r="L41" i="1"/>
  <c r="P45" i="1"/>
  <c r="N45" i="1"/>
  <c r="O45" i="1"/>
  <c r="Q45" i="1"/>
  <c r="E42" i="1"/>
  <c r="E1" i="3"/>
  <c r="F2" i="3"/>
  <c r="G2" i="3"/>
  <c r="H2" i="3"/>
  <c r="F3" i="3"/>
  <c r="G3" i="3"/>
  <c r="H3" i="3"/>
  <c r="F4" i="3"/>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F29" i="3"/>
  <c r="G29" i="3"/>
  <c r="H29" i="3"/>
  <c r="F30" i="3"/>
  <c r="G30" i="3"/>
  <c r="H30" i="3"/>
  <c r="F31" i="3"/>
  <c r="G31" i="3"/>
  <c r="H31" i="3"/>
  <c r="F32" i="3"/>
  <c r="G32" i="3"/>
  <c r="H32" i="3"/>
  <c r="F33" i="3"/>
  <c r="G33" i="3"/>
  <c r="H33" i="3"/>
  <c r="F34" i="3"/>
  <c r="G34" i="3"/>
  <c r="H34" i="3"/>
  <c r="F35" i="3"/>
  <c r="G35" i="3"/>
  <c r="H35" i="3"/>
  <c r="F36" i="3"/>
  <c r="G36" i="3"/>
  <c r="H36" i="3"/>
  <c r="F37" i="3"/>
  <c r="G37" i="3"/>
  <c r="H37" i="3"/>
  <c r="F38" i="3"/>
  <c r="G38" i="3"/>
  <c r="H38" i="3"/>
  <c r="F39" i="3"/>
  <c r="G39" i="3"/>
  <c r="H39" i="3"/>
  <c r="F40" i="3"/>
  <c r="G40" i="3"/>
  <c r="H40" i="3"/>
  <c r="F41" i="3"/>
  <c r="G41" i="3"/>
  <c r="H41" i="3"/>
  <c r="F42" i="3"/>
  <c r="G42" i="3"/>
  <c r="H42" i="3"/>
  <c r="F43" i="3"/>
  <c r="G43" i="3"/>
  <c r="H43" i="3"/>
  <c r="F44" i="3"/>
  <c r="G44" i="3"/>
  <c r="H44" i="3"/>
  <c r="F45" i="3"/>
  <c r="G45" i="3"/>
  <c r="H45" i="3"/>
  <c r="F46" i="3"/>
  <c r="G46" i="3"/>
  <c r="H46" i="3"/>
  <c r="F47" i="3"/>
  <c r="G47" i="3"/>
  <c r="H47" i="3"/>
  <c r="F48" i="3"/>
  <c r="G48" i="3"/>
  <c r="H48" i="3"/>
  <c r="F49" i="3"/>
  <c r="G49" i="3"/>
  <c r="H49" i="3"/>
  <c r="F50" i="3"/>
  <c r="G50" i="3"/>
  <c r="H50" i="3"/>
  <c r="F51" i="3"/>
  <c r="G51" i="3"/>
  <c r="H51" i="3"/>
  <c r="F52" i="3"/>
  <c r="G52" i="3"/>
  <c r="H52" i="3"/>
  <c r="F53" i="3"/>
  <c r="G53" i="3"/>
  <c r="H53" i="3"/>
  <c r="F54" i="3"/>
  <c r="G54" i="3"/>
  <c r="H54" i="3"/>
  <c r="F55" i="3"/>
  <c r="G55" i="3"/>
  <c r="H55" i="3"/>
  <c r="F56" i="3"/>
  <c r="G56" i="3"/>
  <c r="H56" i="3"/>
  <c r="F57" i="3"/>
  <c r="G57" i="3"/>
  <c r="H57" i="3"/>
  <c r="F58" i="3"/>
  <c r="G58" i="3"/>
  <c r="H58" i="3"/>
  <c r="F59" i="3"/>
  <c r="G59" i="3"/>
  <c r="H59" i="3"/>
  <c r="F60" i="3"/>
  <c r="G60" i="3"/>
  <c r="H60" i="3"/>
  <c r="L14" i="3"/>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J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L15" i="3"/>
  <c r="L47" i="1"/>
  <c r="R45" i="1"/>
  <c r="R43" i="1"/>
  <c r="R41" i="1"/>
  <c r="R39" i="1"/>
  <c r="C33" i="2"/>
  <c r="C27" i="2"/>
  <c r="C31" i="2"/>
  <c r="C43" i="2"/>
  <c r="C41" i="2"/>
  <c r="C39" i="2"/>
  <c r="C37" i="2"/>
  <c r="C35" i="2"/>
  <c r="C29" i="2"/>
  <c r="C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Nancy</author>
  </authors>
  <commentList>
    <comment ref="D42" authorId="0" shapeId="0" xr:uid="{EDE5317C-D8DB-4ABA-81A9-603D51C0377F}">
      <text>
        <r>
          <rPr>
            <i/>
            <sz val="10"/>
            <color indexed="81"/>
            <rFont val="Calibri"/>
            <family val="2"/>
            <scheme val="minor"/>
          </rPr>
          <t>Tope Legal UF 90</t>
        </r>
      </text>
    </comment>
    <comment ref="C46" authorId="0" shapeId="0" xr:uid="{77553234-A1C4-4112-9FBE-A2DDA251EDC3}">
      <text>
        <r>
          <rPr>
            <i/>
            <sz val="10"/>
            <color indexed="81"/>
            <rFont val="Calibri"/>
            <family val="2"/>
            <scheme val="minor"/>
          </rPr>
          <t>Si el sueldo base ya incluye la gratificación, seleccionar "No" en el campo "Gratificación mensual".</t>
        </r>
      </text>
    </comment>
    <comment ref="C55" authorId="0" shapeId="0" xr:uid="{40571DA1-18DF-4BF9-9F40-13C36276BD83}">
      <text>
        <r>
          <rPr>
            <i/>
            <sz val="10"/>
            <color indexed="81"/>
            <rFont val="Calibri"/>
            <family val="2"/>
            <scheme val="minor"/>
          </rPr>
          <t>Si el sueldo base ya incluye la gratificación, seleccionar "No" en el campo "Gratificación mensual".</t>
        </r>
      </text>
    </comment>
  </commentList>
</comments>
</file>

<file path=xl/sharedStrings.xml><?xml version="1.0" encoding="utf-8"?>
<sst xmlns="http://schemas.openxmlformats.org/spreadsheetml/2006/main" count="127" uniqueCount="106">
  <si>
    <t>Nombre Empresa  :</t>
  </si>
  <si>
    <t>RUT  :</t>
  </si>
  <si>
    <t>Domicilio  :</t>
  </si>
  <si>
    <t xml:space="preserve">Nombre Representante Legal  : </t>
  </si>
  <si>
    <t>RUT Rep. Legal  :</t>
  </si>
  <si>
    <t>Datos Trabajador</t>
  </si>
  <si>
    <t>Nombre Trabajador  :</t>
  </si>
  <si>
    <t>CÁLCULO DE FINIQUITO</t>
  </si>
  <si>
    <t>Art. 161-1: Necesidades de la empresa</t>
  </si>
  <si>
    <t>Art. 161-2: Desahucio</t>
  </si>
  <si>
    <t>Art. 160-1: Falta probidad, vías de hecho, injurias o conducta grave</t>
  </si>
  <si>
    <t>Art. 160-2: Negociaciones del trabajador dentro del giro del negocio</t>
  </si>
  <si>
    <t>Art. 160-3: No concurrencia a labores sin causa justificada</t>
  </si>
  <si>
    <t>Art. 160-4: Abandono del trabajo por parte del trabajador</t>
  </si>
  <si>
    <t>Art. 160-5: Actos que afectan a la seguridad</t>
  </si>
  <si>
    <t>Art. 160-6: Perjuicio material causado intencionalmente</t>
  </si>
  <si>
    <t>Art. 160-7: Incumplimiento grave de las obligaciones</t>
  </si>
  <si>
    <t>Art. 159-1: Mutuo acuerdo</t>
  </si>
  <si>
    <t>Art. 159-2: Renuncia del trabajador</t>
  </si>
  <si>
    <t>Art. 159-3: Muerte del trabajador</t>
  </si>
  <si>
    <t>Art. 159-4: Vencimiento plazo convenido (contratos plazo fijo)</t>
  </si>
  <si>
    <t>Art. 159-5: Conclusión del trabajo que dio origen al contrato (obra o faena)</t>
  </si>
  <si>
    <t>Art. 159-6: Caso fortuito o fuerza mayor</t>
  </si>
  <si>
    <t>Años</t>
  </si>
  <si>
    <t>Meses</t>
  </si>
  <si>
    <t>Días</t>
  </si>
  <si>
    <t>Fecha de Inicio de contrato:</t>
  </si>
  <si>
    <t>Fecha de aviso de despido:</t>
  </si>
  <si>
    <t>Fecha fin de contrato:</t>
  </si>
  <si>
    <t>Período de Servicio:</t>
  </si>
  <si>
    <t>Año(s) de Servicio:</t>
  </si>
  <si>
    <t>Días obtenidos:</t>
  </si>
  <si>
    <t>¿Es zona extrema?:</t>
  </si>
  <si>
    <t>Días tomados:</t>
  </si>
  <si>
    <t>I. CÁLCULO AÑOS DE SERVICIO</t>
  </si>
  <si>
    <t>Sueldo Base:</t>
  </si>
  <si>
    <t>Gratificación mensual:</t>
  </si>
  <si>
    <t>Asignación Colación:</t>
  </si>
  <si>
    <t>Asignación Movilización:</t>
  </si>
  <si>
    <t>Valor:</t>
  </si>
  <si>
    <t>Comisiones más semana corrida (último mes):</t>
  </si>
  <si>
    <t>Comisiones más semana corrrida (penúltimo mes):</t>
  </si>
  <si>
    <t>Comisiones más semana corrdia (antepenúltimo mes):</t>
  </si>
  <si>
    <t>Promedio comisiones más semana corrida:</t>
  </si>
  <si>
    <t>IV. INDEMNIZACIONES POR PAGAR</t>
  </si>
  <si>
    <t>Remuneración pendiente:</t>
  </si>
  <si>
    <t>Indemnización aviso previo:</t>
  </si>
  <si>
    <t>Indemnización años de servicio:</t>
  </si>
  <si>
    <t>Indemnización por vacaciones proporcionales:</t>
  </si>
  <si>
    <t>Indeminización por tiempo servido:</t>
  </si>
  <si>
    <t>TOTAL A PAGAR FINIQUITO:</t>
  </si>
  <si>
    <t>Total días trabajados:</t>
  </si>
  <si>
    <t>Días Pendientes:</t>
  </si>
  <si>
    <t>Días Inhábiles:</t>
  </si>
  <si>
    <t>Total Haberes (sueldo fijo)</t>
  </si>
  <si>
    <t>Total Haberes (sueldo variable)</t>
  </si>
  <si>
    <t>III. FERIADO LEGAL (VACACIONES)</t>
  </si>
  <si>
    <t>II. ANTECEDENTES REMUNERACIÓN</t>
  </si>
  <si>
    <t>Sueldo Fijo</t>
  </si>
  <si>
    <t>Sueldo Variable</t>
  </si>
  <si>
    <t>(opcional) Ingrese datos, sin puntos</t>
  </si>
  <si>
    <t>Tipo de sueldo:</t>
  </si>
  <si>
    <t>Total Haberes:</t>
  </si>
  <si>
    <t>Valor UF:</t>
  </si>
  <si>
    <t>Valor sueldo mínimo:</t>
  </si>
  <si>
    <t>Lunes</t>
  </si>
  <si>
    <t>Martes</t>
  </si>
  <si>
    <t>Miércoles</t>
  </si>
  <si>
    <t>Jueves</t>
  </si>
  <si>
    <t>Viernes</t>
  </si>
  <si>
    <t>Sábado</t>
  </si>
  <si>
    <t>Domingo</t>
  </si>
  <si>
    <t xml:space="preserve">Fecha </t>
  </si>
  <si>
    <t>Feriado</t>
  </si>
  <si>
    <t>Año Nuevo</t>
  </si>
  <si>
    <t>Carnaval</t>
  </si>
  <si>
    <t>Viernes Santo</t>
  </si>
  <si>
    <t>Pascua</t>
  </si>
  <si>
    <t>Día del Trabajo</t>
  </si>
  <si>
    <t>Glorias Navales</t>
  </si>
  <si>
    <t>Aniv. de Asalto y Toma del Morro de Arica</t>
  </si>
  <si>
    <t>San Pedro y San Pablo (Trasladado)</t>
  </si>
  <si>
    <t>San Pedro y San Pablo</t>
  </si>
  <si>
    <t>Virgen del Carmen</t>
  </si>
  <si>
    <t>Asunción de la Virgen</t>
  </si>
  <si>
    <t>Fiestas Patrias</t>
  </si>
  <si>
    <t>Glorias del Ejército</t>
  </si>
  <si>
    <t>Día de las Iglesias Evangélicas y Protestantes</t>
  </si>
  <si>
    <t>Día de las Iglesias Evangélicas y Protestantes (Trasl.)</t>
  </si>
  <si>
    <t>Día de Todos los Santos</t>
  </si>
  <si>
    <t>Día de la Inmaculada Concepción</t>
  </si>
  <si>
    <t>Navidad</t>
  </si>
  <si>
    <t>Fines de Semana</t>
  </si>
  <si>
    <t>Festivos</t>
  </si>
  <si>
    <t>(*) Campos obligatorios.</t>
  </si>
  <si>
    <t>Seleccione (*)</t>
  </si>
  <si>
    <t>Ingrese fecha (*)</t>
  </si>
  <si>
    <t>Ingrese el valor de sueldo mínimo actualizado para cálculo de gratificación (*)</t>
  </si>
  <si>
    <t>Ingrese datos, sin puntos (*)</t>
  </si>
  <si>
    <t>Ingrese cantidad de días (*)</t>
  </si>
  <si>
    <t xml:space="preserve">Ingrese datos, sin puntos </t>
  </si>
  <si>
    <t>Causal de termino de contrato:</t>
  </si>
  <si>
    <t>Ingrese el valor UF del día del SII (*)</t>
  </si>
  <si>
    <t>Datos Empleador:</t>
  </si>
  <si>
    <t>Total días feriado legal pendiente:</t>
  </si>
  <si>
    <t>Ayuda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</si>
</sst>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0_ ;_ &quot;$&quot;* \-#,##0_ ;_ &quot;$&quot;* &quot;-&quot;_ ;_ @_ "/>
    <numFmt numFmtId="165" formatCode="_ &quot;$&quot;* #,##0.00_ ;_ &quot;$&quot;* \-#,##0.00_ ;_ &quot;$&quot;* &quot;-&quot;??_ ;_ @_ "/>
    <numFmt numFmtId="166" formatCode="_ &quot;$&quot;* #,##0.00_ ;_ &quot;$&quot;* \-#,##0.00_ ;_ &quot;$&quot;* &quot;-&quot;_ ;_ @_ "/>
    <numFmt numFmtId="167" formatCode="0.0000000"/>
    <numFmt numFmtId="168" formatCode="0.00000000"/>
    <numFmt numFmtId="169" formatCode="0.0"/>
  </numFmts>
  <fonts count="22" x14ac:knownFonts="1">
    <font>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9"/>
      <color theme="0" tint="-0.34998626667073579"/>
      <name val="Calibri"/>
      <family val="2"/>
      <scheme val="minor"/>
    </font>
    <font>
      <b/>
      <sz val="12"/>
      <color theme="1"/>
      <name val="Calibri"/>
      <family val="2"/>
      <scheme val="minor"/>
    </font>
    <font>
      <sz val="11"/>
      <color theme="2" tint="-0.249977111117893"/>
      <name val="Calibri"/>
      <family val="2"/>
      <scheme val="minor"/>
    </font>
    <font>
      <sz val="8"/>
      <name val="Calibri"/>
      <family val="2"/>
      <scheme val="minor"/>
    </font>
    <font>
      <sz val="9"/>
      <color theme="2" tint="-0.499984740745262"/>
      <name val="Calibri"/>
      <family val="2"/>
      <scheme val="minor"/>
    </font>
    <font>
      <sz val="11"/>
      <color theme="2" tint="-0.499984740745262"/>
      <name val="Calibri"/>
      <family val="2"/>
      <scheme val="minor"/>
    </font>
    <font>
      <b/>
      <sz val="12"/>
      <color theme="1" tint="0.249977111117893"/>
      <name val="Calibri"/>
      <family val="2"/>
      <scheme val="minor"/>
    </font>
    <font>
      <b/>
      <sz val="11"/>
      <color theme="1" tint="0.249977111117893"/>
      <name val="Calibri"/>
      <family val="2"/>
      <scheme val="minor"/>
    </font>
    <font>
      <sz val="12"/>
      <color theme="1" tint="0.249977111117893"/>
      <name val="Calibri"/>
      <family val="2"/>
      <scheme val="minor"/>
    </font>
    <font>
      <i/>
      <u/>
      <sz val="12"/>
      <color theme="1" tint="0.249977111117893"/>
      <name val="Calibri"/>
      <family val="2"/>
      <scheme val="minor"/>
    </font>
    <font>
      <sz val="11"/>
      <color theme="1" tint="0.249977111117893"/>
      <name val="Calibri"/>
      <family val="2"/>
      <scheme val="minor"/>
    </font>
    <font>
      <b/>
      <sz val="12"/>
      <color rgb="FF00B0F0"/>
      <name val="Calibri"/>
      <family val="2"/>
      <scheme val="minor"/>
    </font>
    <font>
      <sz val="11"/>
      <color rgb="FF00B0F0"/>
      <name val="Calibri"/>
      <family val="2"/>
      <scheme val="minor"/>
    </font>
    <font>
      <b/>
      <u/>
      <sz val="16"/>
      <color theme="1" tint="0.249977111117893"/>
      <name val="Calibri"/>
      <family val="2"/>
      <scheme val="minor"/>
    </font>
    <font>
      <i/>
      <sz val="10"/>
      <color indexed="81"/>
      <name val="Calibri"/>
      <family val="2"/>
      <scheme val="minor"/>
    </font>
    <font>
      <sz val="12"/>
      <color theme="1"/>
      <name val="Calibri"/>
      <family val="2"/>
      <scheme val="minor"/>
    </font>
    <font>
      <b/>
      <sz val="22"/>
      <color theme="1" tint="0.249977111117893"/>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E4F8FF"/>
        <bgColor indexed="64"/>
      </patternFill>
    </fill>
  </fills>
  <borders count="13">
    <border>
      <left/>
      <right/>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diagonal/>
    </border>
    <border>
      <left/>
      <right/>
      <top style="hair">
        <color theme="0" tint="-0.24994659260841701"/>
      </top>
      <bottom/>
      <diagonal/>
    </border>
    <border>
      <left/>
      <right style="hair">
        <color theme="0" tint="-0.24994659260841701"/>
      </right>
      <top style="hair">
        <color theme="0" tint="-0.24994659260841701"/>
      </top>
      <bottom/>
      <diagonal/>
    </border>
    <border>
      <left style="hair">
        <color theme="0" tint="-0.24994659260841701"/>
      </left>
      <right/>
      <top/>
      <bottom/>
      <diagonal/>
    </border>
    <border>
      <left/>
      <right style="hair">
        <color theme="0" tint="-0.24994659260841701"/>
      </right>
      <top/>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s>
  <cellStyleXfs count="3">
    <xf numFmtId="0" fontId="0" fillId="0" borderId="0"/>
    <xf numFmtId="164" fontId="2" fillId="0" borderId="0" applyFont="0" applyFill="0" applyBorder="0" applyAlignment="0" applyProtection="0"/>
    <xf numFmtId="0" fontId="20" fillId="0" borderId="0"/>
  </cellStyleXfs>
  <cellXfs count="87">
    <xf numFmtId="0" fontId="0" fillId="0" borderId="0" xfId="0"/>
    <xf numFmtId="0" fontId="1" fillId="0" borderId="0" xfId="0" applyFont="1"/>
    <xf numFmtId="0" fontId="0" fillId="0" borderId="0" xfId="0" applyAlignment="1">
      <alignment horizontal="center"/>
    </xf>
    <xf numFmtId="14" fontId="0" fillId="0" borderId="0" xfId="0" applyNumberFormat="1"/>
    <xf numFmtId="2" fontId="0" fillId="0" borderId="0" xfId="0" applyNumberFormat="1" applyAlignment="1">
      <alignment horizontal="center"/>
    </xf>
    <xf numFmtId="0" fontId="0" fillId="2" borderId="0" xfId="0" applyFill="1"/>
    <xf numFmtId="0" fontId="0" fillId="0" borderId="0" xfId="0" applyAlignment="1">
      <alignment horizontal="left" vertical="center"/>
    </xf>
    <xf numFmtId="0" fontId="0" fillId="2" borderId="0" xfId="0" applyNumberFormat="1" applyFill="1" applyAlignment="1">
      <alignment horizontal="center"/>
    </xf>
    <xf numFmtId="0" fontId="0" fillId="2" borderId="0" xfId="0" applyFill="1" applyAlignment="1">
      <alignment horizontal="center"/>
    </xf>
    <xf numFmtId="164" fontId="0" fillId="0" borderId="0" xfId="0" applyNumberFormat="1"/>
    <xf numFmtId="0" fontId="3" fillId="0" borderId="0" xfId="0" applyFont="1"/>
    <xf numFmtId="164" fontId="1" fillId="3" borderId="0" xfId="0" applyNumberFormat="1" applyFont="1" applyFill="1"/>
    <xf numFmtId="0" fontId="4" fillId="0" borderId="0" xfId="0" applyFont="1" applyAlignment="1">
      <alignment horizontal="centerContinuous"/>
    </xf>
    <xf numFmtId="164" fontId="1" fillId="3" borderId="0" xfId="1" applyFont="1" applyFill="1"/>
    <xf numFmtId="0" fontId="1" fillId="0" borderId="0" xfId="0" applyFont="1" applyFill="1" applyBorder="1"/>
    <xf numFmtId="164" fontId="1" fillId="0" borderId="0" xfId="0" applyNumberFormat="1" applyFont="1" applyFill="1" applyBorder="1"/>
    <xf numFmtId="165" fontId="1" fillId="0" borderId="0" xfId="0" applyNumberFormat="1" applyFont="1"/>
    <xf numFmtId="0" fontId="6" fillId="0" borderId="0" xfId="0" applyFont="1"/>
    <xf numFmtId="0" fontId="0" fillId="0" borderId="0" xfId="0" applyAlignment="1">
      <alignment vertical="center" wrapText="1"/>
    </xf>
    <xf numFmtId="0" fontId="0" fillId="0" borderId="0" xfId="0" applyAlignment="1">
      <alignment horizontal="centerContinuous"/>
    </xf>
    <xf numFmtId="0" fontId="5" fillId="0" borderId="0" xfId="0" applyFont="1" applyBorder="1"/>
    <xf numFmtId="0" fontId="7" fillId="0" borderId="0" xfId="0" applyFont="1"/>
    <xf numFmtId="0" fontId="7" fillId="0" borderId="0" xfId="0" applyFont="1" applyAlignment="1">
      <alignment vertical="center"/>
    </xf>
    <xf numFmtId="165" fontId="0" fillId="0" borderId="0" xfId="0" applyNumberFormat="1"/>
    <xf numFmtId="0" fontId="9" fillId="0" borderId="0" xfId="0" applyFont="1"/>
    <xf numFmtId="0" fontId="9" fillId="0" borderId="0" xfId="0" applyFont="1" applyBorder="1"/>
    <xf numFmtId="0" fontId="9" fillId="0" borderId="0" xfId="0" applyFont="1" applyBorder="1" applyAlignment="1">
      <alignment vertical="center"/>
    </xf>
    <xf numFmtId="0" fontId="10" fillId="0" borderId="0" xfId="0" applyFont="1"/>
    <xf numFmtId="1" fontId="0" fillId="2" borderId="0" xfId="0" applyNumberFormat="1" applyFill="1"/>
    <xf numFmtId="0" fontId="0" fillId="0" borderId="0" xfId="0" applyNumberFormat="1"/>
    <xf numFmtId="167" fontId="0" fillId="0" borderId="0" xfId="0" applyNumberFormat="1"/>
    <xf numFmtId="168" fontId="0" fillId="0" borderId="0" xfId="0" applyNumberFormat="1"/>
    <xf numFmtId="0" fontId="0" fillId="4" borderId="0" xfId="0" applyFill="1"/>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 fillId="0" borderId="0" xfId="0" applyFont="1" applyBorder="1"/>
    <xf numFmtId="0" fontId="0" fillId="0" borderId="0" xfId="0" applyBorder="1" applyAlignment="1">
      <alignment horizontal="center"/>
    </xf>
    <xf numFmtId="0" fontId="0" fillId="0" borderId="0" xfId="0" applyBorder="1"/>
    <xf numFmtId="164" fontId="0" fillId="0" borderId="0" xfId="0" applyNumberFormat="1" applyFill="1" applyBorder="1"/>
    <xf numFmtId="0" fontId="0" fillId="0" borderId="0" xfId="0" applyFill="1" applyBorder="1"/>
    <xf numFmtId="0" fontId="13" fillId="0" borderId="0" xfId="0" applyFont="1" applyBorder="1" applyAlignment="1">
      <alignment horizontal="right" vertical="center" wrapText="1"/>
    </xf>
    <xf numFmtId="0" fontId="9" fillId="0" borderId="0" xfId="0" applyFont="1" applyFill="1" applyBorder="1" applyAlignment="1">
      <alignment vertical="center"/>
    </xf>
    <xf numFmtId="0" fontId="9" fillId="0" borderId="0" xfId="0" applyFont="1" applyAlignment="1">
      <alignment horizontal="center"/>
    </xf>
    <xf numFmtId="14" fontId="15" fillId="0" borderId="1" xfId="0" applyNumberFormat="1" applyFont="1" applyFill="1" applyBorder="1" applyProtection="1">
      <protection locked="0"/>
    </xf>
    <xf numFmtId="0" fontId="12" fillId="0" borderId="0" xfId="0" applyFont="1" applyAlignment="1">
      <alignment horizontal="left" vertical="center"/>
    </xf>
    <xf numFmtId="0" fontId="13" fillId="0" borderId="3" xfId="0" applyFont="1" applyFill="1" applyBorder="1" applyAlignment="1">
      <alignment vertical="center"/>
    </xf>
    <xf numFmtId="0" fontId="13" fillId="0" borderId="4" xfId="0" applyFont="1" applyFill="1" applyBorder="1" applyAlignment="1">
      <alignment vertical="center"/>
    </xf>
    <xf numFmtId="0" fontId="15" fillId="0" borderId="1" xfId="0" applyFont="1" applyFill="1" applyBorder="1" applyAlignment="1" applyProtection="1">
      <alignment horizontal="center"/>
      <protection locked="0"/>
    </xf>
    <xf numFmtId="0" fontId="0" fillId="0" borderId="0" xfId="0" applyFill="1"/>
    <xf numFmtId="0" fontId="13" fillId="0" borderId="0" xfId="0" applyFont="1" applyFill="1" applyAlignment="1">
      <alignment vertical="center"/>
    </xf>
    <xf numFmtId="0" fontId="17" fillId="0" borderId="0" xfId="0" applyFont="1" applyFill="1" applyAlignment="1">
      <alignment horizontal="center" vertical="center"/>
    </xf>
    <xf numFmtId="169" fontId="17" fillId="5" borderId="1" xfId="0" applyNumberFormat="1" applyFont="1" applyFill="1" applyBorder="1" applyAlignment="1">
      <alignment horizontal="center" vertical="center"/>
    </xf>
    <xf numFmtId="0" fontId="17" fillId="5" borderId="1" xfId="0" applyFont="1" applyFill="1" applyBorder="1" applyAlignment="1">
      <alignment horizontal="center" vertical="center"/>
    </xf>
    <xf numFmtId="164" fontId="17" fillId="5" borderId="1" xfId="1" applyFont="1" applyFill="1" applyBorder="1" applyAlignment="1">
      <alignment horizontal="center" vertical="center"/>
    </xf>
    <xf numFmtId="0" fontId="16" fillId="5" borderId="1" xfId="0" applyFont="1" applyFill="1" applyBorder="1" applyAlignment="1">
      <alignment horizontal="center" vertical="center"/>
    </xf>
    <xf numFmtId="169" fontId="16" fillId="5" borderId="1" xfId="0" applyNumberFormat="1" applyFont="1" applyFill="1" applyBorder="1" applyAlignment="1">
      <alignment horizontal="center" vertical="center"/>
    </xf>
    <xf numFmtId="164" fontId="16" fillId="5" borderId="1" xfId="1" applyFont="1" applyFill="1" applyBorder="1" applyAlignment="1">
      <alignment horizontal="center" vertical="center"/>
    </xf>
    <xf numFmtId="0" fontId="14" fillId="0" borderId="5" xfId="0" applyFont="1" applyBorder="1" applyAlignment="1">
      <alignment vertical="center"/>
    </xf>
    <xf numFmtId="0" fontId="1" fillId="0" borderId="6" xfId="0" applyFont="1" applyFill="1" applyBorder="1"/>
    <xf numFmtId="0" fontId="1" fillId="0" borderId="7" xfId="0" applyFont="1" applyBorder="1"/>
    <xf numFmtId="0" fontId="1" fillId="0" borderId="8" xfId="0" applyFont="1" applyFill="1" applyBorder="1"/>
    <xf numFmtId="0" fontId="1" fillId="0" borderId="9" xfId="0" applyFont="1" applyBorder="1"/>
    <xf numFmtId="0" fontId="13" fillId="0" borderId="8" xfId="0" applyFont="1" applyBorder="1" applyAlignment="1">
      <alignment vertical="center"/>
    </xf>
    <xf numFmtId="0" fontId="1" fillId="0" borderId="10" xfId="0" applyFont="1" applyBorder="1"/>
    <xf numFmtId="0" fontId="1" fillId="0" borderId="11" xfId="0" applyFont="1" applyBorder="1"/>
    <xf numFmtId="0" fontId="1" fillId="0" borderId="11" xfId="0" applyFont="1" applyFill="1" applyBorder="1"/>
    <xf numFmtId="0" fontId="1" fillId="0" borderId="12" xfId="0" applyFont="1" applyBorder="1"/>
    <xf numFmtId="0" fontId="13" fillId="0" borderId="8" xfId="0" applyFont="1" applyBorder="1" applyAlignment="1">
      <alignment vertical="center" wrapText="1"/>
    </xf>
    <xf numFmtId="0" fontId="18" fillId="0" borderId="0" xfId="0" applyFont="1" applyAlignment="1">
      <alignment horizontal="centerContinuous" vertical="center"/>
    </xf>
    <xf numFmtId="164" fontId="15" fillId="0" borderId="1" xfId="1" applyFont="1" applyFill="1" applyBorder="1" applyProtection="1">
      <protection locked="0"/>
    </xf>
    <xf numFmtId="164" fontId="15" fillId="0" borderId="1" xfId="1" applyFont="1" applyFill="1" applyBorder="1" applyAlignment="1" applyProtection="1">
      <alignment vertical="center"/>
      <protection locked="0"/>
    </xf>
    <xf numFmtId="164" fontId="15" fillId="0" borderId="1" xfId="1"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66" fontId="15" fillId="0" borderId="1" xfId="1" applyNumberFormat="1" applyFont="1" applyBorder="1" applyAlignment="1" applyProtection="1">
      <alignment vertical="center"/>
      <protection locked="0"/>
    </xf>
    <xf numFmtId="164" fontId="15" fillId="0" borderId="1" xfId="1" applyNumberFormat="1" applyFont="1" applyBorder="1" applyAlignment="1" applyProtection="1">
      <alignment vertical="center"/>
      <protection locked="0"/>
    </xf>
    <xf numFmtId="14" fontId="15" fillId="0" borderId="2" xfId="0" applyNumberFormat="1" applyFont="1" applyFill="1" applyBorder="1" applyAlignment="1" applyProtection="1">
      <alignment horizontal="left"/>
      <protection locked="0"/>
    </xf>
    <xf numFmtId="14" fontId="15" fillId="0" borderId="3" xfId="0" applyNumberFormat="1" applyFont="1" applyFill="1" applyBorder="1" applyAlignment="1" applyProtection="1">
      <alignment horizontal="left"/>
      <protection locked="0"/>
    </xf>
    <xf numFmtId="14" fontId="15" fillId="0" borderId="4" xfId="0" applyNumberFormat="1" applyFont="1" applyFill="1" applyBorder="1" applyAlignment="1" applyProtection="1">
      <alignment horizontal="left"/>
      <protection locked="0"/>
    </xf>
    <xf numFmtId="0" fontId="15" fillId="0" borderId="2"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20" fillId="0" borderId="0" xfId="2"/>
    <xf numFmtId="0" fontId="21" fillId="0" borderId="0" xfId="2" applyFont="1" applyAlignment="1">
      <alignment vertical="center"/>
    </xf>
    <xf numFmtId="0" fontId="21" fillId="0" borderId="0" xfId="2" applyFont="1" applyAlignment="1">
      <alignment vertical="top"/>
    </xf>
  </cellXfs>
  <cellStyles count="3">
    <cellStyle name="Moneda [0]" xfId="1" builtinId="7"/>
    <cellStyle name="Normal" xfId="0" builtinId="0"/>
    <cellStyle name="Normal 2" xfId="2" xr:uid="{0B942B6E-C66B-4CDB-80D1-6D397FA8B0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planillaexcel.com/blog" TargetMode="External"/></Relationships>
</file>

<file path=xl/drawings/drawing1.xml><?xml version="1.0" encoding="utf-8"?>
<xdr:wsDr xmlns:xdr="http://schemas.openxmlformats.org/drawingml/2006/spreadsheetDrawing" xmlns:a="http://schemas.openxmlformats.org/drawingml/2006/main">
  <xdr:twoCellAnchor>
    <xdr:from>
      <xdr:col>0</xdr:col>
      <xdr:colOff>254000</xdr:colOff>
      <xdr:row>4</xdr:row>
      <xdr:rowOff>152399</xdr:rowOff>
    </xdr:from>
    <xdr:to>
      <xdr:col>7</xdr:col>
      <xdr:colOff>444500</xdr:colOff>
      <xdr:row>101</xdr:row>
      <xdr:rowOff>130628</xdr:rowOff>
    </xdr:to>
    <xdr:sp macro="" textlink="">
      <xdr:nvSpPr>
        <xdr:cNvPr id="2" name="TextBox 4">
          <a:extLst>
            <a:ext uri="{FF2B5EF4-FFF2-40B4-BE49-F238E27FC236}">
              <a16:creationId xmlns:a16="http://schemas.microsoft.com/office/drawing/2014/main" id="{A814412F-FF8C-4963-9FA6-08EB8A74045B}"/>
            </a:ext>
          </a:extLst>
        </xdr:cNvPr>
        <xdr:cNvSpPr txBox="1"/>
      </xdr:nvSpPr>
      <xdr:spPr>
        <a:xfrm>
          <a:off x="254000" y="1807028"/>
          <a:ext cx="8039100" cy="18984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a:solidFill>
                <a:schemeClr val="tx1">
                  <a:lumMod val="65000"/>
                  <a:lumOff val="35000"/>
                </a:schemeClr>
              </a:solidFill>
            </a:rPr>
            <a:t>En la plantilla de excel para cálculo de finiquito </a:t>
          </a:r>
          <a:r>
            <a:rPr lang="es-AR" sz="1600">
              <a:solidFill>
                <a:schemeClr val="tx1">
                  <a:lumMod val="65000"/>
                  <a:lumOff val="35000"/>
                </a:schemeClr>
              </a:solidFill>
              <a:latin typeface="+mn-lt"/>
              <a:ea typeface="+mn-ea"/>
              <a:cs typeface="+mn-cs"/>
            </a:rPr>
            <a:t>le ayudará a obtener el computo que debe abonarle a su empleado en ocasión de termino de contrato.</a:t>
          </a:r>
        </a:p>
        <a:p>
          <a:endParaRPr lang="es-ES" sz="1600">
            <a:solidFill>
              <a:schemeClr val="tx1">
                <a:lumMod val="65000"/>
                <a:lumOff val="35000"/>
              </a:schemeClr>
            </a:solidFill>
            <a:latin typeface="+mn-lt"/>
            <a:ea typeface="+mn-ea"/>
            <a:cs typeface="+mn-cs"/>
          </a:endParaRPr>
        </a:p>
        <a:p>
          <a:r>
            <a:rPr lang="en-US" sz="1600">
              <a:solidFill>
                <a:schemeClr val="tx1">
                  <a:lumMod val="65000"/>
                  <a:lumOff val="35000"/>
                </a:schemeClr>
              </a:solidFill>
            </a:rPr>
            <a:t>Para usarla,</a:t>
          </a:r>
          <a:r>
            <a:rPr lang="en-US" sz="1600" baseline="0">
              <a:solidFill>
                <a:schemeClr val="tx1">
                  <a:lumMod val="65000"/>
                  <a:lumOff val="35000"/>
                </a:schemeClr>
              </a:solidFill>
            </a:rPr>
            <a:t> sigue estos pasos:</a:t>
          </a:r>
        </a:p>
        <a:p>
          <a:endParaRPr lang="en-US" sz="1600" baseline="0">
            <a:solidFill>
              <a:schemeClr val="tx1">
                <a:lumMod val="65000"/>
                <a:lumOff val="35000"/>
              </a:schemeClr>
            </a:solidFill>
          </a:endParaRPr>
        </a:p>
        <a:p>
          <a:pPr marL="0" indent="0"/>
          <a:r>
            <a:rPr lang="en-US" sz="1600" b="1" baseline="0">
              <a:solidFill>
                <a:schemeClr val="tx1">
                  <a:lumMod val="65000"/>
                  <a:lumOff val="35000"/>
                </a:schemeClr>
              </a:solidFill>
            </a:rPr>
            <a:t>1. </a:t>
          </a:r>
          <a:r>
            <a:rPr lang="es-ES" sz="1600" baseline="0">
              <a:solidFill>
                <a:schemeClr val="tx1">
                  <a:lumMod val="65000"/>
                  <a:lumOff val="35000"/>
                </a:schemeClr>
              </a:solidFill>
              <a:latin typeface="+mn-lt"/>
              <a:ea typeface="+mn-ea"/>
              <a:cs typeface="+mn-cs"/>
            </a:rPr>
            <a:t>Las celdas a completar son las que están en blanco con bordes punteados.</a:t>
          </a:r>
        </a:p>
        <a:p>
          <a:pPr marL="0" indent="0"/>
          <a:r>
            <a:rPr lang="es-CL" sz="1600" baseline="0">
              <a:solidFill>
                <a:schemeClr val="tx1">
                  <a:lumMod val="65000"/>
                  <a:lumOff val="35000"/>
                </a:schemeClr>
              </a:solidFill>
              <a:latin typeface="+mn-lt"/>
              <a:ea typeface="+mn-ea"/>
              <a:cs typeface="+mn-cs"/>
            </a:rPr>
            <a:t>	- Desde la celda D6 a la D11 debe ingresar los datos del Empleador (opcional).</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Desde la celda L6 a la L9 debe ingresar los datos del Trabajador (opcional).</a:t>
          </a:r>
        </a:p>
        <a:p>
          <a:pPr marL="0" indent="0"/>
          <a:endParaRPr lang="es-AR" sz="1600" baseline="0">
            <a:solidFill>
              <a:schemeClr val="tx1">
                <a:lumMod val="65000"/>
                <a:lumOff val="35000"/>
              </a:schemeClr>
            </a:solidFill>
            <a:latin typeface="+mn-lt"/>
            <a:ea typeface="+mn-ea"/>
            <a:cs typeface="+mn-cs"/>
          </a:endParaRPr>
        </a:p>
        <a:p>
          <a:pPr marL="0" indent="0"/>
          <a:r>
            <a:rPr lang="es-CL" sz="1600" b="1" baseline="0">
              <a:solidFill>
                <a:schemeClr val="tx1">
                  <a:lumMod val="65000"/>
                  <a:lumOff val="35000"/>
                </a:schemeClr>
              </a:solidFill>
              <a:latin typeface="+mn-lt"/>
              <a:ea typeface="+mn-ea"/>
              <a:cs typeface="+mn-cs"/>
            </a:rPr>
            <a:t>2. Sección: Cálculo de Años de Servicio</a:t>
          </a:r>
          <a:endParaRPr lang="es-AR" sz="1600" b="1"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D21 debe seleccionar la causal de término de contrato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D24 debe ingresar la fecha de inicio de contrato del trabajador (obligatorio). Puede ingresar la fecha en formato “dd/mm/aaaa”, o bien, “dd-mm-aaaa”.</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D25 debe ingresar la fecha de termino de contrato del trabajador (obligatorio). Puede ingresar la fecha en formato “dd/mm/aaaa”, o bien, “dd-mm-aaaa”.</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D26 debe ingresar la fecha en que informó el termino de contrato al trabajador (obligatorio). Puede ingresar la fecha en formato “dd/mm/aaaa”, o bien, “dd-mm-aaaa”.</a:t>
          </a:r>
          <a:endParaRPr lang="es-AR" sz="1600" baseline="0">
            <a:solidFill>
              <a:schemeClr val="tx1">
                <a:lumMod val="65000"/>
                <a:lumOff val="35000"/>
              </a:schemeClr>
            </a:solidFill>
            <a:latin typeface="+mn-lt"/>
            <a:ea typeface="+mn-ea"/>
            <a:cs typeface="+mn-cs"/>
          </a:endParaRPr>
        </a:p>
        <a:p>
          <a:pPr marL="0" indent="0"/>
          <a:endParaRPr lang="es-CL" sz="1600" baseline="0">
            <a:solidFill>
              <a:schemeClr val="tx1">
                <a:lumMod val="65000"/>
                <a:lumOff val="35000"/>
              </a:schemeClr>
            </a:solidFill>
            <a:latin typeface="+mn-lt"/>
            <a:ea typeface="+mn-ea"/>
            <a:cs typeface="+mn-cs"/>
          </a:endParaRPr>
        </a:p>
        <a:p>
          <a:pPr marL="0" indent="0"/>
          <a:r>
            <a:rPr lang="es-CL" sz="1600" b="1" baseline="0">
              <a:solidFill>
                <a:schemeClr val="tx1">
                  <a:lumMod val="65000"/>
                  <a:lumOff val="35000"/>
                </a:schemeClr>
              </a:solidFill>
              <a:latin typeface="+mn-lt"/>
              <a:ea typeface="+mn-ea"/>
              <a:cs typeface="+mn-cs"/>
            </a:rPr>
            <a:t>3. Sección: Antecedentes Remuneración</a:t>
          </a:r>
          <a:endParaRPr lang="es-AR" sz="1600" b="1"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D37 debe ingresar el valor del sueldo mínimo vigente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D38 debe ingresar el valor de la UF del día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D40 debe seleccionar el tipo de contrato del trabajador (Fijo o Variable), este dato es obligatorio.</a:t>
          </a:r>
        </a:p>
        <a:p>
          <a:pPr marL="0" indent="0"/>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Si el tipo de sueldo seleccionado es “Fijo”, debe completar las siguientes celdas:</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D46 ingresar el Sueldo Base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D47 debe seleccionar si tiene o no gratificación mensual. Al seleccionar “Sí” se calculará automáticamente el monto. La selección es obligatoria.</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D48 ingresar el monto de asignación de colación (opcional).</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D49 ingresar el monto de asignación de movilización (opcional).</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a:t>
          </a:r>
        </a:p>
        <a:p>
          <a:pPr marL="0" indent="0"/>
          <a:r>
            <a:rPr lang="es-CL" sz="1600" baseline="0">
              <a:solidFill>
                <a:schemeClr val="tx1">
                  <a:lumMod val="65000"/>
                  <a:lumOff val="35000"/>
                </a:schemeClr>
              </a:solidFill>
              <a:latin typeface="+mn-lt"/>
              <a:ea typeface="+mn-ea"/>
              <a:cs typeface="+mn-cs"/>
            </a:rPr>
            <a:t>	- Si el tipo de sueldo seleccionado es “Variable”, debe completar las siguientes celdas:</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D55 ingresar el Sueldo Base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D56 ingresar el valor de comisiones + semana corrida del último mes.</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D57 ingresar el valor de comisiones + semana corrida del penúltimo mes.</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D58 ingresar el valor de comisiones + semana corrida del antepenúltimo mes. </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D62 debe seleccionar si tiene o no gratificación mensual. Al seleccionar “Sí” se calculará automáticamente el monto. La selección es obligatoria.</a:t>
          </a:r>
          <a:endParaRPr lang="es-AR" sz="1600" baseline="0">
            <a:solidFill>
              <a:schemeClr val="tx1">
                <a:lumMod val="65000"/>
                <a:lumOff val="35000"/>
              </a:schemeClr>
            </a:solidFill>
            <a:latin typeface="+mn-lt"/>
            <a:ea typeface="+mn-ea"/>
            <a:cs typeface="+mn-cs"/>
          </a:endParaRPr>
        </a:p>
        <a:p>
          <a:pPr marL="0" indent="0"/>
          <a:endParaRPr lang="es-CL"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D63 ingresar el monto de asignación de colación (opcional).</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D64 ingresar el monto de asignación de movilización (opcional).</a:t>
          </a:r>
          <a:endParaRPr lang="es-AR" sz="1600" baseline="0">
            <a:solidFill>
              <a:schemeClr val="tx1">
                <a:lumMod val="65000"/>
                <a:lumOff val="35000"/>
              </a:schemeClr>
            </a:solidFill>
            <a:latin typeface="+mn-lt"/>
            <a:ea typeface="+mn-ea"/>
            <a:cs typeface="+mn-cs"/>
          </a:endParaRPr>
        </a:p>
        <a:p>
          <a:pPr marL="0" indent="0"/>
          <a:endParaRPr lang="es-CL" sz="1600" baseline="0">
            <a:solidFill>
              <a:schemeClr val="tx1">
                <a:lumMod val="65000"/>
                <a:lumOff val="35000"/>
              </a:schemeClr>
            </a:solidFill>
            <a:latin typeface="+mn-lt"/>
            <a:ea typeface="+mn-ea"/>
            <a:cs typeface="+mn-cs"/>
          </a:endParaRPr>
        </a:p>
        <a:p>
          <a:pPr marL="0" indent="0"/>
          <a:r>
            <a:rPr lang="es-CL" sz="1600" b="1" baseline="0">
              <a:solidFill>
                <a:schemeClr val="tx1">
                  <a:lumMod val="65000"/>
                  <a:lumOff val="35000"/>
                </a:schemeClr>
              </a:solidFill>
              <a:latin typeface="+mn-lt"/>
              <a:ea typeface="+mn-ea"/>
              <a:cs typeface="+mn-cs"/>
            </a:rPr>
            <a:t>4. Sección: Feriado Legal (Vacaciones)</a:t>
          </a:r>
        </a:p>
        <a:p>
          <a:pPr marL="0" indent="0"/>
          <a:endParaRPr lang="es-AR" sz="1600" b="1"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L21 seleccione si el trabajador pertenece a zona extrema. Los trabajadores que residen y prestan servicios en la Duodécima Región de Magallanes y de la Antártica Chilena, en la Undécima Región de Aysén del General Carlos Ibáñez del Campo, y en la Provincia de Palena, se consideran zona extrema y tienen derecho a un feriado anual de veinte días hábiles.</a:t>
          </a:r>
        </a:p>
        <a:p>
          <a:pPr marL="0" indent="0"/>
          <a:r>
            <a:rPr lang="es-CL" sz="1600" baseline="0">
              <a:solidFill>
                <a:schemeClr val="tx1">
                  <a:lumMod val="65000"/>
                  <a:lumOff val="35000"/>
                </a:schemeClr>
              </a:solidFill>
              <a:latin typeface="+mn-lt"/>
              <a:ea typeface="+mn-ea"/>
              <a:cs typeface="+mn-cs"/>
            </a:rPr>
            <a:t>	- En la celda L25 ingresar días hábiles de vacaciones tomados por el trabajador durante su permanencia (obligatorio).</a:t>
          </a:r>
        </a:p>
        <a:p>
          <a:pPr marL="0" indent="0"/>
          <a:r>
            <a:rPr lang="es-CL" sz="1600" baseline="0">
              <a:solidFill>
                <a:schemeClr val="tx1">
                  <a:lumMod val="65000"/>
                  <a:lumOff val="35000"/>
                </a:schemeClr>
              </a:solidFill>
              <a:latin typeface="+mn-lt"/>
              <a:ea typeface="+mn-ea"/>
              <a:cs typeface="+mn-cs"/>
            </a:rPr>
            <a:t>	- En la celda L27 ingresar días inhábiles correspondientes al feriado legal (obligatorio). A partir del día siguiente de la fecha de termino de contrato, con calendario en mano, cuente los días que aparecen en le celda L26 excluyendo los sábado, domingos y festivos.  Con la fecha final, calcule cantidad de sábados, domingos y festivos que inciden en la contabilización. Así, por ejemplo, si la fecha de termino fue el 31 de agosto y hasta esa fecha le corresponden 10 días hábiles (Días pendientes), para obtener los días inhábiles se cuentan los 10 días desde el 01 de septiembre con calendario en mano y se ven cuántos días inhábiles hay en el medio, en este caso 4 días inhábiles, por tanto, el trabajador tendrá derecho a 14 días de feriado legal pendiente.</a:t>
          </a:r>
          <a:endParaRPr lang="es-AR" sz="1600" baseline="0">
            <a:solidFill>
              <a:schemeClr val="tx1">
                <a:lumMod val="65000"/>
                <a:lumOff val="35000"/>
              </a:schemeClr>
            </a:solidFill>
            <a:latin typeface="+mn-lt"/>
            <a:ea typeface="+mn-ea"/>
            <a:cs typeface="+mn-cs"/>
          </a:endParaRPr>
        </a:p>
        <a:p>
          <a:pPr marL="0" indent="0"/>
          <a:endParaRPr lang="es-CL" sz="1600" baseline="0">
            <a:solidFill>
              <a:schemeClr val="tx1">
                <a:lumMod val="65000"/>
                <a:lumOff val="35000"/>
              </a:schemeClr>
            </a:solidFill>
            <a:latin typeface="+mn-lt"/>
            <a:ea typeface="+mn-ea"/>
            <a:cs typeface="+mn-cs"/>
          </a:endParaRPr>
        </a:p>
        <a:p>
          <a:pPr marL="0" indent="0"/>
          <a:r>
            <a:rPr lang="es-CL" sz="1600" b="1" baseline="0">
              <a:solidFill>
                <a:schemeClr val="tx1">
                  <a:lumMod val="65000"/>
                  <a:lumOff val="35000"/>
                </a:schemeClr>
              </a:solidFill>
              <a:latin typeface="+mn-lt"/>
              <a:ea typeface="+mn-ea"/>
              <a:cs typeface="+mn-cs"/>
            </a:rPr>
            <a:t>5. Sección: Indemnizaciones por pagar</a:t>
          </a:r>
          <a:endParaRPr lang="es-AR" sz="1600" b="1"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Finalmente, en la celda L36 ingrese el monto de remuneración pendiente que le corresponde al trabajador (sueldo líquido no pagado por los días trabajados en el mes).</a:t>
          </a:r>
          <a:endParaRPr lang="es-AR" sz="1600" baseline="0">
            <a:solidFill>
              <a:schemeClr val="tx1">
                <a:lumMod val="65000"/>
                <a:lumOff val="35000"/>
              </a:schemeClr>
            </a:solidFill>
            <a:latin typeface="+mn-lt"/>
            <a:ea typeface="+mn-ea"/>
            <a:cs typeface="+mn-cs"/>
          </a:endParaRPr>
        </a:p>
        <a:p>
          <a:endParaRPr lang="es-ES" sz="2400" baseline="0">
            <a:solidFill>
              <a:schemeClr val="tx1">
                <a:lumMod val="65000"/>
                <a:lumOff val="35000"/>
              </a:schemeClr>
            </a:solidFill>
          </a:endParaRPr>
        </a:p>
        <a:p>
          <a:r>
            <a:rPr lang="es-ES" sz="2400" baseline="0">
              <a:solidFill>
                <a:schemeClr val="tx1">
                  <a:lumMod val="65000"/>
                  <a:lumOff val="35000"/>
                </a:schemeClr>
              </a:solidFill>
            </a:rPr>
            <a:t>ACLARACIÓN</a:t>
          </a:r>
        </a:p>
        <a:p>
          <a:pPr marL="0" marR="0" lvl="0" indent="0" defTabSz="914400" eaLnBrk="1" fontAlgn="auto" latinLnBrk="0" hangingPunct="1">
            <a:lnSpc>
              <a:spcPct val="100000"/>
            </a:lnSpc>
            <a:spcBef>
              <a:spcPts val="0"/>
            </a:spcBef>
            <a:spcAft>
              <a:spcPts val="0"/>
            </a:spcAft>
            <a:buClrTx/>
            <a:buSzTx/>
            <a:buFontTx/>
            <a:buNone/>
            <a:tabLst/>
            <a:defRPr/>
          </a:pPr>
          <a:r>
            <a:rPr lang="es-CL" sz="1600" baseline="0">
              <a:solidFill>
                <a:schemeClr val="tx1">
                  <a:lumMod val="65000"/>
                  <a:lumOff val="35000"/>
                </a:schemeClr>
              </a:solidFill>
              <a:latin typeface="+mn-lt"/>
              <a:ea typeface="+mn-ea"/>
              <a:cs typeface="+mn-cs"/>
            </a:rPr>
            <a:t>-Esta plantilla es una herramienta de simulación, </a:t>
          </a:r>
          <a:r>
            <a:rPr lang="es-CL" sz="1600" b="1" baseline="0">
              <a:solidFill>
                <a:schemeClr val="accent6"/>
              </a:solidFill>
              <a:latin typeface="+mn-lt"/>
              <a:ea typeface="+mn-ea"/>
              <a:cs typeface="+mn-cs"/>
            </a:rPr>
            <a:t>PlanillaExcel</a:t>
          </a:r>
          <a:r>
            <a:rPr lang="es-CL" sz="1600" baseline="0">
              <a:solidFill>
                <a:schemeClr val="tx1">
                  <a:lumMod val="65000"/>
                  <a:lumOff val="35000"/>
                </a:schemeClr>
              </a:solidFill>
              <a:latin typeface="+mn-lt"/>
              <a:ea typeface="+mn-ea"/>
              <a:cs typeface="+mn-cs"/>
            </a:rPr>
            <a:t> no se responsabiliza por el uso que se le dé a la información. Los resultados que se obtengan en este simulador están diseñados con propósitos comparativos, por tanto, su precisión no está garantizada.</a:t>
          </a:r>
          <a:endParaRPr lang="es-AR" sz="1600" baseline="0">
            <a:solidFill>
              <a:schemeClr val="tx1">
                <a:lumMod val="65000"/>
                <a:lumOff val="35000"/>
              </a:schemeClr>
            </a:solidFill>
            <a:latin typeface="+mn-lt"/>
            <a:ea typeface="+mn-ea"/>
            <a:cs typeface="+mn-cs"/>
          </a:endParaRPr>
        </a:p>
        <a:p>
          <a:endParaRPr lang="es-ES" sz="2400" baseline="0">
            <a:solidFill>
              <a:schemeClr val="tx1">
                <a:lumMod val="65000"/>
                <a:lumOff val="35000"/>
              </a:schemeClr>
            </a:solidFill>
          </a:endParaRPr>
        </a:p>
        <a:p>
          <a:endParaRPr lang="en-US" sz="2400" baseline="0">
            <a:solidFill>
              <a:schemeClr val="tx1">
                <a:lumMod val="65000"/>
                <a:lumOff val="35000"/>
              </a:schemeClr>
            </a:solidFill>
          </a:endParaRPr>
        </a:p>
        <a:p>
          <a:endParaRPr lang="es-ES" sz="1600" baseline="0">
            <a:solidFill>
              <a:schemeClr val="tx1">
                <a:lumMod val="65000"/>
                <a:lumOff val="35000"/>
              </a:schemeClr>
            </a:solidFill>
          </a:endParaRPr>
        </a:p>
      </xdr:txBody>
    </xdr:sp>
    <xdr:clientData/>
  </xdr:twoCellAnchor>
  <xdr:twoCellAnchor>
    <xdr:from>
      <xdr:col>7</xdr:col>
      <xdr:colOff>635000</xdr:colOff>
      <xdr:row>4</xdr:row>
      <xdr:rowOff>152400</xdr:rowOff>
    </xdr:from>
    <xdr:to>
      <xdr:col>10</xdr:col>
      <xdr:colOff>1231900</xdr:colOff>
      <xdr:row>25</xdr:row>
      <xdr:rowOff>165100</xdr:rowOff>
    </xdr:to>
    <xdr:sp macro="" textlink="">
      <xdr:nvSpPr>
        <xdr:cNvPr id="3" name="TextBox 5">
          <a:extLst>
            <a:ext uri="{FF2B5EF4-FFF2-40B4-BE49-F238E27FC236}">
              <a16:creationId xmlns:a16="http://schemas.microsoft.com/office/drawing/2014/main" id="{97D1FE3E-8D47-458D-BBB9-1C90784056C3}"/>
            </a:ext>
          </a:extLst>
        </xdr:cNvPr>
        <xdr:cNvSpPr txBox="1"/>
      </xdr:nvSpPr>
      <xdr:spPr>
        <a:xfrm>
          <a:off x="8498840" y="1805940"/>
          <a:ext cx="4391660" cy="4165600"/>
        </a:xfrm>
        <a:prstGeom prst="rect">
          <a:avLst/>
        </a:prstGeom>
        <a:solidFill>
          <a:srgbClr val="FBFBF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Ins="274320" bIns="274320" rtlCol="0" anchor="t"/>
        <a:lstStyle/>
        <a:p>
          <a:r>
            <a:rPr lang="en-US" sz="1800" b="1">
              <a:solidFill>
                <a:schemeClr val="tx1">
                  <a:lumMod val="65000"/>
                  <a:lumOff val="35000"/>
                </a:schemeClr>
              </a:solidFill>
            </a:rPr>
            <a:t>Más ayuda</a:t>
          </a:r>
        </a:p>
        <a:p>
          <a:endParaRPr lang="en-US" sz="800" b="1">
            <a:solidFill>
              <a:schemeClr val="tx1">
                <a:lumMod val="65000"/>
                <a:lumOff val="35000"/>
              </a:schemeClr>
            </a:solidFill>
          </a:endParaRPr>
        </a:p>
        <a:p>
          <a:r>
            <a:rPr lang="en-US" sz="1600">
              <a:solidFill>
                <a:schemeClr val="tx1">
                  <a:lumMod val="65000"/>
                  <a:lumOff val="35000"/>
                </a:schemeClr>
              </a:solidFill>
            </a:rPr>
            <a:t>Si quieres saber más sobre cómo usar esta plantilla,</a:t>
          </a:r>
          <a:r>
            <a:rPr lang="en-US" sz="1600" baseline="0">
              <a:solidFill>
                <a:schemeClr val="tx1">
                  <a:lumMod val="65000"/>
                  <a:lumOff val="35000"/>
                </a:schemeClr>
              </a:solidFill>
            </a:rPr>
            <a:t> o adaptarla, extenderla o corregir algún error, sigue este link:</a:t>
          </a:r>
        </a:p>
        <a:p>
          <a:endParaRPr lang="en-US" sz="1600" baseline="0">
            <a:solidFill>
              <a:schemeClr val="tx1">
                <a:lumMod val="65000"/>
                <a:lumOff val="35000"/>
              </a:schemeClr>
            </a:solidFill>
          </a:endParaRPr>
        </a:p>
        <a:p>
          <a:endParaRPr lang="en-US" sz="1600">
            <a:solidFill>
              <a:schemeClr val="tx1">
                <a:lumMod val="65000"/>
                <a:lumOff val="35000"/>
              </a:schemeClr>
            </a:solidFill>
          </a:endParaRPr>
        </a:p>
        <a:p>
          <a:endParaRPr lang="en-US" sz="1600">
            <a:solidFill>
              <a:schemeClr val="tx1">
                <a:lumMod val="65000"/>
                <a:lumOff val="35000"/>
              </a:schemeClr>
            </a:solidFill>
          </a:endParaRPr>
        </a:p>
        <a:p>
          <a:r>
            <a:rPr lang="en-US" sz="1800" b="1">
              <a:solidFill>
                <a:schemeClr val="tx1">
                  <a:lumMod val="65000"/>
                  <a:lumOff val="35000"/>
                </a:schemeClr>
              </a:solidFill>
            </a:rPr>
            <a:t>Otras plantillas</a:t>
          </a:r>
        </a:p>
        <a:p>
          <a:endParaRPr lang="en-US" sz="800">
            <a:solidFill>
              <a:schemeClr val="tx1">
                <a:lumMod val="65000"/>
                <a:lumOff val="35000"/>
              </a:schemeClr>
            </a:solidFill>
          </a:endParaRPr>
        </a:p>
        <a:p>
          <a:r>
            <a:rPr lang="en-US" sz="1600">
              <a:solidFill>
                <a:schemeClr val="tx1">
                  <a:lumMod val="65000"/>
                  <a:lumOff val="35000"/>
                </a:schemeClr>
              </a:solidFill>
            </a:rPr>
            <a:t>Si esta plantilla</a:t>
          </a:r>
          <a:r>
            <a:rPr lang="en-US" sz="1600" baseline="0">
              <a:solidFill>
                <a:schemeClr val="tx1">
                  <a:lumMod val="65000"/>
                  <a:lumOff val="35000"/>
                </a:schemeClr>
              </a:solidFill>
            </a:rPr>
            <a:t> no es lo que necesitas, es posible que tengamos otra que se ajuste mejor. Aquí puedes acceder a muchas otras más:</a:t>
          </a:r>
        </a:p>
      </xdr:txBody>
    </xdr:sp>
    <xdr:clientData/>
  </xdr:twoCellAnchor>
  <xdr:twoCellAnchor>
    <xdr:from>
      <xdr:col>7</xdr:col>
      <xdr:colOff>635000</xdr:colOff>
      <xdr:row>12</xdr:row>
      <xdr:rowOff>50800</xdr:rowOff>
    </xdr:from>
    <xdr:to>
      <xdr:col>10</xdr:col>
      <xdr:colOff>1206500</xdr:colOff>
      <xdr:row>13</xdr:row>
      <xdr:rowOff>165100</xdr:rowOff>
    </xdr:to>
    <xdr:sp macro="" textlink="">
      <xdr:nvSpPr>
        <xdr:cNvPr id="4" name="TextBox 8">
          <a:hlinkClick xmlns:r="http://schemas.openxmlformats.org/officeDocument/2006/relationships" r:id="rId1"/>
          <a:extLst>
            <a:ext uri="{FF2B5EF4-FFF2-40B4-BE49-F238E27FC236}">
              <a16:creationId xmlns:a16="http://schemas.microsoft.com/office/drawing/2014/main" id="{56D97CF2-7B75-4CBE-8304-AE05B82BF22D}"/>
            </a:ext>
          </a:extLst>
        </xdr:cNvPr>
        <xdr:cNvSpPr txBox="1"/>
      </xdr:nvSpPr>
      <xdr:spPr>
        <a:xfrm>
          <a:off x="8498840" y="3281680"/>
          <a:ext cx="436626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0" rIns="274320" bIns="0" rtlCol="0" anchor="ctr"/>
        <a:lstStyle/>
        <a:p>
          <a:r>
            <a:rPr lang="en-US" sz="1600" b="1">
              <a:solidFill>
                <a:srgbClr val="12A779"/>
              </a:solidFill>
            </a:rPr>
            <a:t>Ver más ayuda →</a:t>
          </a:r>
        </a:p>
      </xdr:txBody>
    </xdr:sp>
    <xdr:clientData/>
  </xdr:twoCellAnchor>
  <xdr:twoCellAnchor>
    <xdr:from>
      <xdr:col>7</xdr:col>
      <xdr:colOff>660400</xdr:colOff>
      <xdr:row>22</xdr:row>
      <xdr:rowOff>165100</xdr:rowOff>
    </xdr:from>
    <xdr:to>
      <xdr:col>10</xdr:col>
      <xdr:colOff>1231900</xdr:colOff>
      <xdr:row>24</xdr:row>
      <xdr:rowOff>76200</xdr:rowOff>
    </xdr:to>
    <xdr:sp macro="" textlink="">
      <xdr:nvSpPr>
        <xdr:cNvPr id="5" name="TextBox 9">
          <a:extLst>
            <a:ext uri="{FF2B5EF4-FFF2-40B4-BE49-F238E27FC236}">
              <a16:creationId xmlns:a16="http://schemas.microsoft.com/office/drawing/2014/main" id="{C9C6891C-4D24-4B81-8FE0-D84C3AE6F40B}"/>
            </a:ext>
          </a:extLst>
        </xdr:cNvPr>
        <xdr:cNvSpPr txBox="1"/>
      </xdr:nvSpPr>
      <xdr:spPr>
        <a:xfrm>
          <a:off x="8524240" y="5377180"/>
          <a:ext cx="4366260" cy="307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0" rIns="274320" bIns="0" rtlCol="0" anchor="ctr"/>
        <a:lstStyle/>
        <a:p>
          <a:r>
            <a:rPr lang="en-US" sz="1600" b="1">
              <a:solidFill>
                <a:srgbClr val="12A779"/>
              </a:solidFill>
            </a:rPr>
            <a:t>Ver más plantillas →</a:t>
          </a:r>
        </a:p>
      </xdr:txBody>
    </xdr:sp>
    <xdr:clientData/>
  </xdr:twoCellAnchor>
  <xdr:twoCellAnchor editAs="absolute">
    <xdr:from>
      <xdr:col>9</xdr:col>
      <xdr:colOff>431800</xdr:colOff>
      <xdr:row>0</xdr:row>
      <xdr:rowOff>120650</xdr:rowOff>
    </xdr:from>
    <xdr:to>
      <xdr:col>10</xdr:col>
      <xdr:colOff>1168400</xdr:colOff>
      <xdr:row>2</xdr:row>
      <xdr:rowOff>44450</xdr:rowOff>
    </xdr:to>
    <xdr:sp macro="" textlink="">
      <xdr:nvSpPr>
        <xdr:cNvPr id="7" name="TextBox 13">
          <a:extLst>
            <a:ext uri="{FF2B5EF4-FFF2-40B4-BE49-F238E27FC236}">
              <a16:creationId xmlns:a16="http://schemas.microsoft.com/office/drawing/2014/main" id="{ADD7C037-EF87-485C-B2E7-753CD25DD6DF}"/>
            </a:ext>
          </a:extLst>
        </xdr:cNvPr>
        <xdr:cNvSpPr txBox="1"/>
      </xdr:nvSpPr>
      <xdr:spPr>
        <a:xfrm>
          <a:off x="10825480" y="120650"/>
          <a:ext cx="2001520" cy="73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400" b="1">
              <a:solidFill>
                <a:srgbClr val="DCF8F0"/>
              </a:solidFill>
              <a:latin typeface="Arial Rounded MT Bold" panose="020F0704030504030204" pitchFamily="34" charset="77"/>
              <a:ea typeface="Apple Symbols" panose="02000000000000000000" pitchFamily="2" charset="-79"/>
              <a:cs typeface="Apple Symbols" panose="02000000000000000000" pitchFamily="2" charset="-79"/>
            </a:rPr>
            <a:t>PlanillaExcel.com</a:t>
          </a:r>
        </a:p>
      </xdr:txBody>
    </xdr:sp>
    <xdr:clientData/>
  </xdr:twoCellAnchor>
  <xdr:twoCellAnchor editAs="absolute">
    <xdr:from>
      <xdr:col>1</xdr:col>
      <xdr:colOff>152400</xdr:colOff>
      <xdr:row>0</xdr:row>
      <xdr:rowOff>93133</xdr:rowOff>
    </xdr:from>
    <xdr:to>
      <xdr:col>5</xdr:col>
      <xdr:colOff>653626</xdr:colOff>
      <xdr:row>2</xdr:row>
      <xdr:rowOff>28998</xdr:rowOff>
    </xdr:to>
    <xdr:sp macro="" textlink="">
      <xdr:nvSpPr>
        <xdr:cNvPr id="8" name="TextBox 1">
          <a:extLst>
            <a:ext uri="{FF2B5EF4-FFF2-40B4-BE49-F238E27FC236}">
              <a16:creationId xmlns:a16="http://schemas.microsoft.com/office/drawing/2014/main" id="{057A1AE5-B320-45AF-948B-C9234880F8AF}"/>
            </a:ext>
          </a:extLst>
        </xdr:cNvPr>
        <xdr:cNvSpPr txBox="1"/>
      </xdr:nvSpPr>
      <xdr:spPr>
        <a:xfrm>
          <a:off x="423333" y="93133"/>
          <a:ext cx="5547360" cy="74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400" b="1">
              <a:solidFill>
                <a:schemeClr val="bg1"/>
              </a:solidFill>
            </a:rPr>
            <a:t>Cálculo</a:t>
          </a:r>
          <a:r>
            <a:rPr lang="en-US" sz="2400" b="1" baseline="0">
              <a:solidFill>
                <a:schemeClr val="bg1"/>
              </a:solidFill>
            </a:rPr>
            <a:t> de Finiquito (Chile)</a:t>
          </a:r>
          <a:endParaRPr lang="en-US" sz="24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57150</xdr:colOff>
      <xdr:row>1</xdr:row>
      <xdr:rowOff>0</xdr:rowOff>
    </xdr:from>
    <xdr:to>
      <xdr:col>5</xdr:col>
      <xdr:colOff>657225</xdr:colOff>
      <xdr:row>2</xdr:row>
      <xdr:rowOff>47625</xdr:rowOff>
    </xdr:to>
    <xdr:sp macro="" textlink="">
      <xdr:nvSpPr>
        <xdr:cNvPr id="3" name="TextBox 1">
          <a:extLst>
            <a:ext uri="{FF2B5EF4-FFF2-40B4-BE49-F238E27FC236}">
              <a16:creationId xmlns:a16="http://schemas.microsoft.com/office/drawing/2014/main" id="{0C0CB04E-93B5-433B-99EE-D72CFC659C1C}"/>
            </a:ext>
          </a:extLst>
        </xdr:cNvPr>
        <xdr:cNvSpPr txBox="1"/>
      </xdr:nvSpPr>
      <xdr:spPr>
        <a:xfrm>
          <a:off x="304800" y="190500"/>
          <a:ext cx="533400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400" b="1">
              <a:solidFill>
                <a:schemeClr val="bg1"/>
              </a:solidFill>
            </a:rPr>
            <a:t>Cálculo</a:t>
          </a:r>
          <a:r>
            <a:rPr lang="en-US" sz="2400" b="1" baseline="0">
              <a:solidFill>
                <a:schemeClr val="bg1"/>
              </a:solidFill>
            </a:rPr>
            <a:t> de Finiquito (Chile)</a:t>
          </a:r>
          <a:endParaRPr lang="en-US" sz="2400" b="1">
            <a:solidFill>
              <a:schemeClr val="bg1"/>
            </a:solidFill>
          </a:endParaRPr>
        </a:p>
      </xdr:txBody>
    </xdr:sp>
    <xdr:clientData/>
  </xdr:twoCellAnchor>
  <xdr:twoCellAnchor editAs="absolute">
    <xdr:from>
      <xdr:col>11</xdr:col>
      <xdr:colOff>152400</xdr:colOff>
      <xdr:row>0</xdr:row>
      <xdr:rowOff>180975</xdr:rowOff>
    </xdr:from>
    <xdr:to>
      <xdr:col>23</xdr:col>
      <xdr:colOff>460375</xdr:colOff>
      <xdr:row>2</xdr:row>
      <xdr:rowOff>38100</xdr:rowOff>
    </xdr:to>
    <xdr:sp macro="" textlink="">
      <xdr:nvSpPr>
        <xdr:cNvPr id="4" name="TextBox 2">
          <a:extLst>
            <a:ext uri="{FF2B5EF4-FFF2-40B4-BE49-F238E27FC236}">
              <a16:creationId xmlns:a16="http://schemas.microsoft.com/office/drawing/2014/main" id="{7E28D726-A102-4130-9515-E48FC438A8FA}"/>
            </a:ext>
          </a:extLst>
        </xdr:cNvPr>
        <xdr:cNvSpPr txBox="1"/>
      </xdr:nvSpPr>
      <xdr:spPr>
        <a:xfrm>
          <a:off x="10858500" y="180975"/>
          <a:ext cx="62896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400" b="1">
              <a:solidFill>
                <a:srgbClr val="E4F8FF"/>
              </a:solidFill>
              <a:latin typeface="Arial Rounded MT Bold" panose="020F0704030504030204" pitchFamily="34" charset="77"/>
              <a:ea typeface="Apple Symbols" panose="02000000000000000000" pitchFamily="2" charset="-79"/>
              <a:cs typeface="Apple Symbols" panose="02000000000000000000" pitchFamily="2" charset="-79"/>
            </a:rPr>
            <a:t>PlanillaExcel.com</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8</xdr:col>
      <xdr:colOff>0</xdr:colOff>
      <xdr:row>2</xdr:row>
      <xdr:rowOff>47625</xdr:rowOff>
    </xdr:to>
    <xdr:sp macro="" textlink="">
      <xdr:nvSpPr>
        <xdr:cNvPr id="3" name="TextBox 1">
          <a:extLst>
            <a:ext uri="{FF2B5EF4-FFF2-40B4-BE49-F238E27FC236}">
              <a16:creationId xmlns:a16="http://schemas.microsoft.com/office/drawing/2014/main" id="{50872E68-4483-4051-BBFD-5640782CE53E}"/>
            </a:ext>
          </a:extLst>
        </xdr:cNvPr>
        <xdr:cNvSpPr txBox="1"/>
      </xdr:nvSpPr>
      <xdr:spPr>
        <a:xfrm>
          <a:off x="247650" y="190500"/>
          <a:ext cx="533400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400" b="1">
              <a:solidFill>
                <a:schemeClr val="bg1"/>
              </a:solidFill>
            </a:rPr>
            <a:t>Cálculo</a:t>
          </a:r>
          <a:r>
            <a:rPr lang="en-US" sz="2400" b="1" baseline="0">
              <a:solidFill>
                <a:schemeClr val="bg1"/>
              </a:solidFill>
            </a:rPr>
            <a:t> de Finiquito (Chile)</a:t>
          </a:r>
          <a:endParaRPr lang="en-US" sz="2400" b="1">
            <a:solidFill>
              <a:schemeClr val="bg1"/>
            </a:solidFill>
          </a:endParaRPr>
        </a:p>
      </xdr:txBody>
    </xdr:sp>
    <xdr:clientData/>
  </xdr:twoCellAnchor>
  <xdr:twoCellAnchor editAs="absolute">
    <xdr:from>
      <xdr:col>13</xdr:col>
      <xdr:colOff>438150</xdr:colOff>
      <xdr:row>1</xdr:row>
      <xdr:rowOff>0</xdr:rowOff>
    </xdr:from>
    <xdr:to>
      <xdr:col>21</xdr:col>
      <xdr:colOff>631825</xdr:colOff>
      <xdr:row>2</xdr:row>
      <xdr:rowOff>47625</xdr:rowOff>
    </xdr:to>
    <xdr:sp macro="" textlink="">
      <xdr:nvSpPr>
        <xdr:cNvPr id="4" name="TextBox 2">
          <a:extLst>
            <a:ext uri="{FF2B5EF4-FFF2-40B4-BE49-F238E27FC236}">
              <a16:creationId xmlns:a16="http://schemas.microsoft.com/office/drawing/2014/main" id="{24059F1B-CFEF-4580-9B8B-85596A119EB9}"/>
            </a:ext>
          </a:extLst>
        </xdr:cNvPr>
        <xdr:cNvSpPr txBox="1"/>
      </xdr:nvSpPr>
      <xdr:spPr>
        <a:xfrm>
          <a:off x="9829800" y="190500"/>
          <a:ext cx="62896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400" b="1">
              <a:solidFill>
                <a:srgbClr val="E4F8FF"/>
              </a:solidFill>
              <a:latin typeface="Arial Rounded MT Bold" panose="020F0704030504030204" pitchFamily="34" charset="77"/>
              <a:ea typeface="Apple Symbols" panose="02000000000000000000" pitchFamily="2" charset="-79"/>
              <a:cs typeface="Apple Symbols" panose="02000000000000000000" pitchFamily="2" charset="-79"/>
            </a:rPr>
            <a:t>PlanillaExcel.com</a:t>
          </a:r>
        </a:p>
      </xdr:txBody>
    </xdr:sp>
    <xdr:clientData/>
  </xdr:twoCellAnchor>
  <xdr:twoCellAnchor>
    <xdr:from>
      <xdr:col>1</xdr:col>
      <xdr:colOff>0</xdr:colOff>
      <xdr:row>3</xdr:row>
      <xdr:rowOff>0</xdr:rowOff>
    </xdr:from>
    <xdr:to>
      <xdr:col>21</xdr:col>
      <xdr:colOff>622300</xdr:colOff>
      <xdr:row>75</xdr:row>
      <xdr:rowOff>0</xdr:rowOff>
    </xdr:to>
    <xdr:sp macro="" textlink="">
      <xdr:nvSpPr>
        <xdr:cNvPr id="5" name="CuadroTexto 4">
          <a:extLst>
            <a:ext uri="{FF2B5EF4-FFF2-40B4-BE49-F238E27FC236}">
              <a16:creationId xmlns:a16="http://schemas.microsoft.com/office/drawing/2014/main" id="{7687429C-AB8B-48DE-8FC4-70130D6DC2FC}"/>
            </a:ext>
          </a:extLst>
        </xdr:cNvPr>
        <xdr:cNvSpPr txBox="1"/>
      </xdr:nvSpPr>
      <xdr:spPr>
        <a:xfrm>
          <a:off x="254000" y="1054100"/>
          <a:ext cx="1637030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2000" b="1" u="sng">
              <a:solidFill>
                <a:schemeClr val="tx1">
                  <a:lumMod val="75000"/>
                  <a:lumOff val="25000"/>
                </a:schemeClr>
              </a:solidFill>
              <a:effectLst/>
              <a:latin typeface="+mn-lt"/>
              <a:ea typeface="+mn-ea"/>
              <a:cs typeface="+mn-cs"/>
            </a:rPr>
            <a:t>Consideraciones del pago</a:t>
          </a:r>
          <a:r>
            <a:rPr lang="es-CL" sz="2000" b="1" u="sng" baseline="0">
              <a:solidFill>
                <a:schemeClr val="tx1">
                  <a:lumMod val="75000"/>
                  <a:lumOff val="25000"/>
                </a:schemeClr>
              </a:solidFill>
              <a:effectLst/>
              <a:latin typeface="+mn-lt"/>
              <a:ea typeface="+mn-ea"/>
              <a:cs typeface="+mn-cs"/>
            </a:rPr>
            <a:t> de</a:t>
          </a:r>
          <a:r>
            <a:rPr lang="es-CL" sz="2000" b="1" u="sng">
              <a:solidFill>
                <a:schemeClr val="tx1">
                  <a:lumMod val="75000"/>
                  <a:lumOff val="25000"/>
                </a:schemeClr>
              </a:solidFill>
              <a:effectLst/>
              <a:latin typeface="+mn-lt"/>
              <a:ea typeface="+mn-ea"/>
              <a:cs typeface="+mn-cs"/>
            </a:rPr>
            <a:t> las indemnizaciones:</a:t>
          </a:r>
        </a:p>
        <a:p>
          <a:endParaRPr lang="es-CL" sz="2000">
            <a:solidFill>
              <a:schemeClr val="tx1">
                <a:lumMod val="75000"/>
                <a:lumOff val="25000"/>
              </a:schemeClr>
            </a:solidFill>
            <a:effectLst/>
            <a:latin typeface="+mn-lt"/>
            <a:ea typeface="+mn-ea"/>
            <a:cs typeface="+mn-cs"/>
          </a:endParaRPr>
        </a:p>
        <a:p>
          <a:pPr lvl="0">
            <a:lnSpc>
              <a:spcPct val="150000"/>
            </a:lnSpc>
          </a:pPr>
          <a:r>
            <a:rPr lang="es-CL" sz="1600">
              <a:solidFill>
                <a:schemeClr val="tx1">
                  <a:lumMod val="75000"/>
                  <a:lumOff val="25000"/>
                </a:schemeClr>
              </a:solidFill>
              <a:effectLst/>
              <a:latin typeface="+mn-lt"/>
              <a:ea typeface="+mn-ea"/>
              <a:cs typeface="+mn-cs"/>
            </a:rPr>
            <a:t>- Todo trabajador al ser finiquitado tendrá derecho al </a:t>
          </a:r>
          <a:r>
            <a:rPr lang="es-CL" sz="1600" b="1">
              <a:solidFill>
                <a:schemeClr val="tx1">
                  <a:lumMod val="75000"/>
                  <a:lumOff val="25000"/>
                </a:schemeClr>
              </a:solidFill>
              <a:effectLst/>
              <a:latin typeface="+mn-lt"/>
              <a:ea typeface="+mn-ea"/>
              <a:cs typeface="+mn-cs"/>
            </a:rPr>
            <a:t>pago del feriado legal</a:t>
          </a:r>
          <a:r>
            <a:rPr lang="es-CL" sz="1600" b="1" baseline="0">
              <a:solidFill>
                <a:schemeClr val="tx1">
                  <a:lumMod val="75000"/>
                  <a:lumOff val="25000"/>
                </a:schemeClr>
              </a:solidFill>
              <a:effectLst/>
              <a:latin typeface="+mn-lt"/>
              <a:ea typeface="+mn-ea"/>
              <a:cs typeface="+mn-cs"/>
            </a:rPr>
            <a:t> pendiente</a:t>
          </a:r>
          <a:r>
            <a:rPr lang="es-CL" sz="1600">
              <a:solidFill>
                <a:schemeClr val="tx1">
                  <a:lumMod val="75000"/>
                  <a:lumOff val="25000"/>
                </a:schemeClr>
              </a:solidFill>
              <a:effectLst/>
              <a:latin typeface="+mn-lt"/>
              <a:ea typeface="+mn-ea"/>
              <a:cs typeface="+mn-cs"/>
            </a:rPr>
            <a:t>, sin importar la causal de termino de contrato, a excepción de aquellos trabajadores que prestaron servicios por un tiempo inferior a 30 días.</a:t>
          </a:r>
        </a:p>
        <a:p>
          <a:pPr lvl="0">
            <a:lnSpc>
              <a:spcPct val="150000"/>
            </a:lnSpc>
          </a:pPr>
          <a:endParaRPr lang="es-CL" sz="1600">
            <a:solidFill>
              <a:schemeClr val="tx1">
                <a:lumMod val="75000"/>
                <a:lumOff val="25000"/>
              </a:schemeClr>
            </a:solidFill>
            <a:effectLst/>
            <a:latin typeface="+mn-lt"/>
            <a:ea typeface="+mn-ea"/>
            <a:cs typeface="+mn-cs"/>
          </a:endParaRPr>
        </a:p>
        <a:p>
          <a:pPr lvl="0">
            <a:lnSpc>
              <a:spcPct val="150000"/>
            </a:lnSpc>
          </a:pPr>
          <a:r>
            <a:rPr lang="es-CL" sz="1600">
              <a:solidFill>
                <a:schemeClr val="tx1">
                  <a:lumMod val="75000"/>
                  <a:lumOff val="25000"/>
                </a:schemeClr>
              </a:solidFill>
              <a:effectLst/>
              <a:latin typeface="+mn-lt"/>
              <a:ea typeface="+mn-ea"/>
              <a:cs typeface="+mn-cs"/>
            </a:rPr>
            <a:t>- Si el contrato del trabajo ha estado vigente por un año o más y la causal de termino de contrato es “Art. 161-1: Necesidades de la empresa”, o bien, “Art. 161-2: Desahucio”, se deberá pagar al trabajador una </a:t>
          </a:r>
          <a:r>
            <a:rPr lang="es-CL" sz="1600" b="1">
              <a:solidFill>
                <a:schemeClr val="tx1">
                  <a:lumMod val="75000"/>
                  <a:lumOff val="25000"/>
                </a:schemeClr>
              </a:solidFill>
              <a:effectLst/>
              <a:latin typeface="+mn-lt"/>
              <a:ea typeface="+mn-ea"/>
              <a:cs typeface="+mn-cs"/>
            </a:rPr>
            <a:t>indemnización por años de servicio</a:t>
          </a:r>
          <a:r>
            <a:rPr lang="es-CL" sz="1600">
              <a:solidFill>
                <a:schemeClr val="tx1">
                  <a:lumMod val="75000"/>
                  <a:lumOff val="25000"/>
                </a:schemeClr>
              </a:solidFill>
              <a:effectLst/>
              <a:latin typeface="+mn-lt"/>
              <a:ea typeface="+mn-ea"/>
              <a:cs typeface="+mn-cs"/>
            </a:rPr>
            <a:t> que hubieren pactado contractualmente, y de no existir tal pacto, la equivalente a 30 días de la última remuneración mensual devengada por cada año de servicio, y fracción superior a seis meses prestados continuamente al empleador. Esta indemnización se encuentra limitada a 330 días de remuneración (11 años).</a:t>
          </a:r>
        </a:p>
        <a:p>
          <a:pPr>
            <a:lnSpc>
              <a:spcPct val="150000"/>
            </a:lnSpc>
          </a:pPr>
          <a:r>
            <a:rPr lang="es-CL" sz="1600">
              <a:solidFill>
                <a:schemeClr val="tx1">
                  <a:lumMod val="75000"/>
                  <a:lumOff val="25000"/>
                </a:schemeClr>
              </a:solidFill>
              <a:effectLst/>
              <a:latin typeface="+mn-lt"/>
              <a:ea typeface="+mn-ea"/>
              <a:cs typeface="+mn-cs"/>
            </a:rPr>
            <a:t>Sin embargo, los trabajadores con contrato de trabajo vigente al 1° de diciembre de 1990 y que hubieren sido contratados con anterioridad al 14 de agosto de 1981, tienen derecho a las indemnizaciones que le correspondan sin el límite máximo de los 330 días de remuneración. De esta forma, si el empleador pone término al contrato aplicando la causal de necesidades de la empresa a un trabajador contratado con anterioridad al 14 de agosto de 1981, su indemnización por años de servicios es sin tope de años.</a:t>
          </a:r>
        </a:p>
        <a:p>
          <a:pPr>
            <a:lnSpc>
              <a:spcPct val="150000"/>
            </a:lnSpc>
          </a:pPr>
          <a:endParaRPr lang="es-CL" sz="1600">
            <a:solidFill>
              <a:schemeClr val="tx1">
                <a:lumMod val="75000"/>
                <a:lumOff val="25000"/>
              </a:schemeClr>
            </a:solidFill>
            <a:effectLst/>
            <a:latin typeface="+mn-lt"/>
            <a:ea typeface="+mn-ea"/>
            <a:cs typeface="+mn-cs"/>
          </a:endParaRPr>
        </a:p>
        <a:p>
          <a:pPr lvl="0">
            <a:lnSpc>
              <a:spcPct val="150000"/>
            </a:lnSpc>
          </a:pPr>
          <a:r>
            <a:rPr lang="es-CL" sz="1600">
              <a:solidFill>
                <a:schemeClr val="tx1">
                  <a:lumMod val="75000"/>
                  <a:lumOff val="25000"/>
                </a:schemeClr>
              </a:solidFill>
              <a:effectLst/>
              <a:latin typeface="+mn-lt"/>
              <a:ea typeface="+mn-ea"/>
              <a:cs typeface="+mn-cs"/>
            </a:rPr>
            <a:t>- Cuando el empleador invoca la causal de necesidades de la empresa para poner término al contrato de trabajo, debe dar al trabajador un </a:t>
          </a:r>
          <a:r>
            <a:rPr lang="es-CL" sz="1600" b="1">
              <a:solidFill>
                <a:schemeClr val="tx1">
                  <a:lumMod val="75000"/>
                  <a:lumOff val="25000"/>
                </a:schemeClr>
              </a:solidFill>
              <a:effectLst/>
              <a:latin typeface="+mn-lt"/>
              <a:ea typeface="+mn-ea"/>
              <a:cs typeface="+mn-cs"/>
            </a:rPr>
            <a:t>aviso escrito con una anticipación de 30 días</a:t>
          </a:r>
          <a:r>
            <a:rPr lang="es-CL" sz="1600">
              <a:solidFill>
                <a:schemeClr val="tx1">
                  <a:lumMod val="75000"/>
                  <a:lumOff val="25000"/>
                </a:schemeClr>
              </a:solidFill>
              <a:effectLst/>
              <a:latin typeface="+mn-lt"/>
              <a:ea typeface="+mn-ea"/>
              <a:cs typeface="+mn-cs"/>
            </a:rPr>
            <a:t> a lo menos, de no otorgarla, deberá pagar una </a:t>
          </a:r>
          <a:r>
            <a:rPr lang="es-CL" sz="1600" b="1">
              <a:solidFill>
                <a:schemeClr val="tx1">
                  <a:lumMod val="75000"/>
                  <a:lumOff val="25000"/>
                </a:schemeClr>
              </a:solidFill>
              <a:effectLst/>
              <a:latin typeface="+mn-lt"/>
              <a:ea typeface="+mn-ea"/>
              <a:cs typeface="+mn-cs"/>
            </a:rPr>
            <a:t>indemnización sustitutiva</a:t>
          </a:r>
          <a:r>
            <a:rPr lang="es-CL" sz="1600">
              <a:solidFill>
                <a:schemeClr val="tx1">
                  <a:lumMod val="75000"/>
                  <a:lumOff val="25000"/>
                </a:schemeClr>
              </a:solidFill>
              <a:effectLst/>
              <a:latin typeface="+mn-lt"/>
              <a:ea typeface="+mn-ea"/>
              <a:cs typeface="+mn-cs"/>
            </a:rPr>
            <a:t> equivalente a la última remuneración mensual devengada.</a:t>
          </a:r>
        </a:p>
        <a:p>
          <a:pPr lvl="0">
            <a:lnSpc>
              <a:spcPct val="150000"/>
            </a:lnSpc>
          </a:pPr>
          <a:endParaRPr lang="es-CL" sz="1600">
            <a:solidFill>
              <a:schemeClr val="tx1">
                <a:lumMod val="75000"/>
                <a:lumOff val="25000"/>
              </a:schemeClr>
            </a:solidFill>
            <a:effectLst/>
            <a:latin typeface="+mn-lt"/>
            <a:ea typeface="+mn-ea"/>
            <a:cs typeface="+mn-cs"/>
          </a:endParaRPr>
        </a:p>
        <a:p>
          <a:pPr lvl="0">
            <a:lnSpc>
              <a:spcPct val="150000"/>
            </a:lnSpc>
          </a:pPr>
          <a:r>
            <a:rPr lang="es-CL" sz="1600">
              <a:solidFill>
                <a:schemeClr val="tx1">
                  <a:lumMod val="75000"/>
                  <a:lumOff val="25000"/>
                </a:schemeClr>
              </a:solidFill>
              <a:effectLst/>
              <a:latin typeface="+mn-lt"/>
              <a:ea typeface="+mn-ea"/>
              <a:cs typeface="+mn-cs"/>
            </a:rPr>
            <a:t>- La ley ha establecido en favor de los trabajadores sujetos a contratos por obra o faena determinada que hubieren estado vigentes un mes o más, un régimen especial de </a:t>
          </a:r>
          <a:r>
            <a:rPr lang="es-CL" sz="1600" b="1">
              <a:solidFill>
                <a:schemeClr val="tx1">
                  <a:lumMod val="75000"/>
                  <a:lumOff val="25000"/>
                </a:schemeClr>
              </a:solidFill>
              <a:effectLst/>
              <a:latin typeface="+mn-lt"/>
              <a:ea typeface="+mn-ea"/>
              <a:cs typeface="+mn-cs"/>
            </a:rPr>
            <a:t>indemnización legal por tiempo servido</a:t>
          </a:r>
          <a:r>
            <a:rPr lang="es-CL" sz="1600">
              <a:solidFill>
                <a:schemeClr val="tx1">
                  <a:lumMod val="75000"/>
                  <a:lumOff val="25000"/>
                </a:schemeClr>
              </a:solidFill>
              <a:effectLst/>
              <a:latin typeface="+mn-lt"/>
              <a:ea typeface="+mn-ea"/>
              <a:cs typeface="+mn-cs"/>
            </a:rPr>
            <a:t> en caso de que se ponga término al contrato por la causal</a:t>
          </a:r>
          <a:r>
            <a:rPr lang="es-CL" sz="1600" baseline="0">
              <a:solidFill>
                <a:schemeClr val="tx1">
                  <a:lumMod val="75000"/>
                  <a:lumOff val="25000"/>
                </a:schemeClr>
              </a:solidFill>
              <a:effectLst/>
              <a:latin typeface="+mn-lt"/>
              <a:ea typeface="+mn-ea"/>
              <a:cs typeface="+mn-cs"/>
            </a:rPr>
            <a:t> </a:t>
          </a:r>
          <a:r>
            <a:rPr lang="es-CL" sz="1600">
              <a:solidFill>
                <a:schemeClr val="tx1">
                  <a:lumMod val="75000"/>
                  <a:lumOff val="25000"/>
                </a:schemeClr>
              </a:solidFill>
              <a:effectLst/>
              <a:latin typeface="+mn-lt"/>
              <a:ea typeface="+mn-ea"/>
              <a:cs typeface="+mn-cs"/>
            </a:rPr>
            <a:t>"conclusión del trabajo o servicio que dio origen al contrato". Esta indemnización será equivalente a dos y medio días de remuneración por cada mes trabajado y fracción superior a quince días, en la forma y modalidad señalada en el artículo 23 transitorio del Código del Trabajo, que establece una gradualidad de los días a indemnizar, dependiendo de la fecha de vigencia de los contratos.</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La gradualidad aludida es la siguiente:</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a) Los contratos por obra o faena que se celebren entre el 1° de enero de 2019 y el 30 de junio de 2020, dan derecho a los respectivos trabajadores a exigir una indemnización por tiempo servido equivalente a un </a:t>
          </a:r>
          <a:r>
            <a:rPr lang="es-CL" sz="1600" b="1">
              <a:solidFill>
                <a:schemeClr val="tx1">
                  <a:lumMod val="75000"/>
                  <a:lumOff val="25000"/>
                </a:schemeClr>
              </a:solidFill>
              <a:effectLst/>
              <a:latin typeface="+mn-lt"/>
              <a:ea typeface="+mn-ea"/>
              <a:cs typeface="+mn-cs"/>
            </a:rPr>
            <a:t>día de remuneración</a:t>
          </a:r>
          <a:r>
            <a:rPr lang="es-CL" sz="1600">
              <a:solidFill>
                <a:schemeClr val="tx1">
                  <a:lumMod val="75000"/>
                  <a:lumOff val="25000"/>
                </a:schemeClr>
              </a:solidFill>
              <a:effectLst/>
              <a:latin typeface="+mn-lt"/>
              <a:ea typeface="+mn-ea"/>
              <a:cs typeface="+mn-cs"/>
            </a:rPr>
            <a:t> por cada mes trabajado y fracción superior a 15 días.</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b) Los contratos por obra o faena que se celebren entre el 1 de julio de 2020 hasta el 30 de junio de 2021, da derecho a una indemnización por tiempo servido equivalente a </a:t>
          </a:r>
          <a:r>
            <a:rPr lang="es-CL" sz="1600" b="1">
              <a:solidFill>
                <a:schemeClr val="tx1">
                  <a:lumMod val="75000"/>
                  <a:lumOff val="25000"/>
                </a:schemeClr>
              </a:solidFill>
              <a:effectLst/>
              <a:latin typeface="+mn-lt"/>
              <a:ea typeface="+mn-ea"/>
              <a:cs typeface="+mn-cs"/>
            </a:rPr>
            <a:t>un día y medio de remuneración</a:t>
          </a:r>
          <a:r>
            <a:rPr lang="es-CL" sz="1600">
              <a:solidFill>
                <a:schemeClr val="tx1">
                  <a:lumMod val="75000"/>
                  <a:lumOff val="25000"/>
                </a:schemeClr>
              </a:solidFill>
              <a:effectLst/>
              <a:latin typeface="+mn-lt"/>
              <a:ea typeface="+mn-ea"/>
              <a:cs typeface="+mn-cs"/>
            </a:rPr>
            <a:t> por mes trabajado y fracción superior a 15 días.</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c) Los contratos por obra o faena que se celebren a contar del 1 de julio de 2021 hasta el 31 de diciembre de 2021 dan derecho a percibir una indemnización por término de contrato equivalente a </a:t>
          </a:r>
          <a:r>
            <a:rPr lang="es-CL" sz="1600" b="1">
              <a:solidFill>
                <a:schemeClr val="tx1">
                  <a:lumMod val="75000"/>
                  <a:lumOff val="25000"/>
                </a:schemeClr>
              </a:solidFill>
              <a:effectLst/>
              <a:latin typeface="+mn-lt"/>
              <a:ea typeface="+mn-ea"/>
              <a:cs typeface="+mn-cs"/>
            </a:rPr>
            <a:t>dos días de remuneración</a:t>
          </a:r>
          <a:r>
            <a:rPr lang="es-CL" sz="1600">
              <a:solidFill>
                <a:schemeClr val="tx1">
                  <a:lumMod val="75000"/>
                  <a:lumOff val="25000"/>
                </a:schemeClr>
              </a:solidFill>
              <a:effectLst/>
              <a:latin typeface="+mn-lt"/>
              <a:ea typeface="+mn-ea"/>
              <a:cs typeface="+mn-cs"/>
            </a:rPr>
            <a:t> por mes trabajado y fracción superior a 15 días.</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d) Finalmente, los contratos que se celebren con posterioridad al 31 de diciembre de 2021 darán derecho a percibir la aludida indemnización de acuerdo con lo establecido en el inciso tercero del artículo 163 del Código del Trabajo, esto es, </a:t>
          </a:r>
          <a:r>
            <a:rPr lang="es-CL" sz="1600" b="1">
              <a:solidFill>
                <a:schemeClr val="tx1">
                  <a:lumMod val="75000"/>
                  <a:lumOff val="25000"/>
                </a:schemeClr>
              </a:solidFill>
              <a:effectLst/>
              <a:latin typeface="+mn-lt"/>
              <a:ea typeface="+mn-ea"/>
              <a:cs typeface="+mn-cs"/>
            </a:rPr>
            <a:t>dos días y medio</a:t>
          </a:r>
          <a:r>
            <a:rPr lang="es-CL" sz="1600">
              <a:solidFill>
                <a:schemeClr val="tx1">
                  <a:lumMod val="75000"/>
                  <a:lumOff val="25000"/>
                </a:schemeClr>
              </a:solidFill>
              <a:effectLst/>
              <a:latin typeface="+mn-lt"/>
              <a:ea typeface="+mn-ea"/>
              <a:cs typeface="+mn-cs"/>
            </a:rPr>
            <a:t> por cada mes trabajado y fracción superior a 15 días.</a:t>
          </a:r>
        </a:p>
        <a:p>
          <a:pPr>
            <a:lnSpc>
              <a:spcPct val="150000"/>
            </a:lnSpc>
          </a:pPr>
          <a:endParaRPr lang="es-CL" sz="1600">
            <a:solidFill>
              <a:schemeClr val="tx1">
                <a:lumMod val="75000"/>
                <a:lumOff val="25000"/>
              </a:schemeClr>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20ideapad/Desktop/Instrucci&#243;n%20EXCEL/Plantillas%20del%20Sitio/Plantillas/planilla-de-excel-de-calendario-de-vacaciones-de-emplead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ntiago/Downloads/planilla-de-excel-para-el-aplicativo-de-compras-y-ve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YUDA -"/>
      <sheetName val="Días tomados"/>
      <sheetName val="Feriados y días laborables"/>
      <sheetName val="Auxiliar"/>
    </sheetNames>
    <sheetDataSet>
      <sheetData sheetId="0"/>
      <sheetData sheetId="1"/>
      <sheetData sheetId="2"/>
      <sheetData sheetId="3">
        <row r="1">
          <cell r="A1" t="str">
            <v>Enero</v>
          </cell>
          <cell r="B1">
            <v>1</v>
          </cell>
          <cell r="F1">
            <v>2019</v>
          </cell>
        </row>
        <row r="2">
          <cell r="A2" t="str">
            <v>Febrero</v>
          </cell>
          <cell r="B2">
            <v>2</v>
          </cell>
          <cell r="F2">
            <v>2020</v>
          </cell>
        </row>
        <row r="3">
          <cell r="A3" t="str">
            <v>Marzo</v>
          </cell>
          <cell r="B3">
            <v>3</v>
          </cell>
          <cell r="F3">
            <v>2021</v>
          </cell>
        </row>
        <row r="4">
          <cell r="A4" t="str">
            <v>Abril</v>
          </cell>
          <cell r="B4">
            <v>4</v>
          </cell>
          <cell r="F4">
            <v>2022</v>
          </cell>
        </row>
        <row r="5">
          <cell r="A5" t="str">
            <v>Mayo</v>
          </cell>
          <cell r="B5">
            <v>5</v>
          </cell>
          <cell r="F5">
            <v>2023</v>
          </cell>
        </row>
        <row r="6">
          <cell r="A6" t="str">
            <v>Junio</v>
          </cell>
          <cell r="B6">
            <v>6</v>
          </cell>
          <cell r="F6">
            <v>2024</v>
          </cell>
        </row>
        <row r="7">
          <cell r="A7" t="str">
            <v>Julio</v>
          </cell>
          <cell r="B7">
            <v>7</v>
          </cell>
          <cell r="F7">
            <v>2025</v>
          </cell>
        </row>
        <row r="8">
          <cell r="A8" t="str">
            <v>Agosto</v>
          </cell>
          <cell r="B8">
            <v>8</v>
          </cell>
          <cell r="F8">
            <v>2026</v>
          </cell>
        </row>
        <row r="9">
          <cell r="A9" t="str">
            <v>Septiembre</v>
          </cell>
          <cell r="B9">
            <v>9</v>
          </cell>
          <cell r="F9">
            <v>2027</v>
          </cell>
        </row>
        <row r="10">
          <cell r="A10" t="str">
            <v>Octubre</v>
          </cell>
          <cell r="B10">
            <v>10</v>
          </cell>
          <cell r="F10">
            <v>2028</v>
          </cell>
        </row>
        <row r="11">
          <cell r="A11" t="str">
            <v>Noviembre</v>
          </cell>
          <cell r="B11">
            <v>11</v>
          </cell>
          <cell r="F11">
            <v>2029</v>
          </cell>
        </row>
        <row r="12">
          <cell r="A12" t="str">
            <v>Diciembre</v>
          </cell>
          <cell r="B12">
            <v>12</v>
          </cell>
          <cell r="F12">
            <v>2030</v>
          </cell>
        </row>
        <row r="13">
          <cell r="F13">
            <v>2031</v>
          </cell>
        </row>
        <row r="14">
          <cell r="F14">
            <v>2032</v>
          </cell>
        </row>
        <row r="15">
          <cell r="F15">
            <v>2033</v>
          </cell>
        </row>
        <row r="16">
          <cell r="F16">
            <v>2034</v>
          </cell>
        </row>
        <row r="17">
          <cell r="F17">
            <v>2035</v>
          </cell>
        </row>
        <row r="18">
          <cell r="F18">
            <v>2036</v>
          </cell>
        </row>
        <row r="19">
          <cell r="F19">
            <v>2037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e Comprobant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433FC-685D-4A90-89FB-00F520079B80}">
  <dimension ref="A1:K5"/>
  <sheetViews>
    <sheetView showGridLines="0" zoomScale="70" zoomScaleNormal="70" workbookViewId="0">
      <selection activeCell="I85" sqref="I85"/>
    </sheetView>
  </sheetViews>
  <sheetFormatPr baseColWidth="10" defaultRowHeight="15.6" x14ac:dyDescent="0.3"/>
  <cols>
    <col min="1" max="1" width="4" style="84" customWidth="1"/>
    <col min="2" max="11" width="18.44140625" style="84" customWidth="1"/>
    <col min="12" max="16384" width="11.5546875" style="84"/>
  </cols>
  <sheetData>
    <row r="1" spans="1:11" ht="9.9" customHeight="1" x14ac:dyDescent="0.3"/>
    <row r="2" spans="1:11" s="50" customFormat="1" ht="54.75" customHeight="1" x14ac:dyDescent="0.3">
      <c r="A2"/>
      <c r="B2" s="32"/>
      <c r="C2" s="32"/>
      <c r="D2" s="32"/>
      <c r="E2" s="32"/>
      <c r="F2" s="32"/>
      <c r="G2" s="32"/>
      <c r="H2" s="32"/>
      <c r="I2" s="32"/>
      <c r="J2" s="32"/>
      <c r="K2" s="32"/>
    </row>
    <row r="3" spans="1:11" ht="24" customHeight="1" x14ac:dyDescent="0.3"/>
    <row r="4" spans="1:11" ht="42" customHeight="1" x14ac:dyDescent="0.3">
      <c r="B4" s="85" t="s">
        <v>105</v>
      </c>
      <c r="C4" s="86"/>
      <c r="D4" s="86"/>
      <c r="E4" s="86"/>
      <c r="F4" s="86"/>
      <c r="G4" s="86"/>
      <c r="H4" s="86"/>
      <c r="I4" s="86"/>
      <c r="J4" s="86"/>
      <c r="K4" s="86"/>
    </row>
    <row r="5" spans="1:11" ht="15" customHeight="1"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3139C-C2DE-4018-B75A-6DBC25C57C6C}">
  <sheetPr codeName="Hoja1"/>
  <dimension ref="B2:X73"/>
  <sheetViews>
    <sheetView showGridLines="0" tabSelected="1" zoomScale="90" zoomScaleNormal="90" workbookViewId="0">
      <selection activeCell="T15" sqref="T15"/>
    </sheetView>
  </sheetViews>
  <sheetFormatPr baseColWidth="10" defaultRowHeight="14.4" x14ac:dyDescent="0.3"/>
  <cols>
    <col min="1" max="1" width="3.6640625" customWidth="1"/>
    <col min="3" max="3" width="33.44140625" customWidth="1"/>
    <col min="4" max="4" width="12" customWidth="1"/>
    <col min="5" max="5" width="14.109375" customWidth="1"/>
    <col min="6" max="6" width="13.5546875" bestFit="1" customWidth="1"/>
    <col min="7" max="7" width="12" hidden="1" customWidth="1"/>
    <col min="8" max="8" width="12" bestFit="1" customWidth="1"/>
    <col min="9" max="9" width="22" customWidth="1"/>
    <col min="10" max="10" width="3.88671875" customWidth="1"/>
    <col min="11" max="11" width="34.44140625" customWidth="1"/>
    <col min="12" max="12" width="16.33203125" customWidth="1"/>
    <col min="13" max="13" width="9.109375" hidden="1" customWidth="1"/>
    <col min="14" max="14" width="3" hidden="1" customWidth="1"/>
    <col min="15" max="15" width="10.5546875" hidden="1" customWidth="1"/>
    <col min="16" max="16" width="2" hidden="1" customWidth="1"/>
    <col min="17" max="17" width="3" hidden="1" customWidth="1"/>
    <col min="18" max="18" width="13.5546875" bestFit="1" customWidth="1"/>
    <col min="20" max="20" width="13.5546875" bestFit="1" customWidth="1"/>
    <col min="22" max="22" width="12" bestFit="1" customWidth="1"/>
  </cols>
  <sheetData>
    <row r="2" spans="2:24" ht="54.75" customHeight="1" x14ac:dyDescent="0.3">
      <c r="B2" s="32"/>
      <c r="C2" s="32"/>
      <c r="D2" s="32"/>
      <c r="E2" s="32"/>
      <c r="F2" s="32"/>
      <c r="G2" s="32"/>
      <c r="H2" s="32"/>
      <c r="I2" s="32"/>
      <c r="J2" s="32"/>
      <c r="K2" s="32"/>
      <c r="L2" s="32"/>
      <c r="M2" s="32"/>
      <c r="N2" s="32"/>
      <c r="O2" s="32"/>
      <c r="P2" s="32"/>
      <c r="Q2" s="32"/>
      <c r="R2" s="32"/>
      <c r="S2" s="32"/>
      <c r="T2" s="32"/>
      <c r="U2" s="32"/>
      <c r="V2" s="32"/>
      <c r="W2" s="32"/>
      <c r="X2" s="32"/>
    </row>
    <row r="6" spans="2:24" x14ac:dyDescent="0.3">
      <c r="C6" s="46" t="s">
        <v>103</v>
      </c>
      <c r="D6" s="78"/>
      <c r="E6" s="79"/>
      <c r="F6" s="79"/>
      <c r="G6" s="79"/>
      <c r="H6" s="79"/>
      <c r="I6" s="80"/>
      <c r="K6" s="34" t="s">
        <v>5</v>
      </c>
      <c r="L6" s="78"/>
      <c r="M6" s="79"/>
      <c r="N6" s="79"/>
      <c r="O6" s="79"/>
      <c r="P6" s="79"/>
      <c r="Q6" s="79"/>
      <c r="R6" s="79"/>
      <c r="S6" s="79"/>
      <c r="T6" s="79"/>
      <c r="U6" s="79"/>
      <c r="V6" s="80"/>
    </row>
    <row r="7" spans="2:24" x14ac:dyDescent="0.3">
      <c r="C7" s="34" t="s">
        <v>0</v>
      </c>
      <c r="D7" s="78"/>
      <c r="E7" s="79"/>
      <c r="F7" s="79"/>
      <c r="G7" s="79"/>
      <c r="H7" s="79"/>
      <c r="I7" s="80"/>
      <c r="K7" s="34" t="s">
        <v>6</v>
      </c>
      <c r="L7" s="78"/>
      <c r="M7" s="79"/>
      <c r="N7" s="79"/>
      <c r="O7" s="79"/>
      <c r="P7" s="79"/>
      <c r="Q7" s="79"/>
      <c r="R7" s="79"/>
      <c r="S7" s="79"/>
      <c r="T7" s="79"/>
      <c r="U7" s="79"/>
      <c r="V7" s="80"/>
    </row>
    <row r="8" spans="2:24" x14ac:dyDescent="0.3">
      <c r="C8" s="34" t="s">
        <v>1</v>
      </c>
      <c r="D8" s="78"/>
      <c r="E8" s="79"/>
      <c r="F8" s="79"/>
      <c r="G8" s="79"/>
      <c r="H8" s="79"/>
      <c r="I8" s="80"/>
      <c r="K8" s="34" t="s">
        <v>1</v>
      </c>
      <c r="L8" s="78"/>
      <c r="M8" s="79"/>
      <c r="N8" s="79"/>
      <c r="O8" s="79"/>
      <c r="P8" s="79"/>
      <c r="Q8" s="79"/>
      <c r="R8" s="79"/>
      <c r="S8" s="79"/>
      <c r="T8" s="79"/>
      <c r="U8" s="79"/>
      <c r="V8" s="80"/>
    </row>
    <row r="9" spans="2:24" x14ac:dyDescent="0.3">
      <c r="C9" s="34" t="s">
        <v>2</v>
      </c>
      <c r="D9" s="78"/>
      <c r="E9" s="79"/>
      <c r="F9" s="79"/>
      <c r="G9" s="79"/>
      <c r="H9" s="79"/>
      <c r="I9" s="80"/>
      <c r="K9" s="34" t="s">
        <v>2</v>
      </c>
      <c r="L9" s="78"/>
      <c r="M9" s="79"/>
      <c r="N9" s="79"/>
      <c r="O9" s="79"/>
      <c r="P9" s="79"/>
      <c r="Q9" s="79"/>
      <c r="R9" s="79"/>
      <c r="S9" s="79"/>
      <c r="T9" s="79"/>
      <c r="U9" s="79"/>
      <c r="V9" s="80"/>
    </row>
    <row r="10" spans="2:24" x14ac:dyDescent="0.3">
      <c r="C10" s="34" t="s">
        <v>3</v>
      </c>
      <c r="D10" s="78"/>
      <c r="E10" s="79"/>
      <c r="F10" s="79"/>
      <c r="G10" s="79"/>
      <c r="H10" s="79"/>
      <c r="I10" s="80"/>
    </row>
    <row r="11" spans="2:24" x14ac:dyDescent="0.3">
      <c r="C11" s="34" t="s">
        <v>4</v>
      </c>
      <c r="D11" s="78"/>
      <c r="E11" s="79"/>
      <c r="F11" s="79"/>
      <c r="G11" s="79"/>
      <c r="H11" s="79"/>
      <c r="I11" s="80"/>
    </row>
    <row r="14" spans="2:24" ht="21" x14ac:dyDescent="0.3">
      <c r="C14" s="70" t="s">
        <v>7</v>
      </c>
      <c r="D14" s="19"/>
      <c r="E14" s="19"/>
      <c r="F14" s="19"/>
      <c r="G14" s="19"/>
      <c r="H14" s="19"/>
      <c r="I14" s="19"/>
      <c r="J14" s="19"/>
      <c r="K14" s="19"/>
      <c r="L14" s="19"/>
      <c r="M14" s="19"/>
      <c r="N14" s="19"/>
      <c r="O14" s="19"/>
      <c r="P14" s="19"/>
      <c r="Q14" s="19"/>
      <c r="R14" s="19"/>
      <c r="S14" s="19"/>
      <c r="T14" s="19"/>
      <c r="U14" s="19"/>
      <c r="V14" s="19"/>
    </row>
    <row r="15" spans="2:24" x14ac:dyDescent="0.3">
      <c r="D15" s="12"/>
      <c r="E15" s="12"/>
      <c r="F15" s="12"/>
      <c r="G15" s="12"/>
      <c r="H15" s="12"/>
      <c r="I15" s="12"/>
      <c r="J15" s="12"/>
      <c r="K15" s="12"/>
      <c r="L15" s="12"/>
      <c r="M15" s="12"/>
      <c r="N15" s="12"/>
      <c r="O15" s="12"/>
      <c r="P15" s="12"/>
      <c r="Q15" s="12"/>
      <c r="R15" s="12"/>
      <c r="S15" s="12"/>
      <c r="T15" s="19"/>
      <c r="U15" s="19"/>
      <c r="V15" s="19"/>
    </row>
    <row r="16" spans="2:24" x14ac:dyDescent="0.3">
      <c r="D16" s="12"/>
      <c r="E16" s="12"/>
      <c r="F16" s="12"/>
      <c r="G16" s="12"/>
      <c r="H16" s="12"/>
      <c r="I16" s="12"/>
      <c r="J16" s="12"/>
      <c r="K16" s="12"/>
      <c r="L16" s="12"/>
      <c r="M16" s="12"/>
      <c r="N16" s="12"/>
      <c r="O16" s="12"/>
      <c r="P16" s="12"/>
      <c r="Q16" s="12"/>
      <c r="R16" s="12"/>
      <c r="S16" s="12"/>
      <c r="T16" s="19"/>
      <c r="U16" s="19"/>
      <c r="V16" s="19"/>
    </row>
    <row r="18" spans="3:22" ht="15.6" x14ac:dyDescent="0.3">
      <c r="C18" s="33" t="s">
        <v>34</v>
      </c>
      <c r="K18" s="33" t="s">
        <v>56</v>
      </c>
    </row>
    <row r="19" spans="3:22" ht="15.6" x14ac:dyDescent="0.3">
      <c r="C19" s="27" t="s">
        <v>94</v>
      </c>
      <c r="K19" s="17"/>
    </row>
    <row r="20" spans="3:22" x14ac:dyDescent="0.3">
      <c r="D20" s="24" t="s">
        <v>95</v>
      </c>
    </row>
    <row r="21" spans="3:22" ht="15.6" x14ac:dyDescent="0.3">
      <c r="C21" s="35" t="s">
        <v>101</v>
      </c>
      <c r="D21" s="81"/>
      <c r="E21" s="82"/>
      <c r="F21" s="82"/>
      <c r="G21" s="82"/>
      <c r="H21" s="82"/>
      <c r="I21" s="83"/>
      <c r="K21" s="35" t="s">
        <v>32</v>
      </c>
      <c r="L21" s="74"/>
      <c r="M21" s="47"/>
      <c r="N21" s="47"/>
      <c r="O21" s="47"/>
      <c r="P21" s="47"/>
      <c r="Q21" s="48"/>
      <c r="R21" s="43" t="s">
        <v>95</v>
      </c>
    </row>
    <row r="22" spans="3:22" x14ac:dyDescent="0.3">
      <c r="D22" s="6"/>
      <c r="E22" s="6"/>
      <c r="F22" s="6"/>
      <c r="G22" s="6"/>
      <c r="H22" s="6"/>
      <c r="I22" s="6"/>
      <c r="L22" s="38"/>
    </row>
    <row r="23" spans="3:22" ht="15.6" x14ac:dyDescent="0.3">
      <c r="K23" s="35" t="s">
        <v>31</v>
      </c>
      <c r="L23" s="53" t="str">
        <f>IFERROR(IF(ROUND(M23+N23+O23,3)&lt;1,0,ROUND(M23+N23+O23,3)),"")</f>
        <v/>
      </c>
      <c r="M23" s="8" t="str">
        <f>IFERROR((IF(L21="","",IF(L21="No",15*$D$31,20*$D$31))),"")</f>
        <v/>
      </c>
      <c r="N23" s="8" t="str">
        <f>IFERROR((1.25*E31),"")</f>
        <v/>
      </c>
      <c r="O23" s="8" t="str">
        <f>IFERROR((O24*F31),"")</f>
        <v/>
      </c>
      <c r="P23" s="8"/>
      <c r="Q23" s="8"/>
      <c r="V23" s="29"/>
    </row>
    <row r="24" spans="3:22" ht="15.6" x14ac:dyDescent="0.3">
      <c r="C24" s="35" t="s">
        <v>26</v>
      </c>
      <c r="D24" s="45"/>
      <c r="E24" s="24" t="s">
        <v>96</v>
      </c>
      <c r="L24" s="39"/>
      <c r="O24" s="31">
        <f>1.25/30</f>
        <v>4.1666666666666664E-2</v>
      </c>
    </row>
    <row r="25" spans="3:22" ht="15.6" x14ac:dyDescent="0.3">
      <c r="C25" s="35" t="s">
        <v>28</v>
      </c>
      <c r="D25" s="45"/>
      <c r="E25" s="24" t="s">
        <v>96</v>
      </c>
      <c r="K25" s="35" t="s">
        <v>33</v>
      </c>
      <c r="L25" s="49"/>
      <c r="R25" s="26" t="s">
        <v>99</v>
      </c>
    </row>
    <row r="26" spans="3:22" ht="15.6" x14ac:dyDescent="0.3">
      <c r="C26" s="35" t="s">
        <v>27</v>
      </c>
      <c r="D26" s="45"/>
      <c r="E26" s="24" t="s">
        <v>96</v>
      </c>
      <c r="K26" s="35" t="s">
        <v>52</v>
      </c>
      <c r="L26" s="53" t="str">
        <f>IFERROR((L23-L25),"")</f>
        <v/>
      </c>
    </row>
    <row r="27" spans="3:22" ht="15.6" x14ac:dyDescent="0.3">
      <c r="D27" s="3"/>
      <c r="K27" s="35" t="s">
        <v>53</v>
      </c>
      <c r="L27" s="49"/>
      <c r="R27" s="26" t="s">
        <v>99</v>
      </c>
    </row>
    <row r="28" spans="3:22" ht="15.6" x14ac:dyDescent="0.3">
      <c r="C28" s="35" t="s">
        <v>51</v>
      </c>
      <c r="D28" s="54" t="str">
        <f>IFERROR((IF(D25="","",IF(AND(D24="",D25=""),"",(D25-D24+1)))),"")</f>
        <v/>
      </c>
      <c r="L28" s="39"/>
    </row>
    <row r="29" spans="3:22" s="50" customFormat="1" ht="10.5" customHeight="1" x14ac:dyDescent="0.3">
      <c r="C29" s="51"/>
      <c r="D29" s="52"/>
      <c r="L29" s="41"/>
    </row>
    <row r="30" spans="3:22" x14ac:dyDescent="0.3">
      <c r="D30" s="44" t="s">
        <v>23</v>
      </c>
      <c r="E30" s="44" t="s">
        <v>24</v>
      </c>
      <c r="F30" s="44" t="s">
        <v>25</v>
      </c>
      <c r="H30" s="2"/>
      <c r="L30" s="39"/>
    </row>
    <row r="31" spans="3:22" ht="15.6" x14ac:dyDescent="0.3">
      <c r="C31" s="35" t="s">
        <v>29</v>
      </c>
      <c r="D31" s="54" t="str">
        <f>IFERROR(IF(AND(D24="",D25=""),"",DATEDIF(D24,D25,"y")),"")</f>
        <v/>
      </c>
      <c r="E31" s="54" t="str">
        <f>IFERROR(IF(AND(D24="",D25=""),"",DATEDIF(D24,D25,"ym")),"")</f>
        <v/>
      </c>
      <c r="F31" s="54" t="str">
        <f>IFERROR(IF(AND(D24="",D25=""),"",(DATEDIF(D24,D25,"md"))+1),"")</f>
        <v/>
      </c>
      <c r="G31" s="7" t="str">
        <f>IFERROR((D28/365),"")</f>
        <v/>
      </c>
      <c r="K31" s="33" t="s">
        <v>104</v>
      </c>
      <c r="L31" s="57" t="str">
        <f>IFERROR((L26+L27),"")</f>
        <v/>
      </c>
    </row>
    <row r="33" spans="3:23" ht="15.6" x14ac:dyDescent="0.3">
      <c r="C33" s="33" t="s">
        <v>30</v>
      </c>
      <c r="D33" s="56" t="str">
        <f>IFERROR(IF(D24&lt;=29812,ROUND(D28/365,0),IF(AND(G31&gt;=1,E31=6),VLOOKUP(ROUND(G31,0),Hoja2!C23:D44,2,TRUE),VLOOKUP('Simulador cálculo finiquito'!G31,Hoja2!C23:D44,2,TRUE))),"")</f>
        <v/>
      </c>
    </row>
    <row r="35" spans="3:23" ht="15.6" x14ac:dyDescent="0.3">
      <c r="C35" s="33" t="s">
        <v>57</v>
      </c>
      <c r="F35" s="4"/>
      <c r="K35" s="33" t="s">
        <v>44</v>
      </c>
    </row>
    <row r="37" spans="3:23" ht="15.6" x14ac:dyDescent="0.3">
      <c r="C37" s="35" t="s">
        <v>64</v>
      </c>
      <c r="D37" s="77"/>
      <c r="E37" s="24" t="s">
        <v>97</v>
      </c>
      <c r="K37" s="35" t="s">
        <v>45</v>
      </c>
      <c r="L37" s="71"/>
      <c r="R37" s="26" t="s">
        <v>100</v>
      </c>
      <c r="U37" s="30"/>
      <c r="V37" s="30"/>
      <c r="W37" s="30"/>
    </row>
    <row r="38" spans="3:23" ht="15.6" x14ac:dyDescent="0.3">
      <c r="C38" s="35" t="s">
        <v>63</v>
      </c>
      <c r="D38" s="76"/>
      <c r="E38" s="24" t="s">
        <v>102</v>
      </c>
      <c r="F38" s="2"/>
      <c r="H38" s="2"/>
      <c r="I38" s="2"/>
      <c r="K38" s="18"/>
      <c r="L38" s="39"/>
    </row>
    <row r="39" spans="3:23" ht="15.6" x14ac:dyDescent="0.3">
      <c r="D39" s="41"/>
      <c r="K39" s="35" t="s">
        <v>46</v>
      </c>
      <c r="L39" s="55">
        <f>IFERROR((IF(D21="Art. 161-1: Necesidades de la empresa",IF(OR(D26="",AND(N39&lt;=29,N39&gt;=0)),D42,0),0)),"")</f>
        <v>0</v>
      </c>
      <c r="N39" s="5">
        <f>D25-D26</f>
        <v>0</v>
      </c>
      <c r="R39" s="21" t="str">
        <f>IF(L39=0,"No aplica","")</f>
        <v>No aplica</v>
      </c>
    </row>
    <row r="40" spans="3:23" ht="15.6" x14ac:dyDescent="0.3">
      <c r="C40" s="35" t="s">
        <v>61</v>
      </c>
      <c r="D40" s="75"/>
      <c r="E40" s="25" t="s">
        <v>95</v>
      </c>
      <c r="K40" s="18"/>
      <c r="L40" s="39"/>
    </row>
    <row r="41" spans="3:23" ht="15.6" x14ac:dyDescent="0.3">
      <c r="D41" s="39"/>
      <c r="K41" s="35" t="s">
        <v>47</v>
      </c>
      <c r="L41" s="55">
        <f>IFERROR(IF(OR(D21="Art. 161-1: Necesidades de la empresa",D21="Art. 161-2: Desahucio"),IF(D33=0,0,D42*D33),0),"")</f>
        <v>0</v>
      </c>
      <c r="R41" s="21" t="str">
        <f>IF(L41=0,"No aplica","")</f>
        <v>No aplica</v>
      </c>
    </row>
    <row r="42" spans="3:23" ht="15.6" x14ac:dyDescent="0.3">
      <c r="C42" s="33" t="s">
        <v>62</v>
      </c>
      <c r="D42" s="58">
        <f>IFERROR((IF(D40="Fijo",D51,D66)),0)</f>
        <v>0</v>
      </c>
      <c r="E42" t="str">
        <f>IF(OR(D42="",D42=0,ISERROR(D42),D42&lt;90*D38),"","Tope legal")</f>
        <v/>
      </c>
      <c r="K42" s="18"/>
      <c r="L42" s="40"/>
    </row>
    <row r="43" spans="3:23" ht="31.2" x14ac:dyDescent="0.3">
      <c r="K43" s="36" t="s">
        <v>48</v>
      </c>
      <c r="L43" s="55" t="str">
        <f>IFERROR(IF(D40="Fijo",IFERROR(((D46/30)*L31),""),IFERROR((((D55+D60)/30)*L31),"")),"")</f>
        <v/>
      </c>
      <c r="R43" s="22" t="str">
        <f>IF(L43=0,"No aplica","")</f>
        <v/>
      </c>
      <c r="T43" s="23"/>
    </row>
    <row r="44" spans="3:23" ht="15.6" x14ac:dyDescent="0.3">
      <c r="C44" s="59" t="s">
        <v>58</v>
      </c>
      <c r="D44" s="60"/>
      <c r="E44" s="60"/>
      <c r="F44" s="60"/>
      <c r="G44" s="60"/>
      <c r="H44" s="60"/>
      <c r="I44" s="61"/>
      <c r="K44" s="18"/>
      <c r="L44" s="39"/>
    </row>
    <row r="45" spans="3:23" ht="15.6" x14ac:dyDescent="0.3">
      <c r="C45" s="62"/>
      <c r="D45" s="14"/>
      <c r="E45" s="14"/>
      <c r="F45" s="14"/>
      <c r="G45" s="14"/>
      <c r="H45" s="14"/>
      <c r="I45" s="63"/>
      <c r="K45" s="36" t="s">
        <v>49</v>
      </c>
      <c r="L45" s="55">
        <f>IFERROR((IF(D21="Art. 159-5: Conclusión del trabajo que dio origen al contrato (obra o faena)",IFERROR(((D42/30)*(Q45*M45)),""),0)),"")</f>
        <v>0</v>
      </c>
      <c r="M45" s="5" t="str">
        <f>IF(D21="Art. 159-5: Conclusión del trabajo que dio origen al contrato (obra o faena)",IF(D25&gt;43466,VLOOKUP(D25,Hoja2!$F$23:$G$26,2,TRUE),"No aplica"),"No aplica")</f>
        <v>No aplica</v>
      </c>
      <c r="N45" s="5" t="e">
        <f>D31*12</f>
        <v>#VALUE!</v>
      </c>
      <c r="O45" s="28" t="str">
        <f>E31</f>
        <v/>
      </c>
      <c r="P45" s="5">
        <f>IF(F31&gt;=15,1,0)</f>
        <v>1</v>
      </c>
      <c r="Q45" s="5" t="e">
        <f>SUM(N45:P45)</f>
        <v>#VALUE!</v>
      </c>
      <c r="R45" s="22" t="str">
        <f>IF(L45=0,"No aplica","")</f>
        <v>No aplica</v>
      </c>
    </row>
    <row r="46" spans="3:23" ht="15.6" x14ac:dyDescent="0.3">
      <c r="C46" s="64" t="s">
        <v>35</v>
      </c>
      <c r="D46" s="72"/>
      <c r="E46" s="25" t="s">
        <v>98</v>
      </c>
      <c r="F46" s="14"/>
      <c r="G46" s="14"/>
      <c r="H46" s="14"/>
      <c r="I46" s="63"/>
      <c r="L46" s="39"/>
    </row>
    <row r="47" spans="3:23" ht="15.6" x14ac:dyDescent="0.3">
      <c r="C47" s="64" t="s">
        <v>36</v>
      </c>
      <c r="D47" s="73"/>
      <c r="E47" s="25" t="s">
        <v>95</v>
      </c>
      <c r="F47" s="42" t="s">
        <v>39</v>
      </c>
      <c r="G47" s="14"/>
      <c r="H47" s="55">
        <f>IFERROR(IF(D47="Sí",IF(D46*25%&lt;(4.75*D37)/12,D46*25%,(4.75*D37)/12),0),"")</f>
        <v>0</v>
      </c>
      <c r="I47" s="63"/>
      <c r="K47" s="33" t="s">
        <v>50</v>
      </c>
      <c r="L47" s="58" t="str">
        <f>IFERROR((L37+L39+L41+L43+L45),"")</f>
        <v/>
      </c>
      <c r="T47" s="29"/>
    </row>
    <row r="48" spans="3:23" ht="15.6" x14ac:dyDescent="0.3">
      <c r="C48" s="64" t="s">
        <v>37</v>
      </c>
      <c r="D48" s="72"/>
      <c r="E48" s="25" t="s">
        <v>60</v>
      </c>
      <c r="F48" s="20"/>
      <c r="G48" s="15"/>
      <c r="H48" s="14"/>
      <c r="I48" s="63"/>
    </row>
    <row r="49" spans="3:20" ht="15.6" x14ac:dyDescent="0.3">
      <c r="C49" s="64" t="s">
        <v>38</v>
      </c>
      <c r="D49" s="72"/>
      <c r="E49" s="25" t="s">
        <v>60</v>
      </c>
      <c r="F49" s="20"/>
      <c r="G49" s="14"/>
      <c r="H49" s="14"/>
      <c r="I49" s="63"/>
    </row>
    <row r="50" spans="3:20" x14ac:dyDescent="0.3">
      <c r="C50" s="65"/>
      <c r="D50" s="66"/>
      <c r="E50" s="66"/>
      <c r="F50" s="67"/>
      <c r="G50" s="66"/>
      <c r="H50" s="66"/>
      <c r="I50" s="68"/>
      <c r="T50" s="9"/>
    </row>
    <row r="51" spans="3:20" hidden="1" x14ac:dyDescent="0.3">
      <c r="C51" s="1" t="s">
        <v>54</v>
      </c>
      <c r="D51" s="11">
        <f>IF((D46+H47+D48+D49)&gt;=90*D38,90*D38,D46+H47+D48+D49)</f>
        <v>0</v>
      </c>
      <c r="E51" s="10"/>
      <c r="F51" s="16"/>
      <c r="G51" s="1"/>
      <c r="H51" s="1"/>
      <c r="I51" s="1"/>
    </row>
    <row r="52" spans="3:20" x14ac:dyDescent="0.3">
      <c r="C52" s="37"/>
      <c r="D52" s="37"/>
      <c r="E52" s="37"/>
      <c r="F52" s="37"/>
      <c r="G52" s="37"/>
      <c r="H52" s="37"/>
      <c r="I52" s="37"/>
      <c r="T52" s="9"/>
    </row>
    <row r="53" spans="3:20" ht="15.6" x14ac:dyDescent="0.3">
      <c r="C53" s="59" t="s">
        <v>59</v>
      </c>
      <c r="D53" s="60"/>
      <c r="E53" s="60"/>
      <c r="F53" s="60"/>
      <c r="G53" s="60"/>
      <c r="H53" s="60"/>
      <c r="I53" s="61"/>
    </row>
    <row r="54" spans="3:20" x14ac:dyDescent="0.3">
      <c r="C54" s="62"/>
      <c r="D54" s="14"/>
      <c r="E54" s="14"/>
      <c r="F54" s="14"/>
      <c r="G54" s="14"/>
      <c r="H54" s="14"/>
      <c r="I54" s="63"/>
      <c r="R54" s="23"/>
    </row>
    <row r="55" spans="3:20" ht="15.6" x14ac:dyDescent="0.3">
      <c r="C55" s="69" t="s">
        <v>35</v>
      </c>
      <c r="D55" s="72"/>
      <c r="E55" s="26" t="s">
        <v>98</v>
      </c>
      <c r="F55" s="14"/>
      <c r="G55" s="14"/>
      <c r="H55" s="14"/>
      <c r="I55" s="63"/>
      <c r="K55" s="9"/>
    </row>
    <row r="56" spans="3:20" ht="31.2" x14ac:dyDescent="0.3">
      <c r="C56" s="69" t="s">
        <v>40</v>
      </c>
      <c r="D56" s="72"/>
      <c r="E56" s="26" t="s">
        <v>98</v>
      </c>
      <c r="F56" s="14"/>
      <c r="G56" s="14"/>
      <c r="H56" s="14"/>
      <c r="I56" s="63"/>
      <c r="K56" s="9"/>
    </row>
    <row r="57" spans="3:20" ht="31.2" x14ac:dyDescent="0.3">
      <c r="C57" s="69" t="s">
        <v>41</v>
      </c>
      <c r="D57" s="72"/>
      <c r="E57" s="26" t="s">
        <v>98</v>
      </c>
      <c r="F57" s="14"/>
      <c r="G57" s="14"/>
      <c r="H57" s="14"/>
      <c r="I57" s="63"/>
      <c r="K57" s="9"/>
    </row>
    <row r="58" spans="3:20" ht="31.2" x14ac:dyDescent="0.3">
      <c r="C58" s="69" t="s">
        <v>42</v>
      </c>
      <c r="D58" s="72"/>
      <c r="E58" s="26" t="s">
        <v>98</v>
      </c>
      <c r="F58" s="14"/>
      <c r="G58" s="14"/>
      <c r="H58" s="14"/>
      <c r="I58" s="63"/>
      <c r="K58" s="9"/>
    </row>
    <row r="59" spans="3:20" ht="15.6" x14ac:dyDescent="0.3">
      <c r="C59" s="69"/>
      <c r="D59" s="14"/>
      <c r="E59" s="14"/>
      <c r="F59" s="14"/>
      <c r="G59" s="14"/>
      <c r="H59" s="14"/>
      <c r="I59" s="63"/>
    </row>
    <row r="60" spans="3:20" ht="31.2" x14ac:dyDescent="0.3">
      <c r="C60" s="69" t="s">
        <v>43</v>
      </c>
      <c r="D60" s="55">
        <f>IFERROR(AVERAGE(D56:D58),0)</f>
        <v>0</v>
      </c>
      <c r="E60" s="14"/>
      <c r="F60" s="14"/>
      <c r="G60" s="14"/>
      <c r="H60" s="14"/>
      <c r="I60" s="63"/>
    </row>
    <row r="61" spans="3:20" ht="15.6" x14ac:dyDescent="0.3">
      <c r="C61" s="69"/>
      <c r="D61" s="14"/>
      <c r="E61" s="14"/>
      <c r="F61" s="14"/>
      <c r="G61" s="14"/>
      <c r="H61" s="14"/>
      <c r="I61" s="63"/>
    </row>
    <row r="62" spans="3:20" ht="15.6" x14ac:dyDescent="0.3">
      <c r="C62" s="69" t="s">
        <v>36</v>
      </c>
      <c r="D62" s="49"/>
      <c r="E62" s="26" t="s">
        <v>95</v>
      </c>
      <c r="F62" s="42" t="s">
        <v>39</v>
      </c>
      <c r="G62" s="14"/>
      <c r="H62" s="55">
        <f>IFERROR((IF(D62="Sí",IF((D55+D60)*25%&lt;(4.75*$D$37)/12,(D55+D60)*25%,(4.75*$D$37)/12),0)),"")</f>
        <v>0</v>
      </c>
      <c r="I62" s="63"/>
    </row>
    <row r="63" spans="3:20" ht="15.6" x14ac:dyDescent="0.3">
      <c r="C63" s="69" t="s">
        <v>37</v>
      </c>
      <c r="D63" s="71"/>
      <c r="E63" s="26" t="s">
        <v>60</v>
      </c>
      <c r="F63" s="20"/>
      <c r="G63" s="14"/>
      <c r="H63" s="14"/>
      <c r="I63" s="63"/>
    </row>
    <row r="64" spans="3:20" ht="15.6" x14ac:dyDescent="0.3">
      <c r="C64" s="69" t="s">
        <v>38</v>
      </c>
      <c r="D64" s="71"/>
      <c r="E64" s="26" t="s">
        <v>60</v>
      </c>
      <c r="F64" s="20"/>
      <c r="G64" s="14"/>
      <c r="H64" s="14"/>
      <c r="I64" s="63"/>
    </row>
    <row r="65" spans="3:9" x14ac:dyDescent="0.3">
      <c r="C65" s="65"/>
      <c r="D65" s="66"/>
      <c r="E65" s="66"/>
      <c r="F65" s="66"/>
      <c r="G65" s="66"/>
      <c r="H65" s="66"/>
      <c r="I65" s="68"/>
    </row>
    <row r="66" spans="3:9" hidden="1" x14ac:dyDescent="0.3">
      <c r="C66" s="1" t="s">
        <v>55</v>
      </c>
      <c r="D66" s="13">
        <f>IFERROR((IF((D55+D60+H62+D63+D64)&gt;=90*D38,90*D38,(D55+D60+H62+D63+D64))),"")</f>
        <v>0</v>
      </c>
      <c r="E66" s="1"/>
      <c r="F66" s="1"/>
      <c r="G66" s="1"/>
      <c r="H66" s="1"/>
      <c r="I66" s="1"/>
    </row>
    <row r="67" spans="3:9" x14ac:dyDescent="0.3">
      <c r="C67" s="1"/>
      <c r="D67" s="1"/>
      <c r="E67" s="1"/>
      <c r="F67" s="1"/>
      <c r="G67" s="1"/>
      <c r="H67" s="1"/>
      <c r="I67" s="1"/>
    </row>
    <row r="68" spans="3:9" x14ac:dyDescent="0.3">
      <c r="C68" s="1"/>
      <c r="D68" s="1"/>
      <c r="E68" s="1"/>
      <c r="F68" s="1"/>
      <c r="G68" s="1"/>
      <c r="H68" s="1"/>
      <c r="I68" s="1"/>
    </row>
    <row r="69" spans="3:9" x14ac:dyDescent="0.3">
      <c r="C69" s="1"/>
      <c r="D69" s="1"/>
      <c r="E69" s="1"/>
      <c r="F69" s="1"/>
      <c r="G69" s="1"/>
      <c r="H69" s="1"/>
      <c r="I69" s="1"/>
    </row>
    <row r="70" spans="3:9" x14ac:dyDescent="0.3">
      <c r="C70" s="1"/>
      <c r="D70" s="1"/>
      <c r="E70" s="1"/>
      <c r="F70" s="1"/>
      <c r="G70" s="1"/>
      <c r="H70" s="1"/>
      <c r="I70" s="1"/>
    </row>
    <row r="71" spans="3:9" x14ac:dyDescent="0.3">
      <c r="C71" s="1"/>
      <c r="D71" s="1"/>
      <c r="E71" s="1"/>
      <c r="F71" s="1"/>
      <c r="G71" s="1"/>
      <c r="H71" s="1"/>
      <c r="I71" s="1"/>
    </row>
    <row r="73" spans="3:9" x14ac:dyDescent="0.3">
      <c r="D73" s="9"/>
    </row>
  </sheetData>
  <mergeCells count="11">
    <mergeCell ref="D10:I10"/>
    <mergeCell ref="D11:I11"/>
    <mergeCell ref="D21:I21"/>
    <mergeCell ref="L6:V6"/>
    <mergeCell ref="L7:V7"/>
    <mergeCell ref="L8:V8"/>
    <mergeCell ref="L9:V9"/>
    <mergeCell ref="D6:I6"/>
    <mergeCell ref="D7:I7"/>
    <mergeCell ref="D8:I8"/>
    <mergeCell ref="D9:I9"/>
  </mergeCells>
  <dataValidations disablePrompts="1" count="2">
    <dataValidation type="list" allowBlank="1" showInputMessage="1" showErrorMessage="1" sqref="D62 D47 L21" xr:uid="{DF4449F0-9A16-4239-B693-81D95AF3ABE2}">
      <formula1>"Sí,No"</formula1>
    </dataValidation>
    <dataValidation type="list" allowBlank="1" showInputMessage="1" showErrorMessage="1" sqref="D43 D40" xr:uid="{BC8CFBA8-3673-4A77-A6C5-43F3C9446F26}">
      <formula1>"Fijo,Variable"</formula1>
    </dataValidation>
  </dataValidations>
  <pageMargins left="0.7" right="0.7" top="0.75" bottom="0.75" header="0.3" footer="0.3"/>
  <pageSetup orientation="portrait" r:id="rId1"/>
  <ignoredErrors>
    <ignoredError sqref="D60" formulaRange="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8CD2666-54B5-4923-9BD3-C2A5AB8C43D5}">
          <x14:formula1>
            <xm:f>Hoja2!$B$4:$B$18</xm:f>
          </x14:formula1>
          <xm:sqref>D21:D22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0793-9713-4A26-864D-18A92BB5B5A0}">
  <dimension ref="B2:V2"/>
  <sheetViews>
    <sheetView showGridLines="0" zoomScale="60" zoomScaleNormal="60" workbookViewId="0">
      <selection activeCell="K82" sqref="K82"/>
    </sheetView>
  </sheetViews>
  <sheetFormatPr baseColWidth="10" defaultRowHeight="14.4" x14ac:dyDescent="0.3"/>
  <cols>
    <col min="1" max="1" width="3.6640625" customWidth="1"/>
  </cols>
  <sheetData>
    <row r="2" spans="2:22" ht="54.75" customHeight="1" x14ac:dyDescent="0.3">
      <c r="B2" s="32"/>
      <c r="C2" s="32"/>
      <c r="D2" s="32"/>
      <c r="E2" s="32"/>
      <c r="F2" s="32"/>
      <c r="G2" s="32"/>
      <c r="H2" s="32"/>
      <c r="I2" s="32"/>
      <c r="J2" s="32"/>
      <c r="K2" s="32"/>
      <c r="L2" s="32"/>
      <c r="M2" s="32"/>
      <c r="N2" s="32"/>
      <c r="O2" s="32"/>
      <c r="P2" s="32"/>
      <c r="Q2" s="32"/>
      <c r="R2" s="32"/>
      <c r="S2" s="32"/>
      <c r="T2" s="32"/>
      <c r="U2" s="32"/>
      <c r="V2" s="3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45122-C59D-4842-B81C-1C3FEC3FBDA2}">
  <sheetPr codeName="Hoja2"/>
  <dimension ref="B4:G53"/>
  <sheetViews>
    <sheetView workbookViewId="0">
      <selection activeCell="H47" sqref="H47"/>
    </sheetView>
  </sheetViews>
  <sheetFormatPr baseColWidth="10" defaultRowHeight="14.4" x14ac:dyDescent="0.3"/>
  <sheetData>
    <row r="4" spans="2:2" x14ac:dyDescent="0.3">
      <c r="B4" t="s">
        <v>17</v>
      </c>
    </row>
    <row r="5" spans="2:2" x14ac:dyDescent="0.3">
      <c r="B5" t="s">
        <v>18</v>
      </c>
    </row>
    <row r="6" spans="2:2" x14ac:dyDescent="0.3">
      <c r="B6" t="s">
        <v>19</v>
      </c>
    </row>
    <row r="7" spans="2:2" x14ac:dyDescent="0.3">
      <c r="B7" t="s">
        <v>20</v>
      </c>
    </row>
    <row r="8" spans="2:2" x14ac:dyDescent="0.3">
      <c r="B8" t="s">
        <v>21</v>
      </c>
    </row>
    <row r="9" spans="2:2" x14ac:dyDescent="0.3">
      <c r="B9" t="s">
        <v>22</v>
      </c>
    </row>
    <row r="10" spans="2:2" x14ac:dyDescent="0.3">
      <c r="B10" t="s">
        <v>10</v>
      </c>
    </row>
    <row r="11" spans="2:2" x14ac:dyDescent="0.3">
      <c r="B11" t="s">
        <v>11</v>
      </c>
    </row>
    <row r="12" spans="2:2" x14ac:dyDescent="0.3">
      <c r="B12" t="s">
        <v>12</v>
      </c>
    </row>
    <row r="13" spans="2:2" x14ac:dyDescent="0.3">
      <c r="B13" t="s">
        <v>13</v>
      </c>
    </row>
    <row r="14" spans="2:2" x14ac:dyDescent="0.3">
      <c r="B14" t="s">
        <v>14</v>
      </c>
    </row>
    <row r="15" spans="2:2" x14ac:dyDescent="0.3">
      <c r="B15" t="s">
        <v>15</v>
      </c>
    </row>
    <row r="16" spans="2:2" x14ac:dyDescent="0.3">
      <c r="B16" t="s">
        <v>16</v>
      </c>
    </row>
    <row r="17" spans="2:7" x14ac:dyDescent="0.3">
      <c r="B17" t="s">
        <v>8</v>
      </c>
    </row>
    <row r="18" spans="2:7" x14ac:dyDescent="0.3">
      <c r="B18" t="s">
        <v>9</v>
      </c>
    </row>
    <row r="23" spans="2:7" x14ac:dyDescent="0.3">
      <c r="B23">
        <v>0.55555555555555536</v>
      </c>
      <c r="C23">
        <v>0</v>
      </c>
      <c r="D23">
        <v>0</v>
      </c>
      <c r="F23" s="3">
        <v>43466</v>
      </c>
      <c r="G23">
        <v>1</v>
      </c>
    </row>
    <row r="24" spans="2:7" x14ac:dyDescent="0.3">
      <c r="C24">
        <v>1</v>
      </c>
      <c r="D24">
        <v>1</v>
      </c>
      <c r="F24" s="3">
        <v>44013</v>
      </c>
      <c r="G24">
        <v>1.5</v>
      </c>
    </row>
    <row r="25" spans="2:7" x14ac:dyDescent="0.3">
      <c r="C25">
        <f>1+B23</f>
        <v>1.5555555555555554</v>
      </c>
      <c r="D25">
        <v>1</v>
      </c>
      <c r="F25" s="3">
        <v>44378</v>
      </c>
      <c r="G25">
        <v>2</v>
      </c>
    </row>
    <row r="26" spans="2:7" x14ac:dyDescent="0.3">
      <c r="C26">
        <v>1.6</v>
      </c>
      <c r="D26">
        <v>2</v>
      </c>
      <c r="F26" s="3">
        <v>44562</v>
      </c>
      <c r="G26">
        <v>2.5</v>
      </c>
    </row>
    <row r="27" spans="2:7" x14ac:dyDescent="0.3">
      <c r="C27">
        <f>2+B23</f>
        <v>2.5555555555555554</v>
      </c>
      <c r="D27">
        <v>2</v>
      </c>
    </row>
    <row r="28" spans="2:7" x14ac:dyDescent="0.3">
      <c r="C28">
        <v>2.6</v>
      </c>
      <c r="D28">
        <v>3</v>
      </c>
    </row>
    <row r="29" spans="2:7" x14ac:dyDescent="0.3">
      <c r="C29">
        <f>3+B23</f>
        <v>3.5555555555555554</v>
      </c>
      <c r="D29">
        <v>3</v>
      </c>
    </row>
    <row r="30" spans="2:7" x14ac:dyDescent="0.3">
      <c r="C30">
        <v>3.6</v>
      </c>
      <c r="D30">
        <v>4</v>
      </c>
    </row>
    <row r="31" spans="2:7" x14ac:dyDescent="0.3">
      <c r="C31">
        <f>4+B23</f>
        <v>4.5555555555555554</v>
      </c>
      <c r="D31">
        <v>4</v>
      </c>
    </row>
    <row r="32" spans="2:7" x14ac:dyDescent="0.3">
      <c r="C32">
        <v>4.5999999999999996</v>
      </c>
      <c r="D32">
        <v>5</v>
      </c>
    </row>
    <row r="33" spans="2:4" x14ac:dyDescent="0.3">
      <c r="C33">
        <f>5+B23</f>
        <v>5.5555555555555554</v>
      </c>
      <c r="D33">
        <v>5</v>
      </c>
    </row>
    <row r="34" spans="2:4" x14ac:dyDescent="0.3">
      <c r="C34">
        <v>5.6</v>
      </c>
      <c r="D34">
        <v>6</v>
      </c>
    </row>
    <row r="35" spans="2:4" x14ac:dyDescent="0.3">
      <c r="C35">
        <f>6+B23</f>
        <v>6.5555555555555554</v>
      </c>
      <c r="D35">
        <v>6</v>
      </c>
    </row>
    <row r="36" spans="2:4" x14ac:dyDescent="0.3">
      <c r="C36">
        <v>6.6</v>
      </c>
      <c r="D36">
        <v>7</v>
      </c>
    </row>
    <row r="37" spans="2:4" x14ac:dyDescent="0.3">
      <c r="C37">
        <f>7+B23</f>
        <v>7.5555555555555554</v>
      </c>
      <c r="D37">
        <v>7</v>
      </c>
    </row>
    <row r="38" spans="2:4" x14ac:dyDescent="0.3">
      <c r="C38">
        <v>7.6</v>
      </c>
      <c r="D38">
        <v>8</v>
      </c>
    </row>
    <row r="39" spans="2:4" x14ac:dyDescent="0.3">
      <c r="C39">
        <f>8+B23</f>
        <v>8.5555555555555554</v>
      </c>
      <c r="D39">
        <v>8</v>
      </c>
    </row>
    <row r="40" spans="2:4" x14ac:dyDescent="0.3">
      <c r="C40">
        <v>8.6</v>
      </c>
      <c r="D40">
        <v>9</v>
      </c>
    </row>
    <row r="41" spans="2:4" x14ac:dyDescent="0.3">
      <c r="C41">
        <f>9+B23</f>
        <v>9.5555555555555554</v>
      </c>
      <c r="D41">
        <v>9</v>
      </c>
    </row>
    <row r="42" spans="2:4" x14ac:dyDescent="0.3">
      <c r="C42">
        <v>9.6</v>
      </c>
      <c r="D42">
        <v>10</v>
      </c>
    </row>
    <row r="43" spans="2:4" x14ac:dyDescent="0.3">
      <c r="C43">
        <f>10+B23</f>
        <v>10.555555555555555</v>
      </c>
      <c r="D43">
        <v>10</v>
      </c>
    </row>
    <row r="44" spans="2:4" x14ac:dyDescent="0.3">
      <c r="C44">
        <v>10.6</v>
      </c>
      <c r="D44">
        <v>11</v>
      </c>
    </row>
    <row r="46" spans="2:4" x14ac:dyDescent="0.3">
      <c r="B46">
        <f>IF(D25="","",IFERROR(IF(AND(D24="",D25=""),"",(D25-DATE(YEAR(D25),MONTH(D25),1))),""))</f>
        <v>0</v>
      </c>
    </row>
    <row r="51" spans="2:3" x14ac:dyDescent="0.3">
      <c r="B51" s="3"/>
      <c r="C51" s="3"/>
    </row>
    <row r="52" spans="2:3" x14ac:dyDescent="0.3">
      <c r="B52" s="3"/>
      <c r="C52" s="3"/>
    </row>
    <row r="53" spans="2:3" x14ac:dyDescent="0.3">
      <c r="B53" s="3"/>
      <c r="C53" s="3"/>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7E25-FE46-42EF-B377-9982E84D85E8}">
  <sheetPr codeName="Hoja3"/>
  <dimension ref="C1:M60"/>
  <sheetViews>
    <sheetView workbookViewId="0">
      <selection activeCell="E2" sqref="E2"/>
    </sheetView>
  </sheetViews>
  <sheetFormatPr baseColWidth="10" defaultRowHeight="14.4" x14ac:dyDescent="0.3"/>
  <cols>
    <col min="3" max="3" width="10.44140625" bestFit="1" customWidth="1"/>
    <col min="4" max="4" width="47.5546875" bestFit="1" customWidth="1"/>
    <col min="9" max="10" width="13.6640625" customWidth="1"/>
    <col min="11" max="11" width="11.88671875" bestFit="1" customWidth="1"/>
  </cols>
  <sheetData>
    <row r="1" spans="3:13" x14ac:dyDescent="0.3">
      <c r="E1" t="str">
        <f>IFERROR(ROUND('Simulador cálculo finiquito'!L26,0),"")</f>
        <v/>
      </c>
    </row>
    <row r="2" spans="3:13" x14ac:dyDescent="0.3">
      <c r="F2" s="3">
        <f>'Simulador cálculo finiquito'!D25+1</f>
        <v>1</v>
      </c>
      <c r="G2">
        <f>WEEKDAY(F2,2)</f>
        <v>7</v>
      </c>
      <c r="H2" t="str">
        <f>VLOOKUP(G2,$L$2:$M$8,2,0)</f>
        <v>Domingo</v>
      </c>
      <c r="I2" t="str">
        <f>IF(ISERROR(VLOOKUP(F2,$C$4:$D$21,2,0)),"","Festivo")</f>
        <v/>
      </c>
      <c r="J2" t="str">
        <f>IF(AND(I2="Festivo",OR(H2="Domingo",H2="Sábado")),"No","")</f>
        <v/>
      </c>
      <c r="L2">
        <v>1</v>
      </c>
      <c r="M2" t="s">
        <v>65</v>
      </c>
    </row>
    <row r="3" spans="3:13" x14ac:dyDescent="0.3">
      <c r="C3" t="s">
        <v>72</v>
      </c>
      <c r="D3" t="s">
        <v>73</v>
      </c>
      <c r="F3" s="3">
        <f>F2+1</f>
        <v>2</v>
      </c>
      <c r="G3">
        <f t="shared" ref="G3:G60" si="0">WEEKDAY(F3,2)</f>
        <v>1</v>
      </c>
      <c r="H3" t="str">
        <f t="shared" ref="H3:H60" si="1">VLOOKUP(G3,$L$2:$M$8,2,0)</f>
        <v>Lunes</v>
      </c>
      <c r="I3" t="str">
        <f t="shared" ref="I3:I60" si="2">IF(ISERROR(VLOOKUP(F3,$C$4:$D$21,2,0)),"","Festivo")</f>
        <v/>
      </c>
      <c r="J3" t="str">
        <f t="shared" ref="J3:J60" si="3">IF(AND(I3="Festivo",OR(H3="Domingo",H3="Sábado")),"No","")</f>
        <v/>
      </c>
      <c r="L3">
        <v>2</v>
      </c>
      <c r="M3" t="s">
        <v>66</v>
      </c>
    </row>
    <row r="4" spans="3:13" x14ac:dyDescent="0.3">
      <c r="C4" s="3">
        <v>44562</v>
      </c>
      <c r="D4" s="3" t="s">
        <v>74</v>
      </c>
      <c r="F4" s="3">
        <f t="shared" ref="F4:F60" si="4">F3+1</f>
        <v>3</v>
      </c>
      <c r="G4">
        <f t="shared" si="0"/>
        <v>2</v>
      </c>
      <c r="H4" t="str">
        <f t="shared" si="1"/>
        <v>Martes</v>
      </c>
      <c r="I4" t="str">
        <f t="shared" si="2"/>
        <v/>
      </c>
      <c r="J4" t="str">
        <f t="shared" si="3"/>
        <v/>
      </c>
      <c r="L4">
        <v>3</v>
      </c>
      <c r="M4" t="s">
        <v>67</v>
      </c>
    </row>
    <row r="5" spans="3:13" x14ac:dyDescent="0.3">
      <c r="C5" s="3">
        <v>44621</v>
      </c>
      <c r="D5" s="3" t="s">
        <v>75</v>
      </c>
      <c r="F5" s="3">
        <f t="shared" si="4"/>
        <v>4</v>
      </c>
      <c r="G5">
        <f t="shared" si="0"/>
        <v>3</v>
      </c>
      <c r="H5" t="str">
        <f t="shared" si="1"/>
        <v>Miércoles</v>
      </c>
      <c r="I5" t="str">
        <f t="shared" si="2"/>
        <v/>
      </c>
      <c r="J5" t="str">
        <f t="shared" si="3"/>
        <v/>
      </c>
      <c r="L5">
        <v>4</v>
      </c>
      <c r="M5" t="s">
        <v>68</v>
      </c>
    </row>
    <row r="6" spans="3:13" x14ac:dyDescent="0.3">
      <c r="C6" s="3">
        <v>44666</v>
      </c>
      <c r="D6" s="3" t="s">
        <v>76</v>
      </c>
      <c r="F6" s="3">
        <f t="shared" si="4"/>
        <v>5</v>
      </c>
      <c r="G6">
        <f t="shared" si="0"/>
        <v>4</v>
      </c>
      <c r="H6" t="str">
        <f t="shared" si="1"/>
        <v>Jueves</v>
      </c>
      <c r="I6" t="str">
        <f t="shared" si="2"/>
        <v/>
      </c>
      <c r="J6" t="str">
        <f t="shared" si="3"/>
        <v/>
      </c>
      <c r="L6">
        <v>5</v>
      </c>
      <c r="M6" t="s">
        <v>69</v>
      </c>
    </row>
    <row r="7" spans="3:13" x14ac:dyDescent="0.3">
      <c r="C7" s="3">
        <v>44668</v>
      </c>
      <c r="D7" s="3" t="s">
        <v>77</v>
      </c>
      <c r="F7" s="3">
        <f t="shared" si="4"/>
        <v>6</v>
      </c>
      <c r="G7">
        <f t="shared" si="0"/>
        <v>5</v>
      </c>
      <c r="H7" t="str">
        <f t="shared" si="1"/>
        <v>Viernes</v>
      </c>
      <c r="I7" t="str">
        <f t="shared" si="2"/>
        <v/>
      </c>
      <c r="J7" t="str">
        <f t="shared" si="3"/>
        <v/>
      </c>
      <c r="L7">
        <v>6</v>
      </c>
      <c r="M7" t="s">
        <v>70</v>
      </c>
    </row>
    <row r="8" spans="3:13" x14ac:dyDescent="0.3">
      <c r="C8" s="3">
        <v>44682</v>
      </c>
      <c r="D8" s="3" t="s">
        <v>78</v>
      </c>
      <c r="F8" s="3">
        <f t="shared" si="4"/>
        <v>7</v>
      </c>
      <c r="G8">
        <f t="shared" si="0"/>
        <v>6</v>
      </c>
      <c r="H8" t="str">
        <f t="shared" si="1"/>
        <v>Sábado</v>
      </c>
      <c r="I8" t="str">
        <f t="shared" si="2"/>
        <v/>
      </c>
      <c r="J8" t="str">
        <f t="shared" si="3"/>
        <v/>
      </c>
      <c r="L8">
        <v>7</v>
      </c>
      <c r="M8" t="s">
        <v>71</v>
      </c>
    </row>
    <row r="9" spans="3:13" x14ac:dyDescent="0.3">
      <c r="C9" s="3">
        <v>44702</v>
      </c>
      <c r="D9" s="3" t="s">
        <v>79</v>
      </c>
      <c r="F9" s="3">
        <f t="shared" si="4"/>
        <v>8</v>
      </c>
      <c r="G9">
        <f t="shared" si="0"/>
        <v>7</v>
      </c>
      <c r="H9" t="str">
        <f t="shared" si="1"/>
        <v>Domingo</v>
      </c>
      <c r="I9" t="str">
        <f t="shared" si="2"/>
        <v/>
      </c>
      <c r="J9" t="str">
        <f t="shared" si="3"/>
        <v/>
      </c>
    </row>
    <row r="10" spans="3:13" x14ac:dyDescent="0.3">
      <c r="C10" s="3">
        <v>44719</v>
      </c>
      <c r="D10" s="3" t="s">
        <v>80</v>
      </c>
      <c r="F10" s="3">
        <f t="shared" si="4"/>
        <v>9</v>
      </c>
      <c r="G10">
        <f t="shared" si="0"/>
        <v>1</v>
      </c>
      <c r="H10" t="str">
        <f t="shared" si="1"/>
        <v>Lunes</v>
      </c>
      <c r="I10" t="str">
        <f t="shared" si="2"/>
        <v/>
      </c>
      <c r="J10" t="str">
        <f t="shared" si="3"/>
        <v/>
      </c>
    </row>
    <row r="11" spans="3:13" x14ac:dyDescent="0.3">
      <c r="C11" s="3">
        <v>44739</v>
      </c>
      <c r="D11" s="3" t="s">
        <v>81</v>
      </c>
      <c r="F11" s="3">
        <f t="shared" si="4"/>
        <v>10</v>
      </c>
      <c r="G11">
        <f t="shared" si="0"/>
        <v>2</v>
      </c>
      <c r="H11" t="str">
        <f t="shared" si="1"/>
        <v>Martes</v>
      </c>
      <c r="I11" t="str">
        <f t="shared" si="2"/>
        <v/>
      </c>
      <c r="J11" t="str">
        <f t="shared" si="3"/>
        <v/>
      </c>
    </row>
    <row r="12" spans="3:13" x14ac:dyDescent="0.3">
      <c r="C12" s="3">
        <v>44741</v>
      </c>
      <c r="D12" s="3" t="s">
        <v>82</v>
      </c>
      <c r="F12" s="3">
        <f t="shared" si="4"/>
        <v>11</v>
      </c>
      <c r="G12">
        <f t="shared" si="0"/>
        <v>3</v>
      </c>
      <c r="H12" t="str">
        <f t="shared" si="1"/>
        <v>Miércoles</v>
      </c>
      <c r="I12" t="str">
        <f t="shared" si="2"/>
        <v/>
      </c>
      <c r="J12" t="str">
        <f t="shared" si="3"/>
        <v/>
      </c>
    </row>
    <row r="13" spans="3:13" x14ac:dyDescent="0.3">
      <c r="C13" s="3">
        <v>44758</v>
      </c>
      <c r="D13" s="3" t="s">
        <v>83</v>
      </c>
      <c r="F13" s="3">
        <f t="shared" si="4"/>
        <v>12</v>
      </c>
      <c r="G13">
        <f t="shared" si="0"/>
        <v>4</v>
      </c>
      <c r="H13" t="str">
        <f t="shared" si="1"/>
        <v>Jueves</v>
      </c>
      <c r="I13" t="str">
        <f t="shared" si="2"/>
        <v/>
      </c>
      <c r="J13" t="str">
        <f t="shared" si="3"/>
        <v/>
      </c>
    </row>
    <row r="14" spans="3:13" x14ac:dyDescent="0.3">
      <c r="C14" s="3">
        <v>44788</v>
      </c>
      <c r="D14" s="3" t="s">
        <v>84</v>
      </c>
      <c r="F14" s="3">
        <f t="shared" si="4"/>
        <v>13</v>
      </c>
      <c r="G14">
        <f t="shared" si="0"/>
        <v>5</v>
      </c>
      <c r="H14" t="str">
        <f t="shared" si="1"/>
        <v>Viernes</v>
      </c>
      <c r="I14" t="str">
        <f t="shared" si="2"/>
        <v/>
      </c>
      <c r="J14" t="str">
        <f t="shared" si="3"/>
        <v/>
      </c>
      <c r="L14">
        <f>COUNTIF(H2:H60,"Sábado")+COUNTIF(H2:H60,"Domingo")</f>
        <v>17</v>
      </c>
      <c r="M14" t="s">
        <v>92</v>
      </c>
    </row>
    <row r="15" spans="3:13" x14ac:dyDescent="0.3">
      <c r="C15" s="3">
        <v>44822</v>
      </c>
      <c r="D15" s="3" t="s">
        <v>85</v>
      </c>
      <c r="F15" s="3">
        <f t="shared" si="4"/>
        <v>14</v>
      </c>
      <c r="G15">
        <f t="shared" si="0"/>
        <v>6</v>
      </c>
      <c r="H15" t="str">
        <f t="shared" si="1"/>
        <v>Sábado</v>
      </c>
      <c r="I15" t="str">
        <f t="shared" si="2"/>
        <v/>
      </c>
      <c r="J15" t="str">
        <f t="shared" si="3"/>
        <v/>
      </c>
      <c r="L15">
        <f>COUNTIFS(I2:I60,"Festivo",J2:J60,"")</f>
        <v>0</v>
      </c>
      <c r="M15" t="s">
        <v>93</v>
      </c>
    </row>
    <row r="16" spans="3:13" x14ac:dyDescent="0.3">
      <c r="C16" s="3">
        <v>44823</v>
      </c>
      <c r="D16" s="3" t="s">
        <v>86</v>
      </c>
      <c r="F16" s="3">
        <f t="shared" si="4"/>
        <v>15</v>
      </c>
      <c r="G16">
        <f t="shared" si="0"/>
        <v>7</v>
      </c>
      <c r="H16" t="str">
        <f t="shared" si="1"/>
        <v>Domingo</v>
      </c>
      <c r="I16" t="str">
        <f t="shared" si="2"/>
        <v/>
      </c>
      <c r="J16" t="str">
        <f t="shared" si="3"/>
        <v/>
      </c>
    </row>
    <row r="17" spans="3:10" x14ac:dyDescent="0.3">
      <c r="C17" s="3">
        <v>44865</v>
      </c>
      <c r="D17" s="3" t="s">
        <v>87</v>
      </c>
      <c r="F17" s="3">
        <f t="shared" si="4"/>
        <v>16</v>
      </c>
      <c r="G17">
        <f t="shared" si="0"/>
        <v>1</v>
      </c>
      <c r="H17" t="str">
        <f t="shared" si="1"/>
        <v>Lunes</v>
      </c>
      <c r="I17" t="str">
        <f t="shared" si="2"/>
        <v/>
      </c>
      <c r="J17" t="str">
        <f t="shared" si="3"/>
        <v/>
      </c>
    </row>
    <row r="18" spans="3:10" x14ac:dyDescent="0.3">
      <c r="C18" s="3">
        <v>44865</v>
      </c>
      <c r="D18" s="3" t="s">
        <v>88</v>
      </c>
      <c r="F18" s="3">
        <f>F17+1</f>
        <v>17</v>
      </c>
      <c r="G18">
        <f t="shared" si="0"/>
        <v>2</v>
      </c>
      <c r="H18" t="str">
        <f t="shared" si="1"/>
        <v>Martes</v>
      </c>
      <c r="I18" t="str">
        <f t="shared" si="2"/>
        <v/>
      </c>
      <c r="J18" t="str">
        <f t="shared" si="3"/>
        <v/>
      </c>
    </row>
    <row r="19" spans="3:10" x14ac:dyDescent="0.3">
      <c r="C19" s="3">
        <v>44866</v>
      </c>
      <c r="D19" s="3" t="s">
        <v>89</v>
      </c>
      <c r="F19" s="3">
        <f t="shared" si="4"/>
        <v>18</v>
      </c>
      <c r="G19">
        <f t="shared" si="0"/>
        <v>3</v>
      </c>
      <c r="H19" t="str">
        <f t="shared" si="1"/>
        <v>Miércoles</v>
      </c>
      <c r="I19" t="str">
        <f t="shared" si="2"/>
        <v/>
      </c>
      <c r="J19" t="str">
        <f t="shared" si="3"/>
        <v/>
      </c>
    </row>
    <row r="20" spans="3:10" x14ac:dyDescent="0.3">
      <c r="C20" s="3">
        <v>44903</v>
      </c>
      <c r="D20" s="3" t="s">
        <v>90</v>
      </c>
      <c r="F20" s="3">
        <f t="shared" si="4"/>
        <v>19</v>
      </c>
      <c r="G20">
        <f t="shared" si="0"/>
        <v>4</v>
      </c>
      <c r="H20" t="str">
        <f t="shared" si="1"/>
        <v>Jueves</v>
      </c>
      <c r="I20" t="str">
        <f t="shared" si="2"/>
        <v/>
      </c>
      <c r="J20" t="str">
        <f t="shared" si="3"/>
        <v/>
      </c>
    </row>
    <row r="21" spans="3:10" x14ac:dyDescent="0.3">
      <c r="C21" s="3">
        <v>44920</v>
      </c>
      <c r="D21" s="3" t="s">
        <v>91</v>
      </c>
      <c r="F21" s="3">
        <f t="shared" si="4"/>
        <v>20</v>
      </c>
      <c r="G21">
        <f t="shared" si="0"/>
        <v>5</v>
      </c>
      <c r="H21" t="str">
        <f t="shared" si="1"/>
        <v>Viernes</v>
      </c>
      <c r="I21" t="str">
        <f t="shared" si="2"/>
        <v/>
      </c>
      <c r="J21" t="str">
        <f t="shared" si="3"/>
        <v/>
      </c>
    </row>
    <row r="22" spans="3:10" x14ac:dyDescent="0.3">
      <c r="C22" s="3"/>
      <c r="D22" s="3"/>
      <c r="F22" s="3">
        <f t="shared" si="4"/>
        <v>21</v>
      </c>
      <c r="G22">
        <f t="shared" si="0"/>
        <v>6</v>
      </c>
      <c r="H22" t="str">
        <f t="shared" si="1"/>
        <v>Sábado</v>
      </c>
      <c r="I22" t="str">
        <f t="shared" si="2"/>
        <v/>
      </c>
      <c r="J22" t="str">
        <f t="shared" si="3"/>
        <v/>
      </c>
    </row>
    <row r="23" spans="3:10" x14ac:dyDescent="0.3">
      <c r="D23" s="3"/>
      <c r="F23" s="3">
        <f t="shared" si="4"/>
        <v>22</v>
      </c>
      <c r="G23">
        <f t="shared" si="0"/>
        <v>7</v>
      </c>
      <c r="H23" t="str">
        <f t="shared" si="1"/>
        <v>Domingo</v>
      </c>
      <c r="I23" t="str">
        <f t="shared" si="2"/>
        <v/>
      </c>
      <c r="J23" t="str">
        <f t="shared" si="3"/>
        <v/>
      </c>
    </row>
    <row r="24" spans="3:10" x14ac:dyDescent="0.3">
      <c r="D24" s="3"/>
      <c r="F24" s="3">
        <f t="shared" si="4"/>
        <v>23</v>
      </c>
      <c r="G24">
        <f t="shared" si="0"/>
        <v>1</v>
      </c>
      <c r="H24" t="str">
        <f t="shared" si="1"/>
        <v>Lunes</v>
      </c>
      <c r="I24" t="str">
        <f t="shared" si="2"/>
        <v/>
      </c>
      <c r="J24" t="str">
        <f t="shared" si="3"/>
        <v/>
      </c>
    </row>
    <row r="25" spans="3:10" x14ac:dyDescent="0.3">
      <c r="D25" s="3"/>
      <c r="F25" s="3">
        <f t="shared" si="4"/>
        <v>24</v>
      </c>
      <c r="G25">
        <f t="shared" si="0"/>
        <v>2</v>
      </c>
      <c r="H25" t="str">
        <f t="shared" si="1"/>
        <v>Martes</v>
      </c>
      <c r="I25" t="str">
        <f t="shared" si="2"/>
        <v/>
      </c>
      <c r="J25" t="str">
        <f t="shared" si="3"/>
        <v/>
      </c>
    </row>
    <row r="26" spans="3:10" x14ac:dyDescent="0.3">
      <c r="D26" s="3"/>
      <c r="F26" s="3">
        <f t="shared" si="4"/>
        <v>25</v>
      </c>
      <c r="G26">
        <f t="shared" si="0"/>
        <v>3</v>
      </c>
      <c r="H26" t="str">
        <f t="shared" si="1"/>
        <v>Miércoles</v>
      </c>
      <c r="I26" t="str">
        <f t="shared" si="2"/>
        <v/>
      </c>
      <c r="J26" t="str">
        <f t="shared" si="3"/>
        <v/>
      </c>
    </row>
    <row r="27" spans="3:10" x14ac:dyDescent="0.3">
      <c r="D27" s="3"/>
      <c r="F27" s="3">
        <f t="shared" si="4"/>
        <v>26</v>
      </c>
      <c r="G27">
        <f t="shared" si="0"/>
        <v>4</v>
      </c>
      <c r="H27" t="str">
        <f t="shared" si="1"/>
        <v>Jueves</v>
      </c>
      <c r="I27" t="str">
        <f t="shared" si="2"/>
        <v/>
      </c>
      <c r="J27" t="str">
        <f t="shared" si="3"/>
        <v/>
      </c>
    </row>
    <row r="28" spans="3:10" x14ac:dyDescent="0.3">
      <c r="D28" s="3"/>
      <c r="F28" s="3">
        <f t="shared" si="4"/>
        <v>27</v>
      </c>
      <c r="G28">
        <f t="shared" si="0"/>
        <v>5</v>
      </c>
      <c r="H28" t="str">
        <f t="shared" si="1"/>
        <v>Viernes</v>
      </c>
      <c r="I28" t="str">
        <f t="shared" si="2"/>
        <v/>
      </c>
      <c r="J28" t="str">
        <f t="shared" si="3"/>
        <v/>
      </c>
    </row>
    <row r="29" spans="3:10" x14ac:dyDescent="0.3">
      <c r="D29" s="3"/>
      <c r="F29" s="3">
        <f t="shared" si="4"/>
        <v>28</v>
      </c>
      <c r="G29">
        <f t="shared" si="0"/>
        <v>6</v>
      </c>
      <c r="H29" t="str">
        <f t="shared" si="1"/>
        <v>Sábado</v>
      </c>
      <c r="I29" t="str">
        <f t="shared" si="2"/>
        <v/>
      </c>
      <c r="J29" t="str">
        <f t="shared" si="3"/>
        <v/>
      </c>
    </row>
    <row r="30" spans="3:10" x14ac:dyDescent="0.3">
      <c r="D30" s="3"/>
      <c r="F30" s="3">
        <f t="shared" si="4"/>
        <v>29</v>
      </c>
      <c r="G30">
        <f t="shared" si="0"/>
        <v>7</v>
      </c>
      <c r="H30" t="str">
        <f t="shared" si="1"/>
        <v>Domingo</v>
      </c>
      <c r="I30" t="str">
        <f t="shared" si="2"/>
        <v/>
      </c>
      <c r="J30" t="str">
        <f t="shared" si="3"/>
        <v/>
      </c>
    </row>
    <row r="31" spans="3:10" x14ac:dyDescent="0.3">
      <c r="D31" s="3"/>
      <c r="F31" s="3">
        <f t="shared" si="4"/>
        <v>30</v>
      </c>
      <c r="G31">
        <f t="shared" si="0"/>
        <v>1</v>
      </c>
      <c r="H31" t="str">
        <f t="shared" si="1"/>
        <v>Lunes</v>
      </c>
      <c r="I31" t="str">
        <f t="shared" si="2"/>
        <v/>
      </c>
      <c r="J31" t="str">
        <f t="shared" si="3"/>
        <v/>
      </c>
    </row>
    <row r="32" spans="3:10" x14ac:dyDescent="0.3">
      <c r="F32" s="3">
        <f t="shared" si="4"/>
        <v>31</v>
      </c>
      <c r="G32">
        <f t="shared" si="0"/>
        <v>2</v>
      </c>
      <c r="H32" t="str">
        <f t="shared" si="1"/>
        <v>Martes</v>
      </c>
      <c r="I32" t="str">
        <f t="shared" si="2"/>
        <v/>
      </c>
      <c r="J32" t="str">
        <f t="shared" si="3"/>
        <v/>
      </c>
    </row>
    <row r="33" spans="6:10" x14ac:dyDescent="0.3">
      <c r="F33" s="3">
        <f t="shared" si="4"/>
        <v>32</v>
      </c>
      <c r="G33">
        <f t="shared" si="0"/>
        <v>3</v>
      </c>
      <c r="H33" t="str">
        <f t="shared" si="1"/>
        <v>Miércoles</v>
      </c>
      <c r="I33" t="str">
        <f t="shared" si="2"/>
        <v/>
      </c>
      <c r="J33" t="str">
        <f t="shared" si="3"/>
        <v/>
      </c>
    </row>
    <row r="34" spans="6:10" x14ac:dyDescent="0.3">
      <c r="F34" s="3">
        <f t="shared" si="4"/>
        <v>33</v>
      </c>
      <c r="G34">
        <f t="shared" si="0"/>
        <v>4</v>
      </c>
      <c r="H34" t="str">
        <f t="shared" si="1"/>
        <v>Jueves</v>
      </c>
      <c r="I34" t="str">
        <f t="shared" si="2"/>
        <v/>
      </c>
      <c r="J34" t="str">
        <f t="shared" si="3"/>
        <v/>
      </c>
    </row>
    <row r="35" spans="6:10" x14ac:dyDescent="0.3">
      <c r="F35" s="3">
        <f t="shared" si="4"/>
        <v>34</v>
      </c>
      <c r="G35">
        <f t="shared" si="0"/>
        <v>5</v>
      </c>
      <c r="H35" t="str">
        <f t="shared" si="1"/>
        <v>Viernes</v>
      </c>
      <c r="I35" t="str">
        <f t="shared" si="2"/>
        <v/>
      </c>
      <c r="J35" t="str">
        <f t="shared" si="3"/>
        <v/>
      </c>
    </row>
    <row r="36" spans="6:10" x14ac:dyDescent="0.3">
      <c r="F36" s="3">
        <f t="shared" si="4"/>
        <v>35</v>
      </c>
      <c r="G36">
        <f t="shared" si="0"/>
        <v>6</v>
      </c>
      <c r="H36" t="str">
        <f t="shared" si="1"/>
        <v>Sábado</v>
      </c>
      <c r="I36" t="str">
        <f t="shared" si="2"/>
        <v/>
      </c>
      <c r="J36" t="str">
        <f t="shared" si="3"/>
        <v/>
      </c>
    </row>
    <row r="37" spans="6:10" x14ac:dyDescent="0.3">
      <c r="F37" s="3">
        <f t="shared" si="4"/>
        <v>36</v>
      </c>
      <c r="G37">
        <f t="shared" si="0"/>
        <v>7</v>
      </c>
      <c r="H37" t="str">
        <f t="shared" si="1"/>
        <v>Domingo</v>
      </c>
      <c r="I37" t="str">
        <f t="shared" si="2"/>
        <v/>
      </c>
      <c r="J37" t="str">
        <f t="shared" si="3"/>
        <v/>
      </c>
    </row>
    <row r="38" spans="6:10" x14ac:dyDescent="0.3">
      <c r="F38" s="3">
        <f t="shared" si="4"/>
        <v>37</v>
      </c>
      <c r="G38">
        <f t="shared" si="0"/>
        <v>1</v>
      </c>
      <c r="H38" t="str">
        <f t="shared" si="1"/>
        <v>Lunes</v>
      </c>
      <c r="I38" t="str">
        <f t="shared" si="2"/>
        <v/>
      </c>
      <c r="J38" t="str">
        <f t="shared" si="3"/>
        <v/>
      </c>
    </row>
    <row r="39" spans="6:10" x14ac:dyDescent="0.3">
      <c r="F39" s="3">
        <f t="shared" si="4"/>
        <v>38</v>
      </c>
      <c r="G39">
        <f t="shared" si="0"/>
        <v>2</v>
      </c>
      <c r="H39" t="str">
        <f t="shared" si="1"/>
        <v>Martes</v>
      </c>
      <c r="I39" t="str">
        <f t="shared" si="2"/>
        <v/>
      </c>
      <c r="J39" t="str">
        <f t="shared" si="3"/>
        <v/>
      </c>
    </row>
    <row r="40" spans="6:10" x14ac:dyDescent="0.3">
      <c r="F40" s="3">
        <f t="shared" si="4"/>
        <v>39</v>
      </c>
      <c r="G40">
        <f t="shared" si="0"/>
        <v>3</v>
      </c>
      <c r="H40" t="str">
        <f t="shared" si="1"/>
        <v>Miércoles</v>
      </c>
      <c r="I40" t="str">
        <f t="shared" si="2"/>
        <v/>
      </c>
      <c r="J40" t="str">
        <f t="shared" si="3"/>
        <v/>
      </c>
    </row>
    <row r="41" spans="6:10" x14ac:dyDescent="0.3">
      <c r="F41" s="3">
        <f t="shared" si="4"/>
        <v>40</v>
      </c>
      <c r="G41">
        <f t="shared" si="0"/>
        <v>4</v>
      </c>
      <c r="H41" t="str">
        <f t="shared" si="1"/>
        <v>Jueves</v>
      </c>
      <c r="I41" t="str">
        <f t="shared" si="2"/>
        <v/>
      </c>
      <c r="J41" t="str">
        <f t="shared" si="3"/>
        <v/>
      </c>
    </row>
    <row r="42" spans="6:10" x14ac:dyDescent="0.3">
      <c r="F42" s="3">
        <f t="shared" si="4"/>
        <v>41</v>
      </c>
      <c r="G42">
        <f t="shared" si="0"/>
        <v>5</v>
      </c>
      <c r="H42" t="str">
        <f t="shared" si="1"/>
        <v>Viernes</v>
      </c>
      <c r="I42" t="str">
        <f t="shared" si="2"/>
        <v/>
      </c>
      <c r="J42" t="str">
        <f t="shared" si="3"/>
        <v/>
      </c>
    </row>
    <row r="43" spans="6:10" x14ac:dyDescent="0.3">
      <c r="F43" s="3">
        <f t="shared" si="4"/>
        <v>42</v>
      </c>
      <c r="G43">
        <f t="shared" si="0"/>
        <v>6</v>
      </c>
      <c r="H43" t="str">
        <f t="shared" si="1"/>
        <v>Sábado</v>
      </c>
      <c r="I43" t="str">
        <f t="shared" si="2"/>
        <v/>
      </c>
      <c r="J43" t="str">
        <f t="shared" si="3"/>
        <v/>
      </c>
    </row>
    <row r="44" spans="6:10" x14ac:dyDescent="0.3">
      <c r="F44" s="3">
        <f t="shared" si="4"/>
        <v>43</v>
      </c>
      <c r="G44">
        <f t="shared" si="0"/>
        <v>7</v>
      </c>
      <c r="H44" t="str">
        <f t="shared" si="1"/>
        <v>Domingo</v>
      </c>
      <c r="I44" t="str">
        <f t="shared" si="2"/>
        <v/>
      </c>
      <c r="J44" t="str">
        <f t="shared" si="3"/>
        <v/>
      </c>
    </row>
    <row r="45" spans="6:10" x14ac:dyDescent="0.3">
      <c r="F45" s="3">
        <f t="shared" si="4"/>
        <v>44</v>
      </c>
      <c r="G45">
        <f t="shared" si="0"/>
        <v>1</v>
      </c>
      <c r="H45" t="str">
        <f t="shared" si="1"/>
        <v>Lunes</v>
      </c>
      <c r="I45" t="str">
        <f t="shared" si="2"/>
        <v/>
      </c>
      <c r="J45" t="str">
        <f t="shared" si="3"/>
        <v/>
      </c>
    </row>
    <row r="46" spans="6:10" x14ac:dyDescent="0.3">
      <c r="F46" s="3">
        <f t="shared" si="4"/>
        <v>45</v>
      </c>
      <c r="G46">
        <f t="shared" si="0"/>
        <v>2</v>
      </c>
      <c r="H46" t="str">
        <f t="shared" si="1"/>
        <v>Martes</v>
      </c>
      <c r="I46" t="str">
        <f t="shared" si="2"/>
        <v/>
      </c>
      <c r="J46" t="str">
        <f t="shared" si="3"/>
        <v/>
      </c>
    </row>
    <row r="47" spans="6:10" x14ac:dyDescent="0.3">
      <c r="F47" s="3">
        <f t="shared" si="4"/>
        <v>46</v>
      </c>
      <c r="G47">
        <f t="shared" si="0"/>
        <v>3</v>
      </c>
      <c r="H47" t="str">
        <f t="shared" si="1"/>
        <v>Miércoles</v>
      </c>
      <c r="I47" t="str">
        <f t="shared" si="2"/>
        <v/>
      </c>
      <c r="J47" t="str">
        <f t="shared" si="3"/>
        <v/>
      </c>
    </row>
    <row r="48" spans="6:10" x14ac:dyDescent="0.3">
      <c r="F48" s="3">
        <f t="shared" si="4"/>
        <v>47</v>
      </c>
      <c r="G48">
        <f t="shared" si="0"/>
        <v>4</v>
      </c>
      <c r="H48" t="str">
        <f t="shared" si="1"/>
        <v>Jueves</v>
      </c>
      <c r="I48" t="str">
        <f t="shared" si="2"/>
        <v/>
      </c>
      <c r="J48" t="str">
        <f t="shared" si="3"/>
        <v/>
      </c>
    </row>
    <row r="49" spans="6:10" x14ac:dyDescent="0.3">
      <c r="F49" s="3">
        <f t="shared" si="4"/>
        <v>48</v>
      </c>
      <c r="G49">
        <f t="shared" si="0"/>
        <v>5</v>
      </c>
      <c r="H49" t="str">
        <f t="shared" si="1"/>
        <v>Viernes</v>
      </c>
      <c r="I49" t="str">
        <f t="shared" si="2"/>
        <v/>
      </c>
      <c r="J49" t="str">
        <f t="shared" si="3"/>
        <v/>
      </c>
    </row>
    <row r="50" spans="6:10" x14ac:dyDescent="0.3">
      <c r="F50" s="3">
        <f t="shared" si="4"/>
        <v>49</v>
      </c>
      <c r="G50">
        <f t="shared" si="0"/>
        <v>6</v>
      </c>
      <c r="H50" t="str">
        <f t="shared" si="1"/>
        <v>Sábado</v>
      </c>
      <c r="I50" t="str">
        <f t="shared" si="2"/>
        <v/>
      </c>
      <c r="J50" t="str">
        <f t="shared" si="3"/>
        <v/>
      </c>
    </row>
    <row r="51" spans="6:10" x14ac:dyDescent="0.3">
      <c r="F51" s="3">
        <f t="shared" si="4"/>
        <v>50</v>
      </c>
      <c r="G51">
        <f t="shared" si="0"/>
        <v>7</v>
      </c>
      <c r="H51" t="str">
        <f t="shared" si="1"/>
        <v>Domingo</v>
      </c>
      <c r="I51" t="str">
        <f t="shared" si="2"/>
        <v/>
      </c>
      <c r="J51" t="str">
        <f t="shared" si="3"/>
        <v/>
      </c>
    </row>
    <row r="52" spans="6:10" x14ac:dyDescent="0.3">
      <c r="F52" s="3">
        <f t="shared" si="4"/>
        <v>51</v>
      </c>
      <c r="G52">
        <f t="shared" si="0"/>
        <v>1</v>
      </c>
      <c r="H52" t="str">
        <f t="shared" si="1"/>
        <v>Lunes</v>
      </c>
      <c r="I52" t="str">
        <f t="shared" si="2"/>
        <v/>
      </c>
      <c r="J52" t="str">
        <f t="shared" si="3"/>
        <v/>
      </c>
    </row>
    <row r="53" spans="6:10" x14ac:dyDescent="0.3">
      <c r="F53" s="3">
        <f t="shared" si="4"/>
        <v>52</v>
      </c>
      <c r="G53">
        <f t="shared" si="0"/>
        <v>2</v>
      </c>
      <c r="H53" t="str">
        <f t="shared" si="1"/>
        <v>Martes</v>
      </c>
      <c r="I53" t="str">
        <f t="shared" si="2"/>
        <v/>
      </c>
      <c r="J53" t="str">
        <f t="shared" si="3"/>
        <v/>
      </c>
    </row>
    <row r="54" spans="6:10" x14ac:dyDescent="0.3">
      <c r="F54" s="3">
        <f t="shared" si="4"/>
        <v>53</v>
      </c>
      <c r="G54">
        <f t="shared" si="0"/>
        <v>3</v>
      </c>
      <c r="H54" t="str">
        <f t="shared" si="1"/>
        <v>Miércoles</v>
      </c>
      <c r="I54" t="str">
        <f t="shared" si="2"/>
        <v/>
      </c>
      <c r="J54" t="str">
        <f t="shared" si="3"/>
        <v/>
      </c>
    </row>
    <row r="55" spans="6:10" x14ac:dyDescent="0.3">
      <c r="F55" s="3">
        <f t="shared" si="4"/>
        <v>54</v>
      </c>
      <c r="G55">
        <f t="shared" si="0"/>
        <v>4</v>
      </c>
      <c r="H55" t="str">
        <f t="shared" si="1"/>
        <v>Jueves</v>
      </c>
      <c r="I55" t="str">
        <f t="shared" si="2"/>
        <v/>
      </c>
      <c r="J55" t="str">
        <f t="shared" si="3"/>
        <v/>
      </c>
    </row>
    <row r="56" spans="6:10" x14ac:dyDescent="0.3">
      <c r="F56" s="3">
        <f t="shared" si="4"/>
        <v>55</v>
      </c>
      <c r="G56">
        <f t="shared" si="0"/>
        <v>5</v>
      </c>
      <c r="H56" t="str">
        <f t="shared" si="1"/>
        <v>Viernes</v>
      </c>
      <c r="I56" t="str">
        <f t="shared" si="2"/>
        <v/>
      </c>
      <c r="J56" t="str">
        <f t="shared" si="3"/>
        <v/>
      </c>
    </row>
    <row r="57" spans="6:10" x14ac:dyDescent="0.3">
      <c r="F57" s="3">
        <f t="shared" si="4"/>
        <v>56</v>
      </c>
      <c r="G57">
        <f t="shared" si="0"/>
        <v>6</v>
      </c>
      <c r="H57" t="str">
        <f t="shared" si="1"/>
        <v>Sábado</v>
      </c>
      <c r="I57" t="str">
        <f t="shared" si="2"/>
        <v/>
      </c>
      <c r="J57" t="str">
        <f t="shared" si="3"/>
        <v/>
      </c>
    </row>
    <row r="58" spans="6:10" x14ac:dyDescent="0.3">
      <c r="F58" s="3">
        <f t="shared" si="4"/>
        <v>57</v>
      </c>
      <c r="G58">
        <f t="shared" si="0"/>
        <v>7</v>
      </c>
      <c r="H58" t="str">
        <f t="shared" si="1"/>
        <v>Domingo</v>
      </c>
      <c r="I58" t="str">
        <f t="shared" si="2"/>
        <v/>
      </c>
      <c r="J58" t="str">
        <f t="shared" si="3"/>
        <v/>
      </c>
    </row>
    <row r="59" spans="6:10" x14ac:dyDescent="0.3">
      <c r="F59" s="3">
        <f t="shared" si="4"/>
        <v>58</v>
      </c>
      <c r="G59">
        <f t="shared" si="0"/>
        <v>1</v>
      </c>
      <c r="H59" t="str">
        <f t="shared" si="1"/>
        <v>Lunes</v>
      </c>
      <c r="I59" t="str">
        <f t="shared" si="2"/>
        <v/>
      </c>
      <c r="J59" t="str">
        <f t="shared" si="3"/>
        <v/>
      </c>
    </row>
    <row r="60" spans="6:10" x14ac:dyDescent="0.3">
      <c r="F60" s="3">
        <f t="shared" si="4"/>
        <v>59</v>
      </c>
      <c r="G60">
        <f t="shared" si="0"/>
        <v>2</v>
      </c>
      <c r="H60" t="str">
        <f t="shared" si="1"/>
        <v>Martes</v>
      </c>
      <c r="I60" t="str">
        <f t="shared" si="2"/>
        <v/>
      </c>
      <c r="J60" t="str">
        <f t="shared" si="3"/>
        <v/>
      </c>
    </row>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 AYUDA -</vt:lpstr>
      <vt:lpstr>Simulador cálculo finiquito</vt:lpstr>
      <vt:lpstr>Consideraciones</vt:lpstr>
      <vt:lpstr>Hoja2</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Planilla Excel</dc:creator>
  <cp:lastModifiedBy>Cecilia PlanillaExcel</cp:lastModifiedBy>
  <dcterms:created xsi:type="dcterms:W3CDTF">2021-12-28T16:15:24Z</dcterms:created>
  <dcterms:modified xsi:type="dcterms:W3CDTF">2022-01-11T12:51:54Z</dcterms:modified>
</cp:coreProperties>
</file>